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6.xml" ContentType="application/vnd.ms-excel.controlproperties+xml"/>
  <Override PartName="/xl/ctrlProps/ctrlProp7.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8.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1.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4.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trlProps/ctrlProp15.xml" ContentType="application/vnd.ms-excel.controlproperties+xml"/>
  <Override PartName="/xl/drawings/drawing14.xml" ContentType="application/vnd.openxmlformats-officedocument.drawing+xml"/>
  <Override PartName="/xl/ctrlProps/ctrlProp16.xml" ContentType="application/vnd.ms-excel.controlproperties+xml"/>
  <Override PartName="/xl/ctrlProps/ctrlProp17.xml" ContentType="application/vnd.ms-excel.controlproperties+xml"/>
  <Override PartName="/xl/comments10.xml" ContentType="application/vnd.openxmlformats-officedocument.spreadsheetml.comments+xml"/>
  <Override PartName="/xl/drawings/drawing15.xml" ContentType="application/vnd.openxmlformats-officedocument.drawing+xml"/>
  <Override PartName="/xl/ctrlProps/ctrlProp18.xml" ContentType="application/vnd.ms-excel.controlproperties+xml"/>
  <Override PartName="/xl/drawings/drawing16.xml" ContentType="application/vnd.openxmlformats-officedocument.drawing+xml"/>
  <Override PartName="/xl/ctrlProps/ctrlProp19.xml" ContentType="application/vnd.ms-excel.controlproperties+xml"/>
  <Override PartName="/xl/ctrlProps/ctrlProp20.xml" ContentType="application/vnd.ms-excel.controlproperties+xml"/>
  <Override PartName="/xl/comments11.xml" ContentType="application/vnd.openxmlformats-officedocument.spreadsheetml.comments+xml"/>
  <Override PartName="/xl/drawings/drawing17.xml" ContentType="application/vnd.openxmlformats-officedocument.drawing+xml"/>
  <Override PartName="/xl/ctrlProps/ctrlProp21.xml" ContentType="application/vnd.ms-excel.controlproperties+xml"/>
  <Override PartName="/xl/ctrlProps/ctrlProp22.xml" ContentType="application/vnd.ms-excel.controlproperties+xml"/>
  <Override PartName="/xl/comments12.xml" ContentType="application/vnd.openxmlformats-officedocument.spreadsheetml.comments+xml"/>
  <Override PartName="/xl/drawings/drawing18.xml" ContentType="application/vnd.openxmlformats-officedocument.drawing+xml"/>
  <Override PartName="/xl/ctrlProps/ctrlProp23.xml" ContentType="application/vnd.ms-excel.controlproperties+xml"/>
  <Override PartName="/xl/drawings/drawing19.xml" ContentType="application/vnd.openxmlformats-officedocument.drawing+xml"/>
  <Override PartName="/xl/ctrlProps/ctrlProp24.xml" ContentType="application/vnd.ms-excel.controlproperties+xml"/>
  <Override PartName="/xl/ctrlProps/ctrlProp25.xml" ContentType="application/vnd.ms-excel.controlproperties+xml"/>
  <Override PartName="/xl/comments13.xml" ContentType="application/vnd.openxmlformats-officedocument.spreadsheetml.comments+xml"/>
  <Override PartName="/xl/drawings/drawing20.xml" ContentType="application/vnd.openxmlformats-officedocument.drawing+xml"/>
  <Override PartName="/xl/ctrlProps/ctrlProp26.xml" ContentType="application/vnd.ms-excel.controlproperties+xml"/>
  <Override PartName="/xl/ctrlProps/ctrlProp27.xml" ContentType="application/vnd.ms-excel.controlproperties+xml"/>
  <Override PartName="/xl/comments14.xml" ContentType="application/vnd.openxmlformats-officedocument.spreadsheetml.comments+xml"/>
  <Override PartName="/xl/drawings/drawing21.xml" ContentType="application/vnd.openxmlformats-officedocument.drawing+xml"/>
  <Override PartName="/xl/ctrlProps/ctrlProp28.xml" ContentType="application/vnd.ms-excel.controlproperties+xml"/>
  <Override PartName="/xl/ctrlProps/ctrlProp29.xml" ContentType="application/vnd.ms-excel.controlproperties+xml"/>
  <Override PartName="/xl/comments15.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trlProps/ctrlProp30.xml" ContentType="application/vnd.ms-excel.controlproperties+xml"/>
  <Override PartName="/xl/ctrlProps/ctrlProp31.xml" ContentType="application/vnd.ms-excel.controlproperties+xml"/>
  <Override PartName="/xl/comments16.xml" ContentType="application/vnd.openxmlformats-officedocument.spreadsheetml.comments+xml"/>
  <Override PartName="/xl/drawings/drawing29.xml" ContentType="application/vnd.openxmlformats-officedocument.drawing+xml"/>
  <Override PartName="/xl/ctrlProps/ctrlProp32.xml" ContentType="application/vnd.ms-excel.controlproperties+xml"/>
  <Override PartName="/xl/ctrlProps/ctrlProp33.xml" ContentType="application/vnd.ms-excel.controlproperties+xml"/>
  <Override PartName="/xl/comments17.xml" ContentType="application/vnd.openxmlformats-officedocument.spreadsheetml.comments+xml"/>
  <Override PartName="/xl/drawings/drawing30.xml" ContentType="application/vnd.openxmlformats-officedocument.drawing+xml"/>
  <Override PartName="/xl/ctrlProps/ctrlProp34.xml" ContentType="application/vnd.ms-excel.controlproperties+xml"/>
  <Override PartName="/xl/ctrlProps/ctrlProp35.xml" ContentType="application/vnd.ms-excel.controlproperties+xml"/>
  <Override PartName="/xl/comments18.xml" ContentType="application/vnd.openxmlformats-officedocument.spreadsheetml.comments+xml"/>
  <Override PartName="/xl/drawings/drawing31.xml" ContentType="application/vnd.openxmlformats-officedocument.drawing+xml"/>
  <Override PartName="/xl/ctrlProps/ctrlProp36.xml" ContentType="application/vnd.ms-excel.controlproperties+xml"/>
  <Override PartName="/xl/drawings/drawing32.xml" ContentType="application/vnd.openxmlformats-officedocument.drawing+xml"/>
  <Override PartName="/xl/ctrlProps/ctrlProp37.xml" ContentType="application/vnd.ms-excel.controlproperties+xml"/>
  <Override PartName="/xl/ctrlProps/ctrlProp38.xml" ContentType="application/vnd.ms-excel.controlproperties+xml"/>
  <Override PartName="/xl/comments19.xml" ContentType="application/vnd.openxmlformats-officedocument.spreadsheetml.comments+xml"/>
  <Override PartName="/xl/drawings/drawing33.xml" ContentType="application/vnd.openxmlformats-officedocument.drawing+xml"/>
  <Override PartName="/xl/ctrlProps/ctrlProp39.xml" ContentType="application/vnd.ms-excel.controlproperties+xml"/>
  <Override PartName="/xl/ctrlProps/ctrlProp40.xml" ContentType="application/vnd.ms-excel.controlproperties+xml"/>
  <Override PartName="/xl/comments20.xml" ContentType="application/vnd.openxmlformats-officedocument.spreadsheetml.comments+xml"/>
  <Override PartName="/xl/drawings/drawing34.xml" ContentType="application/vnd.openxmlformats-officedocument.drawing+xml"/>
  <Override PartName="/xl/ctrlProps/ctrlProp41.xml" ContentType="application/vnd.ms-excel.controlproperties+xml"/>
  <Override PartName="/xl/ctrlProps/ctrlProp42.xml" ContentType="application/vnd.ms-excel.controlproperties+xml"/>
  <Override PartName="/xl/comments21.xml" ContentType="application/vnd.openxmlformats-officedocument.spreadsheetml.comments+xml"/>
  <Override PartName="/xl/drawings/drawing35.xml" ContentType="application/vnd.openxmlformats-officedocument.drawing+xml"/>
  <Override PartName="/xl/ctrlProps/ctrlProp43.xml" ContentType="application/vnd.ms-excel.controlproperties+xml"/>
  <Override PartName="/xl/comments22.xml" ContentType="application/vnd.openxmlformats-officedocument.spreadsheetml.comments+xml"/>
  <Override PartName="/xl/drawings/drawing36.xml" ContentType="application/vnd.openxmlformats-officedocument.drawing+xml"/>
  <Override PartName="/xl/ctrlProps/ctrlProp44.xml" ContentType="application/vnd.ms-excel.controlproperties+xml"/>
  <Override PartName="/xl/ctrlProps/ctrlProp45.xml" ContentType="application/vnd.ms-excel.controlproperties+xml"/>
  <Override PartName="/xl/comments23.xml" ContentType="application/vnd.openxmlformats-officedocument.spreadsheetml.comments+xml"/>
  <Override PartName="/xl/drawings/drawing37.xml" ContentType="application/vnd.openxmlformats-officedocument.drawing+xml"/>
  <Override PartName="/xl/ctrlProps/ctrlProp46.xml" ContentType="application/vnd.ms-excel.controlproperties+xml"/>
  <Override PartName="/xl/ctrlProps/ctrlProp47.xml" ContentType="application/vnd.ms-excel.controlproperties+xml"/>
  <Override PartName="/xl/comments24.xml" ContentType="application/vnd.openxmlformats-officedocument.spreadsheetml.comments+xml"/>
  <Override PartName="/xl/drawings/drawing38.xml" ContentType="application/vnd.openxmlformats-officedocument.drawing+xml"/>
  <Override PartName="/xl/ctrlProps/ctrlProp48.xml" ContentType="application/vnd.ms-excel.controlproperties+xml"/>
  <Override PartName="/xl/ctrlProps/ctrlProp49.xml" ContentType="application/vnd.ms-excel.controlproperties+xml"/>
  <Override PartName="/xl/comments25.xml" ContentType="application/vnd.openxmlformats-officedocument.spreadsheetml.comments+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trlProps/ctrlProp50.xml" ContentType="application/vnd.ms-excel.controlproperties+xml"/>
  <Override PartName="/xl/ctrlProps/ctrlProp51.xml" ContentType="application/vnd.ms-excel.controlproperties+xml"/>
  <Override PartName="/xl/comments26.xml" ContentType="application/vnd.openxmlformats-officedocument.spreadsheetml.comments+xml"/>
  <Override PartName="/xl/drawings/drawing45.xml" ContentType="application/vnd.openxmlformats-officedocument.drawing+xml"/>
  <Override PartName="/xl/ctrlProps/ctrlProp52.xml" ContentType="application/vnd.ms-excel.controlproperties+xml"/>
  <Override PartName="/xl/ctrlProps/ctrlProp53.xml" ContentType="application/vnd.ms-excel.controlproperties+xml"/>
  <Override PartName="/xl/comments27.xml" ContentType="application/vnd.openxmlformats-officedocument.spreadsheetml.comments+xml"/>
  <Override PartName="/xl/drawings/drawing46.xml" ContentType="application/vnd.openxmlformats-officedocument.drawing+xml"/>
  <Override PartName="/xl/ctrlProps/ctrlProp54.xml" ContentType="application/vnd.ms-excel.controlproperties+xml"/>
  <Override PartName="/xl/ctrlProps/ctrlProp55.xml" ContentType="application/vnd.ms-excel.controlproperties+xml"/>
  <Override PartName="/xl/comments28.xml" ContentType="application/vnd.openxmlformats-officedocument.spreadsheetml.comments+xml"/>
  <Override PartName="/xl/drawings/drawing47.xml" ContentType="application/vnd.openxmlformats-officedocument.drawing+xml"/>
  <Override PartName="/xl/ctrlProps/ctrlProp56.xml" ContentType="application/vnd.ms-excel.controlproperties+xml"/>
  <Override PartName="/xl/ctrlProps/ctrlProp57.xml" ContentType="application/vnd.ms-excel.controlproperties+xml"/>
  <Override PartName="/xl/comments29.xml" ContentType="application/vnd.openxmlformats-officedocument.spreadsheetml.comments+xml"/>
  <Override PartName="/xl/drawings/drawing48.xml" ContentType="application/vnd.openxmlformats-officedocument.drawing+xml"/>
  <Override PartName="/xl/ctrlProps/ctrlProp58.xml" ContentType="application/vnd.ms-excel.controlproperties+xml"/>
  <Override PartName="/xl/drawings/drawing49.xml" ContentType="application/vnd.openxmlformats-officedocument.drawing+xml"/>
  <Override PartName="/xl/ctrlProps/ctrlProp59.xml" ContentType="application/vnd.ms-excel.controlproperties+xml"/>
  <Override PartName="/xl/ctrlProps/ctrlProp60.xml" ContentType="application/vnd.ms-excel.controlproperties+xml"/>
  <Override PartName="/xl/comments30.xml" ContentType="application/vnd.openxmlformats-officedocument.spreadsheetml.comments+xml"/>
  <Override PartName="/xl/drawings/drawing50.xml" ContentType="application/vnd.openxmlformats-officedocument.drawing+xml"/>
  <Override PartName="/xl/ctrlProps/ctrlProp61.xml" ContentType="application/vnd.ms-excel.controlproperties+xml"/>
  <Override PartName="/xl/ctrlProps/ctrlProp62.xml" ContentType="application/vnd.ms-excel.controlproperties+xml"/>
  <Override PartName="/xl/comments31.xml" ContentType="application/vnd.openxmlformats-officedocument.spreadsheetml.comments+xml"/>
  <Override PartName="/xl/drawings/drawing51.xml" ContentType="application/vnd.openxmlformats-officedocument.drawing+xml"/>
  <Override PartName="/xl/ctrlProps/ctrlProp63.xml" ContentType="application/vnd.ms-excel.controlproperties+xml"/>
  <Override PartName="/xl/ctrlProps/ctrlProp64.xml" ContentType="application/vnd.ms-excel.controlproperties+xml"/>
  <Override PartName="/xl/comments3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saveExternalLinkValues="0" codeName="ThisWorkbook"/>
  <mc:AlternateContent xmlns:mc="http://schemas.openxmlformats.org/markup-compatibility/2006">
    <mc:Choice Requires="x15">
      <x15ac:absPath xmlns:x15ac="http://schemas.microsoft.com/office/spreadsheetml/2010/11/ac" url="C:\Munka\Amatőr\OB - 2022\"/>
    </mc:Choice>
  </mc:AlternateContent>
  <xr:revisionPtr revIDLastSave="0" documentId="13_ncr:1_{BC7A04CE-4541-435D-8DCA-FEF4206B00BD}" xr6:coauthVersionLast="47" xr6:coauthVersionMax="47" xr10:uidLastSave="{00000000-0000-0000-0000-000000000000}"/>
  <bookViews>
    <workbookView xWindow="-108" yWindow="-108" windowWidth="23256" windowHeight="13176" tabRatio="884" firstSheet="9" activeTab="19" xr2:uid="{00000000-000D-0000-FFFF-FFFF00000000}"/>
  </bookViews>
  <sheets>
    <sheet name="Altalanos" sheetId="1" r:id="rId1"/>
    <sheet name="Birók" sheetId="2" r:id="rId2"/>
    <sheet name="Férfi egyéni 1000 ELO" sheetId="9" r:id="rId3"/>
    <sheet name="Férfi egyéni 1000" sheetId="11" r:id="rId4"/>
    <sheet name="Férfi egyéni 500 ELO" sheetId="231" r:id="rId5"/>
    <sheet name="Férfi egyéni 500" sheetId="240" r:id="rId6"/>
    <sheet name="Férfi egyéni 250 ELO" sheetId="279" r:id="rId7"/>
    <sheet name="Férfi egyéni 250" sheetId="288" r:id="rId8"/>
    <sheet name="Női egyéni 1000 ELO" sheetId="303" r:id="rId9"/>
    <sheet name="Női egyéni 1000" sheetId="311" r:id="rId10"/>
    <sheet name="Női egyéni 500 ELO" sheetId="327" r:id="rId11"/>
    <sheet name="Női egyéni 500" sheetId="330" r:id="rId12"/>
    <sheet name="Férfi páros ELO" sheetId="37" r:id="rId13"/>
    <sheet name="Férfi páros" sheetId="39" r:id="rId14"/>
    <sheet name="Női páros ELO" sheetId="242" r:id="rId15"/>
    <sheet name="Női páros" sheetId="248" r:id="rId16"/>
    <sheet name="1D 16 (2)" sheetId="249" state="hidden" r:id="rId17"/>
    <sheet name="Vegyes páros ELO" sheetId="290" r:id="rId18"/>
    <sheet name="1D 8 (3)" sheetId="296" state="hidden" r:id="rId19"/>
    <sheet name="Vegyes páros" sheetId="297" r:id="rId20"/>
    <sheet name="1D 32 (3)" sheetId="298" state="hidden" r:id="rId21"/>
    <sheet name="1E3 (4)" sheetId="304" state="hidden" r:id="rId22"/>
    <sheet name="1E4 (4)" sheetId="305" state="hidden" r:id="rId23"/>
    <sheet name="1E5 (4)" sheetId="306" state="hidden" r:id="rId24"/>
    <sheet name="1E6 (4)" sheetId="307" state="hidden" r:id="rId25"/>
    <sheet name="1E7 (4)" sheetId="308" state="hidden" r:id="rId26"/>
    <sheet name="1E8 (4)" sheetId="309" state="hidden" r:id="rId27"/>
    <sheet name="1MD 8 (4)" sheetId="310" state="hidden" r:id="rId28"/>
    <sheet name="1MD 32 (4)" sheetId="312" state="hidden" r:id="rId29"/>
    <sheet name="1MD 64 (4)" sheetId="313" state="hidden" r:id="rId30"/>
    <sheet name="1D ELO (4)" sheetId="314" state="hidden" r:id="rId31"/>
    <sheet name="1D 8 (4)" sheetId="320" state="hidden" r:id="rId32"/>
    <sheet name="1D 16 (4)" sheetId="321" state="hidden" r:id="rId33"/>
    <sheet name="1D 32 (4)" sheetId="322" state="hidden" r:id="rId34"/>
    <sheet name="1Q ELO (5)" sheetId="323" state="hidden" r:id="rId35"/>
    <sheet name="1Q 8&gt;2 (5)" sheetId="324" state="hidden" r:id="rId36"/>
    <sheet name="1Q 8&gt;4 (5)" sheetId="325" state="hidden" r:id="rId37"/>
    <sheet name="1Q 16&gt;4 (5)" sheetId="326" state="hidden" r:id="rId38"/>
    <sheet name="1E3 (5)" sheetId="328" state="hidden" r:id="rId39"/>
    <sheet name="1E4 (5)" sheetId="329" state="hidden" r:id="rId40"/>
    <sheet name="1E6 (5)" sheetId="331" state="hidden" r:id="rId41"/>
    <sheet name="1E7 (5)" sheetId="332" state="hidden" r:id="rId42"/>
    <sheet name="1E8 (5)" sheetId="333" state="hidden" r:id="rId43"/>
    <sheet name="Női vigasz" sheetId="334" r:id="rId44"/>
    <sheet name="Férfi vigasz" sheetId="335" r:id="rId45"/>
    <sheet name="1MD 32 (5)" sheetId="336" state="hidden" r:id="rId46"/>
    <sheet name="1MD 64 (5)" sheetId="337" state="hidden" r:id="rId47"/>
    <sheet name="1D ELO (5)" sheetId="338" state="hidden" r:id="rId48"/>
    <sheet name="1D 8 (5)" sheetId="344" state="hidden" r:id="rId49"/>
    <sheet name="1D 16 (5)" sheetId="345" state="hidden" r:id="rId50"/>
    <sheet name="1D 32 (5)" sheetId="346" state="hidden" r:id="rId51"/>
  </sheets>
  <definedNames>
    <definedName name="_xlnm._FilterDatabase" localSheetId="34" hidden="1">'1Q ELO (5)'!$B$7:$O$14</definedName>
    <definedName name="_xlnm._FilterDatabase" localSheetId="2" hidden="1">'Férfi egyéni 1000 ELO'!$B$6:$H$38</definedName>
    <definedName name="_xlnm._FilterDatabase" localSheetId="12" hidden="1">'Férfi páros ELO'!$B$8:$O$30</definedName>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20">'1D 32 (3)'!$1:$4</definedName>
    <definedName name="_xlnm.Print_Titles" localSheetId="33">'1D 32 (4)'!$1:$4</definedName>
    <definedName name="_xlnm.Print_Titles" localSheetId="50">'1D 32 (5)'!$1:$4</definedName>
    <definedName name="_xlnm.Print_Titles" localSheetId="30">'1D ELO (4)'!$1:$5</definedName>
    <definedName name="_xlnm.Print_Titles" localSheetId="47">'1D ELO (5)'!$1:$5</definedName>
    <definedName name="_xlnm.Print_Titles" localSheetId="34">'1Q ELO (5)'!$1:$6</definedName>
    <definedName name="_xlnm.Print_Titles" localSheetId="2">'Férfi egyéni 1000 ELO'!$1:$6</definedName>
    <definedName name="_xlnm.Print_Titles" localSheetId="6">'Férfi egyéni 250 ELO'!$1:$6</definedName>
    <definedName name="_xlnm.Print_Titles" localSheetId="4">'Férfi egyéni 500 ELO'!$1:$6</definedName>
    <definedName name="_xlnm.Print_Titles" localSheetId="13">'Férfi páros'!$1:$4</definedName>
    <definedName name="_xlnm.Print_Titles" localSheetId="12">'Férfi páros ELO'!$1:$5</definedName>
    <definedName name="_xlnm.Print_Titles" localSheetId="8">'Női egyéni 1000 ELO'!$1:$6</definedName>
    <definedName name="_xlnm.Print_Titles" localSheetId="10">'Női egyéni 500 ELO'!$1:$6</definedName>
    <definedName name="_xlnm.Print_Titles" localSheetId="14">'Női páros ELO'!$1:$5</definedName>
    <definedName name="_xlnm.Print_Titles" localSheetId="17">'Vegyes páros ELO'!$1:$5</definedName>
    <definedName name="_xlnm.Print_Area" localSheetId="16">'1D 16 (2)'!$A$1:$R$79</definedName>
    <definedName name="_xlnm.Print_Area" localSheetId="32">'1D 16 (4)'!$A$1:$R$79</definedName>
    <definedName name="_xlnm.Print_Area" localSheetId="49">'1D 16 (5)'!$A$1:$R$79</definedName>
    <definedName name="_xlnm.Print_Area" localSheetId="20">'1D 32 (3)'!$A$1:$R$157</definedName>
    <definedName name="_xlnm.Print_Area" localSheetId="33">'1D 32 (4)'!$A$1:$R$157</definedName>
    <definedName name="_xlnm.Print_Area" localSheetId="50">'1D 32 (5)'!$A$1:$R$157</definedName>
    <definedName name="_xlnm.Print_Area" localSheetId="18">'1D 8 (3)'!$A$1:$R$79</definedName>
    <definedName name="_xlnm.Print_Area" localSheetId="31">'1D 8 (4)'!$A$1:$R$79</definedName>
    <definedName name="_xlnm.Print_Area" localSheetId="48">'1D 8 (5)'!$A$1:$R$79</definedName>
    <definedName name="_xlnm.Print_Area" localSheetId="30">'1D ELO (4)'!$A$1:$P$87</definedName>
    <definedName name="_xlnm.Print_Area" localSheetId="47">'1D ELO (5)'!$A$1:$P$87</definedName>
    <definedName name="_xlnm.Print_Area" localSheetId="21">'1E3 (4)'!$A$1:$M$41</definedName>
    <definedName name="_xlnm.Print_Area" localSheetId="38">'1E3 (5)'!$A$1:$M$41</definedName>
    <definedName name="_xlnm.Print_Area" localSheetId="22">'1E4 (4)'!$A$1:$M$41</definedName>
    <definedName name="_xlnm.Print_Area" localSheetId="39">'1E4 (5)'!$A$1:$M$41</definedName>
    <definedName name="_xlnm.Print_Area" localSheetId="23">'1E5 (4)'!$A$1:$M$41</definedName>
    <definedName name="_xlnm.Print_Area" localSheetId="24">'1E6 (4)'!$A$1:$M$47</definedName>
    <definedName name="_xlnm.Print_Area" localSheetId="40">'1E6 (5)'!$A$1:$M$47</definedName>
    <definedName name="_xlnm.Print_Area" localSheetId="25">'1E7 (4)'!$A$1:$M$49</definedName>
    <definedName name="_xlnm.Print_Area" localSheetId="41">'1E7 (5)'!$A$1:$M$49</definedName>
    <definedName name="_xlnm.Print_Area" localSheetId="26">'1E8 (4)'!$A$1:$M$52</definedName>
    <definedName name="_xlnm.Print_Area" localSheetId="42">'1E8 (5)'!$A$1:$M$52</definedName>
    <definedName name="_xlnm.Print_Area" localSheetId="28">'1MD 32 (4)'!$A$1:$R$79</definedName>
    <definedName name="_xlnm.Print_Area" localSheetId="45">'1MD 32 (5)'!$A$1:$R$79</definedName>
    <definedName name="_xlnm.Print_Area" localSheetId="29">'1MD 64 (4)'!$A$1:$R$80</definedName>
    <definedName name="_xlnm.Print_Area" localSheetId="46">'1MD 64 (5)'!$A$1:$R$80</definedName>
    <definedName name="_xlnm.Print_Area" localSheetId="27">'1MD 8 (4)'!$A$1:$R$62</definedName>
    <definedName name="_xlnm.Print_Area" localSheetId="37">'1Q 16&gt;4 (5)'!$A$1:$R$47</definedName>
    <definedName name="_xlnm.Print_Area" localSheetId="35">'1Q 8&gt;2 (5)'!$A$1:$R$31</definedName>
    <definedName name="_xlnm.Print_Area" localSheetId="36">'1Q 8&gt;4 (5)'!$A$1:$R$32</definedName>
    <definedName name="_xlnm.Print_Area" localSheetId="34">'1Q ELO (5)'!$A$1:$O$134</definedName>
    <definedName name="_xlnm.Print_Area" localSheetId="1">Birók!$A$1:$N$29</definedName>
    <definedName name="_xlnm.Print_Area" localSheetId="3">'Férfi egyéni 1000'!$A$1:$R$79</definedName>
    <definedName name="_xlnm.Print_Area" localSheetId="2">'Férfi egyéni 1000 ELO'!$A$1:$Q$134</definedName>
    <definedName name="_xlnm.Print_Area" localSheetId="7">'Férfi egyéni 250'!$A$1:$R$79</definedName>
    <definedName name="_xlnm.Print_Area" localSheetId="6">'Férfi egyéni 250 ELO'!$A$1:$Q$134</definedName>
    <definedName name="_xlnm.Print_Area" localSheetId="5">'Férfi egyéni 500'!$A$1:$R$79</definedName>
    <definedName name="_xlnm.Print_Area" localSheetId="4">'Férfi egyéni 500 ELO'!$A$1:$Q$134</definedName>
    <definedName name="_xlnm.Print_Area" localSheetId="13">'Férfi páros'!$A$1:$R$157</definedName>
    <definedName name="_xlnm.Print_Area" localSheetId="12">'Férfi páros ELO'!$A$1:$P$87</definedName>
    <definedName name="_xlnm.Print_Area" localSheetId="44">'Férfi vigasz'!$A$1:$R$57</definedName>
    <definedName name="_xlnm.Print_Area" localSheetId="9">'Női egyéni 1000'!$A$1:$R$57</definedName>
    <definedName name="_xlnm.Print_Area" localSheetId="8">'Női egyéni 1000 ELO'!$A$1:$Q$134</definedName>
    <definedName name="_xlnm.Print_Area" localSheetId="11">'Női egyéni 500'!$A$1:$M$41</definedName>
    <definedName name="_xlnm.Print_Area" localSheetId="10">'Női egyéni 500 ELO'!$A$1:$Q$134</definedName>
    <definedName name="_xlnm.Print_Area" localSheetId="15">'Női páros'!$A$1:$R$79</definedName>
    <definedName name="_xlnm.Print_Area" localSheetId="14">'Női páros ELO'!$A$1:$P$87</definedName>
    <definedName name="_xlnm.Print_Area" localSheetId="43">'Női vigasz'!$A$1:$R$62</definedName>
    <definedName name="_xlnm.Print_Area" localSheetId="19">'Vegyes páros'!$A$1:$R$79</definedName>
    <definedName name="_xlnm.Print_Area" localSheetId="17">'Vegyes páros ELO'!$A$1:$P$87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4" i="311" l="1"/>
  <c r="K44" i="11" l="1"/>
  <c r="K40" i="11"/>
  <c r="K36" i="11"/>
  <c r="O23" i="37" l="1"/>
  <c r="O29" i="37"/>
  <c r="O30" i="37"/>
  <c r="O17" i="37"/>
  <c r="O31" i="37"/>
  <c r="O32" i="37"/>
  <c r="O24" i="37"/>
  <c r="O20" i="37"/>
  <c r="O11" i="37"/>
  <c r="O16" i="37"/>
  <c r="O25" i="37"/>
  <c r="O12" i="37"/>
  <c r="O13" i="37"/>
  <c r="O14" i="37"/>
  <c r="O15" i="37"/>
  <c r="O18" i="37"/>
  <c r="O10" i="37"/>
  <c r="O19" i="37"/>
  <c r="O9" i="37"/>
  <c r="O22" i="37"/>
  <c r="O21" i="37"/>
  <c r="O27" i="37"/>
  <c r="O26" i="37"/>
  <c r="O28" i="37"/>
  <c r="O8" i="37"/>
  <c r="F2" i="345"/>
  <c r="F2" i="344"/>
  <c r="C2" i="338"/>
  <c r="E2" i="337"/>
  <c r="E2" i="336"/>
  <c r="E2" i="333"/>
  <c r="E2" i="332"/>
  <c r="E2" i="331"/>
  <c r="E2" i="330"/>
  <c r="E2" i="329"/>
  <c r="E2" i="328"/>
  <c r="C2" i="327"/>
  <c r="E2" i="326"/>
  <c r="E2" i="325"/>
  <c r="E2" i="324"/>
  <c r="C2" i="323"/>
  <c r="M154" i="346"/>
  <c r="K154" i="346"/>
  <c r="G154" i="346"/>
  <c r="M153" i="346"/>
  <c r="K153" i="346"/>
  <c r="G153" i="346"/>
  <c r="M152" i="346"/>
  <c r="K152" i="346"/>
  <c r="G152" i="346"/>
  <c r="M151" i="346"/>
  <c r="K151" i="346"/>
  <c r="G151" i="346"/>
  <c r="M150" i="346"/>
  <c r="K150" i="346"/>
  <c r="G150" i="346"/>
  <c r="M149" i="346"/>
  <c r="K149" i="346"/>
  <c r="G149" i="346"/>
  <c r="M148" i="346"/>
  <c r="G148" i="346"/>
  <c r="M147" i="346"/>
  <c r="K147" i="346"/>
  <c r="G147" i="346"/>
  <c r="Q146" i="346"/>
  <c r="Q143" i="346"/>
  <c r="I143" i="346"/>
  <c r="G143" i="346"/>
  <c r="F143" i="346"/>
  <c r="E143" i="346"/>
  <c r="I142" i="346"/>
  <c r="G142" i="346"/>
  <c r="F142" i="346"/>
  <c r="E142" i="346"/>
  <c r="C142" i="346"/>
  <c r="B142" i="346"/>
  <c r="K141" i="346"/>
  <c r="K140" i="346"/>
  <c r="K139" i="346"/>
  <c r="I139" i="346"/>
  <c r="G139" i="346"/>
  <c r="F139" i="346"/>
  <c r="E139" i="346"/>
  <c r="Q138" i="346"/>
  <c r="O138" i="346"/>
  <c r="I138" i="346"/>
  <c r="G138" i="346"/>
  <c r="F138" i="346"/>
  <c r="E138" i="346"/>
  <c r="C138" i="346"/>
  <c r="B138" i="346"/>
  <c r="M137" i="346"/>
  <c r="M136" i="346"/>
  <c r="I135" i="346"/>
  <c r="G135" i="346"/>
  <c r="F135" i="346"/>
  <c r="E135" i="346"/>
  <c r="I134" i="346"/>
  <c r="G134" i="346"/>
  <c r="F134" i="346"/>
  <c r="E134" i="346"/>
  <c r="C134" i="346"/>
  <c r="B134" i="346"/>
  <c r="K133" i="346"/>
  <c r="K132" i="346"/>
  <c r="K131" i="346"/>
  <c r="I131" i="346"/>
  <c r="G131" i="346"/>
  <c r="F131" i="346"/>
  <c r="E131" i="346"/>
  <c r="I130" i="346"/>
  <c r="G130" i="346"/>
  <c r="F130" i="346"/>
  <c r="E130" i="346"/>
  <c r="C130" i="346"/>
  <c r="B130" i="346"/>
  <c r="O129" i="346"/>
  <c r="O128" i="346"/>
  <c r="I127" i="346"/>
  <c r="G127" i="346"/>
  <c r="F127" i="346"/>
  <c r="E127" i="346"/>
  <c r="I126" i="346"/>
  <c r="G126" i="346"/>
  <c r="F126" i="346"/>
  <c r="E126" i="346"/>
  <c r="C126" i="346"/>
  <c r="B126" i="346"/>
  <c r="K125" i="346"/>
  <c r="K124" i="346"/>
  <c r="K123" i="346"/>
  <c r="I123" i="346"/>
  <c r="G123" i="346"/>
  <c r="F123" i="346"/>
  <c r="E123" i="346"/>
  <c r="I122" i="346"/>
  <c r="G122" i="346"/>
  <c r="F122" i="346"/>
  <c r="E122" i="346"/>
  <c r="C122" i="346"/>
  <c r="B122" i="346"/>
  <c r="M121" i="346"/>
  <c r="M120" i="346"/>
  <c r="I119" i="346"/>
  <c r="G119" i="346"/>
  <c r="F119" i="346"/>
  <c r="E119" i="346"/>
  <c r="I118" i="346"/>
  <c r="G118" i="346"/>
  <c r="F118" i="346"/>
  <c r="E118" i="346"/>
  <c r="C118" i="346"/>
  <c r="B118" i="346"/>
  <c r="K117" i="346"/>
  <c r="K116" i="346"/>
  <c r="K115" i="346"/>
  <c r="I115" i="346"/>
  <c r="G115" i="346"/>
  <c r="F115" i="346"/>
  <c r="E115" i="346"/>
  <c r="I114" i="346"/>
  <c r="G114" i="346"/>
  <c r="F114" i="346"/>
  <c r="E114" i="346"/>
  <c r="C114" i="346"/>
  <c r="B114" i="346"/>
  <c r="Q113" i="346"/>
  <c r="Q112" i="346"/>
  <c r="I111" i="346"/>
  <c r="G111" i="346"/>
  <c r="F111" i="346"/>
  <c r="E111" i="346"/>
  <c r="I110" i="346"/>
  <c r="G110" i="346"/>
  <c r="F110" i="346"/>
  <c r="E110" i="346"/>
  <c r="C110" i="346"/>
  <c r="B110" i="346"/>
  <c r="K109" i="346"/>
  <c r="K108" i="346"/>
  <c r="K107" i="346"/>
  <c r="I107" i="346"/>
  <c r="G107" i="346"/>
  <c r="F107" i="346"/>
  <c r="E107" i="346"/>
  <c r="I106" i="346"/>
  <c r="G106" i="346"/>
  <c r="F106" i="346"/>
  <c r="E106" i="346"/>
  <c r="C106" i="346"/>
  <c r="B106" i="346"/>
  <c r="M105" i="346"/>
  <c r="M104" i="346"/>
  <c r="I103" i="346"/>
  <c r="G103" i="346"/>
  <c r="F103" i="346"/>
  <c r="E103" i="346"/>
  <c r="I102" i="346"/>
  <c r="G102" i="346"/>
  <c r="F102" i="346"/>
  <c r="E102" i="346"/>
  <c r="C102" i="346"/>
  <c r="B102" i="346"/>
  <c r="K101" i="346"/>
  <c r="K100" i="346"/>
  <c r="K99" i="346"/>
  <c r="I99" i="346"/>
  <c r="G99" i="346"/>
  <c r="F99" i="346"/>
  <c r="E99" i="346"/>
  <c r="I98" i="346"/>
  <c r="G98" i="346"/>
  <c r="F98" i="346"/>
  <c r="E98" i="346"/>
  <c r="C98" i="346"/>
  <c r="B98" i="346"/>
  <c r="O97" i="346"/>
  <c r="O96" i="346"/>
  <c r="I95" i="346"/>
  <c r="G95" i="346"/>
  <c r="F95" i="346"/>
  <c r="E95" i="346"/>
  <c r="I94" i="346"/>
  <c r="G94" i="346"/>
  <c r="F94" i="346"/>
  <c r="E94" i="346"/>
  <c r="C94" i="346"/>
  <c r="B94" i="346"/>
  <c r="K93" i="346"/>
  <c r="K92" i="346"/>
  <c r="U91" i="346"/>
  <c r="K91" i="346"/>
  <c r="I91" i="346"/>
  <c r="G91" i="346"/>
  <c r="F91" i="346"/>
  <c r="E91" i="346"/>
  <c r="U90" i="346"/>
  <c r="I90" i="346"/>
  <c r="G90" i="346"/>
  <c r="F90" i="346"/>
  <c r="E90" i="346"/>
  <c r="C90" i="346"/>
  <c r="B90" i="346"/>
  <c r="U89" i="346"/>
  <c r="M89" i="346"/>
  <c r="U88" i="346"/>
  <c r="M88" i="346"/>
  <c r="U87" i="346"/>
  <c r="I87" i="346"/>
  <c r="G87" i="346"/>
  <c r="F87" i="346"/>
  <c r="E87" i="346"/>
  <c r="U86" i="346"/>
  <c r="I86" i="346"/>
  <c r="G86" i="346"/>
  <c r="F86" i="346"/>
  <c r="E86" i="346"/>
  <c r="C86" i="346"/>
  <c r="B86" i="346"/>
  <c r="U85" i="346"/>
  <c r="K85" i="346"/>
  <c r="U84" i="346"/>
  <c r="K84" i="346"/>
  <c r="U83" i="346"/>
  <c r="K83" i="346"/>
  <c r="I83" i="346"/>
  <c r="G83" i="346"/>
  <c r="F83" i="346"/>
  <c r="E83" i="346"/>
  <c r="U82" i="346"/>
  <c r="I82" i="346"/>
  <c r="G82" i="346"/>
  <c r="F82" i="346"/>
  <c r="E82" i="346"/>
  <c r="C82" i="346"/>
  <c r="B82" i="346"/>
  <c r="O69" i="346"/>
  <c r="O144" i="346" s="1"/>
  <c r="O68" i="346"/>
  <c r="O143" i="346"/>
  <c r="I68" i="346"/>
  <c r="G68" i="346"/>
  <c r="F68" i="346"/>
  <c r="E68" i="346"/>
  <c r="Q67" i="346"/>
  <c r="Q142" i="346" s="1"/>
  <c r="I67" i="346"/>
  <c r="G67" i="346"/>
  <c r="F67" i="346"/>
  <c r="E67" i="346"/>
  <c r="C67" i="346"/>
  <c r="B67" i="346"/>
  <c r="Q66" i="346"/>
  <c r="Q141" i="346" s="1"/>
  <c r="K66" i="346"/>
  <c r="O65" i="346"/>
  <c r="O140" i="346"/>
  <c r="K65" i="346"/>
  <c r="O64" i="346"/>
  <c r="O139" i="346"/>
  <c r="K64" i="346"/>
  <c r="I64" i="346"/>
  <c r="G64" i="346"/>
  <c r="F64" i="346"/>
  <c r="E64" i="346"/>
  <c r="I63" i="346"/>
  <c r="G63" i="346"/>
  <c r="F63" i="346"/>
  <c r="E63" i="346"/>
  <c r="C63" i="346"/>
  <c r="B63" i="346"/>
  <c r="M62" i="346"/>
  <c r="M61" i="346"/>
  <c r="I60" i="346"/>
  <c r="G60" i="346"/>
  <c r="F60" i="346"/>
  <c r="E60" i="346"/>
  <c r="I59" i="346"/>
  <c r="G59" i="346"/>
  <c r="F59" i="346"/>
  <c r="E59" i="346"/>
  <c r="C59" i="346"/>
  <c r="B59" i="346"/>
  <c r="K58" i="346"/>
  <c r="K57" i="346"/>
  <c r="K56" i="346"/>
  <c r="I56" i="346"/>
  <c r="G56" i="346"/>
  <c r="F56" i="346"/>
  <c r="E56" i="346"/>
  <c r="I55" i="346"/>
  <c r="G55" i="346"/>
  <c r="F55" i="346"/>
  <c r="E55" i="346"/>
  <c r="C55" i="346"/>
  <c r="B55" i="346"/>
  <c r="O54" i="346"/>
  <c r="O53" i="346"/>
  <c r="I52" i="346"/>
  <c r="G52" i="346"/>
  <c r="F52" i="346"/>
  <c r="E52" i="346"/>
  <c r="I51" i="346"/>
  <c r="G51" i="346"/>
  <c r="F51" i="346"/>
  <c r="E51" i="346"/>
  <c r="C51" i="346"/>
  <c r="B51" i="346"/>
  <c r="K50" i="346"/>
  <c r="K49" i="346"/>
  <c r="K48" i="346"/>
  <c r="I48" i="346"/>
  <c r="G48" i="346"/>
  <c r="F48" i="346"/>
  <c r="E48" i="346"/>
  <c r="I47" i="346"/>
  <c r="G47" i="346"/>
  <c r="F47" i="346"/>
  <c r="E47" i="346"/>
  <c r="C47" i="346"/>
  <c r="B47" i="346"/>
  <c r="M46" i="346"/>
  <c r="M45" i="346"/>
  <c r="I44" i="346"/>
  <c r="G44" i="346"/>
  <c r="F44" i="346"/>
  <c r="E44" i="346"/>
  <c r="I43" i="346"/>
  <c r="G43" i="346"/>
  <c r="F43" i="346"/>
  <c r="E43" i="346"/>
  <c r="C43" i="346"/>
  <c r="B43" i="346"/>
  <c r="K42" i="346"/>
  <c r="K41" i="346"/>
  <c r="K40" i="346"/>
  <c r="I40" i="346"/>
  <c r="G40" i="346"/>
  <c r="F40" i="346"/>
  <c r="E40" i="346"/>
  <c r="I39" i="346"/>
  <c r="G39" i="346"/>
  <c r="F39" i="346"/>
  <c r="E39" i="346"/>
  <c r="C39" i="346"/>
  <c r="B39" i="346"/>
  <c r="Q38" i="346"/>
  <c r="Q37" i="346"/>
  <c r="I36" i="346"/>
  <c r="G36" i="346"/>
  <c r="F36" i="346"/>
  <c r="E36" i="346"/>
  <c r="I35" i="346"/>
  <c r="G35" i="346"/>
  <c r="F35" i="346"/>
  <c r="E35" i="346"/>
  <c r="C35" i="346"/>
  <c r="B35" i="346"/>
  <c r="K34" i="346"/>
  <c r="K33" i="346"/>
  <c r="K32" i="346"/>
  <c r="I32" i="346"/>
  <c r="G32" i="346"/>
  <c r="F32" i="346"/>
  <c r="E32" i="346"/>
  <c r="I31" i="346"/>
  <c r="G31" i="346"/>
  <c r="F31" i="346"/>
  <c r="E31" i="346"/>
  <c r="C31" i="346"/>
  <c r="B31" i="346"/>
  <c r="M30" i="346"/>
  <c r="M29" i="346"/>
  <c r="I28" i="346"/>
  <c r="G28" i="346"/>
  <c r="F28" i="346"/>
  <c r="E28" i="346"/>
  <c r="I27" i="346"/>
  <c r="G27" i="346"/>
  <c r="F27" i="346"/>
  <c r="E27" i="346"/>
  <c r="C27" i="346"/>
  <c r="B27" i="346"/>
  <c r="K26" i="346"/>
  <c r="K25" i="346"/>
  <c r="K24" i="346"/>
  <c r="I24" i="346"/>
  <c r="G24" i="346"/>
  <c r="F24" i="346"/>
  <c r="E24" i="346"/>
  <c r="I23" i="346"/>
  <c r="G23" i="346"/>
  <c r="F23" i="346"/>
  <c r="E23" i="346"/>
  <c r="C23" i="346"/>
  <c r="B23" i="346"/>
  <c r="O22" i="346"/>
  <c r="O21" i="346"/>
  <c r="I20" i="346"/>
  <c r="G20" i="346"/>
  <c r="F20" i="346"/>
  <c r="E20" i="346"/>
  <c r="I19" i="346"/>
  <c r="G19" i="346"/>
  <c r="F19" i="346"/>
  <c r="E19" i="346"/>
  <c r="C19" i="346"/>
  <c r="B19" i="346"/>
  <c r="K18" i="346"/>
  <c r="K17" i="346"/>
  <c r="U16" i="346"/>
  <c r="K16" i="346"/>
  <c r="I16" i="346"/>
  <c r="G16" i="346"/>
  <c r="F16" i="346"/>
  <c r="E16" i="346"/>
  <c r="I15" i="346"/>
  <c r="G15" i="346"/>
  <c r="F15" i="346"/>
  <c r="E15" i="346"/>
  <c r="C15" i="346"/>
  <c r="B15" i="346"/>
  <c r="M14" i="346"/>
  <c r="M13" i="346"/>
  <c r="I12" i="346"/>
  <c r="G12" i="346"/>
  <c r="F12" i="346"/>
  <c r="E12" i="346"/>
  <c r="I11" i="346"/>
  <c r="G11" i="346"/>
  <c r="F11" i="346"/>
  <c r="E11" i="346"/>
  <c r="C11" i="346"/>
  <c r="B11" i="346"/>
  <c r="K10" i="346"/>
  <c r="K9" i="346"/>
  <c r="K8" i="346"/>
  <c r="I8" i="346"/>
  <c r="G8" i="346"/>
  <c r="F8" i="346"/>
  <c r="E8" i="346"/>
  <c r="U7" i="346"/>
  <c r="I7" i="346"/>
  <c r="G7" i="346"/>
  <c r="F7" i="346"/>
  <c r="E7" i="346"/>
  <c r="C7" i="346"/>
  <c r="B7" i="346"/>
  <c r="R4" i="346"/>
  <c r="O79" i="346" s="1"/>
  <c r="O154" i="346" s="1"/>
  <c r="G4" i="346"/>
  <c r="A4" i="346"/>
  <c r="F2" i="346"/>
  <c r="A1" i="346"/>
  <c r="I68" i="345"/>
  <c r="G68" i="345"/>
  <c r="F68" i="345"/>
  <c r="E68" i="345"/>
  <c r="I67" i="345"/>
  <c r="G67" i="345"/>
  <c r="F67" i="345"/>
  <c r="E67" i="345"/>
  <c r="C67" i="345"/>
  <c r="B67" i="345"/>
  <c r="K66" i="345"/>
  <c r="K65" i="345"/>
  <c r="K64" i="345"/>
  <c r="I64" i="345"/>
  <c r="G64" i="345"/>
  <c r="F64" i="345"/>
  <c r="E64" i="345"/>
  <c r="I63" i="345"/>
  <c r="G63" i="345"/>
  <c r="F63" i="345"/>
  <c r="E63" i="345"/>
  <c r="C63" i="345"/>
  <c r="B63" i="345"/>
  <c r="M62" i="345"/>
  <c r="M61" i="345"/>
  <c r="I60" i="345"/>
  <c r="G60" i="345"/>
  <c r="F60" i="345"/>
  <c r="E60" i="345"/>
  <c r="I59" i="345"/>
  <c r="G59" i="345"/>
  <c r="F59" i="345"/>
  <c r="E59" i="345"/>
  <c r="C59" i="345"/>
  <c r="B59" i="345"/>
  <c r="K58" i="345"/>
  <c r="K57" i="345"/>
  <c r="K56" i="345"/>
  <c r="I56" i="345"/>
  <c r="G56" i="345"/>
  <c r="F56" i="345"/>
  <c r="E56" i="345"/>
  <c r="I55" i="345"/>
  <c r="G55" i="345"/>
  <c r="F55" i="345"/>
  <c r="E55" i="345"/>
  <c r="C55" i="345"/>
  <c r="B55" i="345"/>
  <c r="O54" i="345"/>
  <c r="O53" i="345"/>
  <c r="I52" i="345"/>
  <c r="G52" i="345"/>
  <c r="F52" i="345"/>
  <c r="E52" i="345"/>
  <c r="I51" i="345"/>
  <c r="G51" i="345"/>
  <c r="F51" i="345"/>
  <c r="E51" i="345"/>
  <c r="C51" i="345"/>
  <c r="B51" i="345"/>
  <c r="K50" i="345"/>
  <c r="K49" i="345"/>
  <c r="K48" i="345"/>
  <c r="I48" i="345"/>
  <c r="G48" i="345"/>
  <c r="F48" i="345"/>
  <c r="E48" i="345"/>
  <c r="I47" i="345"/>
  <c r="G47" i="345"/>
  <c r="F47" i="345"/>
  <c r="E47" i="345"/>
  <c r="C47" i="345"/>
  <c r="B47" i="345"/>
  <c r="M46" i="345"/>
  <c r="M45" i="345"/>
  <c r="I44" i="345"/>
  <c r="G44" i="345"/>
  <c r="F44" i="345"/>
  <c r="E44" i="345"/>
  <c r="I43" i="345"/>
  <c r="G43" i="345"/>
  <c r="F43" i="345"/>
  <c r="E43" i="345"/>
  <c r="C43" i="345"/>
  <c r="B43" i="345"/>
  <c r="K42" i="345"/>
  <c r="K41" i="345"/>
  <c r="K40" i="345"/>
  <c r="I40" i="345"/>
  <c r="G40" i="345"/>
  <c r="F40" i="345"/>
  <c r="E40" i="345"/>
  <c r="I39" i="345"/>
  <c r="G39" i="345"/>
  <c r="F39" i="345"/>
  <c r="E39" i="345"/>
  <c r="C39" i="345"/>
  <c r="B39" i="345"/>
  <c r="Q38" i="345"/>
  <c r="Q37" i="345"/>
  <c r="I36" i="345"/>
  <c r="G36" i="345"/>
  <c r="F36" i="345"/>
  <c r="E36" i="345"/>
  <c r="I35" i="345"/>
  <c r="G35" i="345"/>
  <c r="F35" i="345"/>
  <c r="E35" i="345"/>
  <c r="C35" i="345"/>
  <c r="B35" i="345"/>
  <c r="K34" i="345"/>
  <c r="K33" i="345"/>
  <c r="K32" i="345"/>
  <c r="I32" i="345"/>
  <c r="G32" i="345"/>
  <c r="F32" i="345"/>
  <c r="E32" i="345"/>
  <c r="I31" i="345"/>
  <c r="G31" i="345"/>
  <c r="F31" i="345"/>
  <c r="E31" i="345"/>
  <c r="C31" i="345"/>
  <c r="B31" i="345"/>
  <c r="M30" i="345"/>
  <c r="M29" i="345"/>
  <c r="I28" i="345"/>
  <c r="G28" i="345"/>
  <c r="F28" i="345"/>
  <c r="E28" i="345"/>
  <c r="I27" i="345"/>
  <c r="G27" i="345"/>
  <c r="F27" i="345"/>
  <c r="E27" i="345"/>
  <c r="C27" i="345"/>
  <c r="B27" i="345"/>
  <c r="K26" i="345"/>
  <c r="K25" i="345"/>
  <c r="K24" i="345"/>
  <c r="I24" i="345"/>
  <c r="G24" i="345"/>
  <c r="F24" i="345"/>
  <c r="E24" i="345"/>
  <c r="I23" i="345"/>
  <c r="G23" i="345"/>
  <c r="F23" i="345"/>
  <c r="E23" i="345"/>
  <c r="C23" i="345"/>
  <c r="B23" i="345"/>
  <c r="O22" i="345"/>
  <c r="O21" i="345"/>
  <c r="I20" i="345"/>
  <c r="G20" i="345"/>
  <c r="F20" i="345"/>
  <c r="E20" i="345"/>
  <c r="I19" i="345"/>
  <c r="G19" i="345"/>
  <c r="F19" i="345"/>
  <c r="E19" i="345"/>
  <c r="C19" i="345"/>
  <c r="B19" i="345"/>
  <c r="K18" i="345"/>
  <c r="K17" i="345"/>
  <c r="U16" i="345"/>
  <c r="K16" i="345"/>
  <c r="I16" i="345"/>
  <c r="G16" i="345"/>
  <c r="F16" i="345"/>
  <c r="E16" i="345"/>
  <c r="I15" i="345"/>
  <c r="G15" i="345"/>
  <c r="F15" i="345"/>
  <c r="E15" i="345"/>
  <c r="C15" i="345"/>
  <c r="B15" i="345"/>
  <c r="M14" i="345"/>
  <c r="M13" i="345"/>
  <c r="I12" i="345"/>
  <c r="G12" i="345"/>
  <c r="F12" i="345"/>
  <c r="E12" i="345"/>
  <c r="I11" i="345"/>
  <c r="G11" i="345"/>
  <c r="F11" i="345"/>
  <c r="E11" i="345"/>
  <c r="C11" i="345"/>
  <c r="B11" i="345"/>
  <c r="K10" i="345"/>
  <c r="K9" i="345"/>
  <c r="K8" i="345"/>
  <c r="I8" i="345"/>
  <c r="G8" i="345"/>
  <c r="F8" i="345"/>
  <c r="E8" i="345"/>
  <c r="U7" i="345"/>
  <c r="I7" i="345"/>
  <c r="G7" i="345"/>
  <c r="F7" i="345"/>
  <c r="E7" i="345"/>
  <c r="C7" i="345"/>
  <c r="B7" i="345"/>
  <c r="R4" i="345"/>
  <c r="O79" i="345" s="1"/>
  <c r="G4" i="345"/>
  <c r="A4" i="345"/>
  <c r="A1" i="345"/>
  <c r="Q37" i="344"/>
  <c r="I36" i="344"/>
  <c r="G36" i="344"/>
  <c r="F36" i="344"/>
  <c r="E36" i="344"/>
  <c r="I35" i="344"/>
  <c r="G35" i="344"/>
  <c r="F35" i="344"/>
  <c r="E35" i="344"/>
  <c r="C35" i="344"/>
  <c r="B35" i="344"/>
  <c r="K34" i="344"/>
  <c r="K33" i="344"/>
  <c r="K32" i="344"/>
  <c r="I32" i="344"/>
  <c r="G32" i="344"/>
  <c r="F32" i="344"/>
  <c r="E32" i="344"/>
  <c r="I31" i="344"/>
  <c r="G31" i="344"/>
  <c r="F31" i="344"/>
  <c r="E31" i="344"/>
  <c r="C31" i="344"/>
  <c r="B31" i="344"/>
  <c r="M30" i="344"/>
  <c r="M29" i="344"/>
  <c r="I28" i="344"/>
  <c r="G28" i="344"/>
  <c r="F28" i="344"/>
  <c r="E28" i="344"/>
  <c r="I27" i="344"/>
  <c r="G27" i="344"/>
  <c r="F27" i="344"/>
  <c r="E27" i="344"/>
  <c r="C27" i="344"/>
  <c r="B27" i="344"/>
  <c r="K26" i="344"/>
  <c r="K25" i="344"/>
  <c r="K24" i="344"/>
  <c r="I24" i="344"/>
  <c r="G24" i="344"/>
  <c r="F24" i="344"/>
  <c r="E24" i="344"/>
  <c r="I23" i="344"/>
  <c r="G23" i="344"/>
  <c r="F23" i="344"/>
  <c r="E23" i="344"/>
  <c r="C23" i="344"/>
  <c r="B23" i="344"/>
  <c r="O22" i="344"/>
  <c r="O21" i="344"/>
  <c r="I20" i="344"/>
  <c r="G20" i="344"/>
  <c r="F20" i="344"/>
  <c r="E20" i="344"/>
  <c r="I19" i="344"/>
  <c r="G19" i="344"/>
  <c r="F19" i="344"/>
  <c r="E19" i="344"/>
  <c r="C19" i="344"/>
  <c r="B19" i="344"/>
  <c r="K18" i="344"/>
  <c r="K17" i="344"/>
  <c r="U16" i="344"/>
  <c r="K16" i="344"/>
  <c r="I16" i="344"/>
  <c r="G16" i="344"/>
  <c r="F16" i="344"/>
  <c r="E16" i="344"/>
  <c r="I15" i="344"/>
  <c r="G15" i="344"/>
  <c r="F15" i="344"/>
  <c r="E15" i="344"/>
  <c r="C15" i="344"/>
  <c r="B15" i="344"/>
  <c r="M14" i="344"/>
  <c r="M13" i="344"/>
  <c r="I12" i="344"/>
  <c r="G12" i="344"/>
  <c r="F12" i="344"/>
  <c r="E12" i="344"/>
  <c r="I11" i="344"/>
  <c r="G11" i="344"/>
  <c r="F11" i="344"/>
  <c r="E11" i="344"/>
  <c r="C11" i="344"/>
  <c r="B11" i="344"/>
  <c r="K10" i="344"/>
  <c r="K9" i="344"/>
  <c r="K8" i="344"/>
  <c r="I8" i="344"/>
  <c r="G8" i="344"/>
  <c r="F8" i="344"/>
  <c r="E8" i="344"/>
  <c r="U7" i="344"/>
  <c r="I7" i="344"/>
  <c r="G7" i="344"/>
  <c r="F7" i="344"/>
  <c r="E7" i="344"/>
  <c r="C7" i="344"/>
  <c r="B7" i="344"/>
  <c r="R4" i="344"/>
  <c r="O79" i="344" s="1"/>
  <c r="G4" i="344"/>
  <c r="A4" i="344"/>
  <c r="A1" i="344"/>
  <c r="O26" i="338"/>
  <c r="O25" i="338"/>
  <c r="O24" i="338"/>
  <c r="O23" i="338"/>
  <c r="O22" i="338"/>
  <c r="O21" i="338"/>
  <c r="O20" i="338"/>
  <c r="O19" i="338"/>
  <c r="O18" i="338"/>
  <c r="O17" i="338"/>
  <c r="O16" i="338"/>
  <c r="O15" i="338"/>
  <c r="O14" i="338"/>
  <c r="O13" i="338"/>
  <c r="O12" i="338"/>
  <c r="O11" i="338"/>
  <c r="O10" i="338"/>
  <c r="O9" i="338"/>
  <c r="O8" i="338"/>
  <c r="P5" i="338"/>
  <c r="R79" i="346" s="1"/>
  <c r="L5" i="338"/>
  <c r="C5" i="338"/>
  <c r="A5" i="338"/>
  <c r="A2" i="338"/>
  <c r="A1" i="338"/>
  <c r="R80" i="337"/>
  <c r="F79" i="337" s="1"/>
  <c r="I70" i="337"/>
  <c r="G70" i="337"/>
  <c r="F70" i="337"/>
  <c r="D70" i="337"/>
  <c r="C70" i="337"/>
  <c r="B70" i="337"/>
  <c r="K69" i="337"/>
  <c r="I69" i="337"/>
  <c r="G69" i="337"/>
  <c r="F69" i="337"/>
  <c r="D69" i="337"/>
  <c r="C69" i="337"/>
  <c r="B69" i="337"/>
  <c r="M68" i="337"/>
  <c r="I68" i="337"/>
  <c r="G68" i="337"/>
  <c r="F68" i="337"/>
  <c r="D68" i="337"/>
  <c r="C68" i="337"/>
  <c r="B68" i="337"/>
  <c r="K67" i="337"/>
  <c r="I67" i="337"/>
  <c r="G67" i="337"/>
  <c r="F67" i="337"/>
  <c r="D67" i="337"/>
  <c r="C67" i="337"/>
  <c r="B67" i="337"/>
  <c r="O66" i="337"/>
  <c r="I66" i="337"/>
  <c r="G66" i="337"/>
  <c r="F66" i="337"/>
  <c r="D66" i="337"/>
  <c r="C66" i="337"/>
  <c r="B66" i="337"/>
  <c r="K65" i="337"/>
  <c r="I65" i="337"/>
  <c r="G65" i="337"/>
  <c r="F65" i="337"/>
  <c r="D65" i="337"/>
  <c r="C65" i="337"/>
  <c r="B65" i="337"/>
  <c r="M64" i="337"/>
  <c r="I64" i="337"/>
  <c r="G64" i="337"/>
  <c r="F64" i="337"/>
  <c r="D64" i="337"/>
  <c r="C64" i="337"/>
  <c r="B64" i="337"/>
  <c r="K63" i="337"/>
  <c r="I63" i="337"/>
  <c r="G63" i="337"/>
  <c r="F63" i="337"/>
  <c r="D63" i="337"/>
  <c r="C63" i="337"/>
  <c r="B63" i="337"/>
  <c r="Q62" i="337"/>
  <c r="I62" i="337"/>
  <c r="G62" i="337"/>
  <c r="F62" i="337"/>
  <c r="D62" i="337"/>
  <c r="C62" i="337"/>
  <c r="B62" i="337"/>
  <c r="K61" i="337"/>
  <c r="I61" i="337"/>
  <c r="G61" i="337"/>
  <c r="F61" i="337"/>
  <c r="D61" i="337"/>
  <c r="C61" i="337"/>
  <c r="B61" i="337"/>
  <c r="M60" i="337"/>
  <c r="I60" i="337"/>
  <c r="G60" i="337"/>
  <c r="F60" i="337"/>
  <c r="D60" i="337"/>
  <c r="C60" i="337"/>
  <c r="B60" i="337"/>
  <c r="K59" i="337"/>
  <c r="I59" i="337"/>
  <c r="G59" i="337"/>
  <c r="F59" i="337"/>
  <c r="D59" i="337"/>
  <c r="C59" i="337"/>
  <c r="B59" i="337"/>
  <c r="O58" i="337"/>
  <c r="I58" i="337"/>
  <c r="G58" i="337"/>
  <c r="F58" i="337"/>
  <c r="D58" i="337"/>
  <c r="C58" i="337"/>
  <c r="B58" i="337"/>
  <c r="K57" i="337"/>
  <c r="I57" i="337"/>
  <c r="G57" i="337"/>
  <c r="F57" i="337"/>
  <c r="D57" i="337"/>
  <c r="C57" i="337"/>
  <c r="B57" i="337"/>
  <c r="M56" i="337"/>
  <c r="I56" i="337"/>
  <c r="G56" i="337"/>
  <c r="F56" i="337"/>
  <c r="D56" i="337"/>
  <c r="C56" i="337"/>
  <c r="B56" i="337"/>
  <c r="K55" i="337"/>
  <c r="I55" i="337"/>
  <c r="G55" i="337"/>
  <c r="F55" i="337"/>
  <c r="D55" i="337"/>
  <c r="C55" i="337"/>
  <c r="B55" i="337"/>
  <c r="Q54" i="337"/>
  <c r="I54" i="337"/>
  <c r="G54" i="337"/>
  <c r="F54" i="337"/>
  <c r="D54" i="337"/>
  <c r="C54" i="337"/>
  <c r="B54" i="337"/>
  <c r="K53" i="337"/>
  <c r="I53" i="337"/>
  <c r="G53" i="337"/>
  <c r="F53" i="337"/>
  <c r="D53" i="337"/>
  <c r="C53" i="337"/>
  <c r="B53" i="337"/>
  <c r="M52" i="337"/>
  <c r="I52" i="337"/>
  <c r="G52" i="337"/>
  <c r="F52" i="337"/>
  <c r="D52" i="337"/>
  <c r="C52" i="337"/>
  <c r="B52" i="337"/>
  <c r="K51" i="337"/>
  <c r="I51" i="337"/>
  <c r="G51" i="337"/>
  <c r="F51" i="337"/>
  <c r="D51" i="337"/>
  <c r="C51" i="337"/>
  <c r="B51" i="337"/>
  <c r="O50" i="337"/>
  <c r="I50" i="337"/>
  <c r="G50" i="337"/>
  <c r="F50" i="337"/>
  <c r="D50" i="337"/>
  <c r="C50" i="337"/>
  <c r="B50" i="337"/>
  <c r="K49" i="337"/>
  <c r="I49" i="337"/>
  <c r="G49" i="337"/>
  <c r="F49" i="337"/>
  <c r="D49" i="337"/>
  <c r="C49" i="337"/>
  <c r="B49" i="337"/>
  <c r="M48" i="337"/>
  <c r="I48" i="337"/>
  <c r="G48" i="337"/>
  <c r="F48" i="337"/>
  <c r="D48" i="337"/>
  <c r="C48" i="337"/>
  <c r="B48" i="337"/>
  <c r="K47" i="337"/>
  <c r="I47" i="337"/>
  <c r="G47" i="337"/>
  <c r="F47" i="337"/>
  <c r="D47" i="337"/>
  <c r="C47" i="337"/>
  <c r="B47" i="337"/>
  <c r="Q46" i="337"/>
  <c r="I46" i="337"/>
  <c r="G46" i="337"/>
  <c r="F46" i="337"/>
  <c r="D46" i="337"/>
  <c r="C46" i="337"/>
  <c r="B46" i="337"/>
  <c r="K45" i="337"/>
  <c r="I45" i="337"/>
  <c r="G45" i="337"/>
  <c r="F45" i="337"/>
  <c r="D45" i="337"/>
  <c r="C45" i="337"/>
  <c r="B45" i="337"/>
  <c r="M44" i="337"/>
  <c r="I44" i="337"/>
  <c r="G44" i="337"/>
  <c r="F44" i="337"/>
  <c r="D44" i="337"/>
  <c r="C44" i="337"/>
  <c r="B44" i="337"/>
  <c r="K43" i="337"/>
  <c r="I43" i="337"/>
  <c r="G43" i="337"/>
  <c r="F43" i="337"/>
  <c r="D43" i="337"/>
  <c r="C43" i="337"/>
  <c r="B43" i="337"/>
  <c r="O42" i="337"/>
  <c r="I42" i="337"/>
  <c r="G42" i="337"/>
  <c r="F42" i="337"/>
  <c r="D42" i="337"/>
  <c r="C42" i="337"/>
  <c r="B42" i="337"/>
  <c r="K41" i="337"/>
  <c r="I41" i="337"/>
  <c r="G41" i="337"/>
  <c r="F41" i="337"/>
  <c r="D41" i="337"/>
  <c r="C41" i="337"/>
  <c r="B41" i="337"/>
  <c r="M40" i="337"/>
  <c r="I40" i="337"/>
  <c r="G40" i="337"/>
  <c r="F40" i="337"/>
  <c r="D40" i="337"/>
  <c r="C40" i="337"/>
  <c r="B40" i="337"/>
  <c r="O39" i="337"/>
  <c r="K39" i="337"/>
  <c r="I39" i="337"/>
  <c r="G39" i="337"/>
  <c r="F39" i="337"/>
  <c r="D39" i="337"/>
  <c r="C39" i="337"/>
  <c r="B39" i="337"/>
  <c r="Q38" i="337"/>
  <c r="I38" i="337"/>
  <c r="G38" i="337"/>
  <c r="F38" i="337"/>
  <c r="D38" i="337"/>
  <c r="C38" i="337"/>
  <c r="B38" i="337"/>
  <c r="O37" i="337"/>
  <c r="K37" i="337"/>
  <c r="I37" i="337"/>
  <c r="G37" i="337"/>
  <c r="F37" i="337"/>
  <c r="D37" i="337"/>
  <c r="C37" i="337"/>
  <c r="B37" i="337"/>
  <c r="M36" i="337"/>
  <c r="I36" i="337"/>
  <c r="G36" i="337"/>
  <c r="F36" i="337"/>
  <c r="D36" i="337"/>
  <c r="C36" i="337"/>
  <c r="B36" i="337"/>
  <c r="K35" i="337"/>
  <c r="I35" i="337"/>
  <c r="G35" i="337"/>
  <c r="F35" i="337"/>
  <c r="D35" i="337"/>
  <c r="C35" i="337"/>
  <c r="B35" i="337"/>
  <c r="O34" i="337"/>
  <c r="I34" i="337"/>
  <c r="G34" i="337"/>
  <c r="F34" i="337"/>
  <c r="D34" i="337"/>
  <c r="C34" i="337"/>
  <c r="B34" i="337"/>
  <c r="K33" i="337"/>
  <c r="I33" i="337"/>
  <c r="G33" i="337"/>
  <c r="F33" i="337"/>
  <c r="D33" i="337"/>
  <c r="C33" i="337"/>
  <c r="B33" i="337"/>
  <c r="M32" i="337"/>
  <c r="I32" i="337"/>
  <c r="G32" i="337"/>
  <c r="F32" i="337"/>
  <c r="D32" i="337"/>
  <c r="C32" i="337"/>
  <c r="B32" i="337"/>
  <c r="K31" i="337"/>
  <c r="I31" i="337"/>
  <c r="G31" i="337"/>
  <c r="F31" i="337"/>
  <c r="D31" i="337"/>
  <c r="C31" i="337"/>
  <c r="B31" i="337"/>
  <c r="Q30" i="337"/>
  <c r="I30" i="337"/>
  <c r="G30" i="337"/>
  <c r="F30" i="337"/>
  <c r="D30" i="337"/>
  <c r="C30" i="337"/>
  <c r="B30" i="337"/>
  <c r="K29" i="337"/>
  <c r="I29" i="337"/>
  <c r="G29" i="337"/>
  <c r="F29" i="337"/>
  <c r="D29" i="337"/>
  <c r="C29" i="337"/>
  <c r="B29" i="337"/>
  <c r="M28" i="337"/>
  <c r="I28" i="337"/>
  <c r="G28" i="337"/>
  <c r="F28" i="337"/>
  <c r="D28" i="337"/>
  <c r="C28" i="337"/>
  <c r="B28" i="337"/>
  <c r="K27" i="337"/>
  <c r="I27" i="337"/>
  <c r="G27" i="337"/>
  <c r="F27" i="337"/>
  <c r="D27" i="337"/>
  <c r="C27" i="337"/>
  <c r="B27" i="337"/>
  <c r="O26" i="337"/>
  <c r="I26" i="337"/>
  <c r="G26" i="337"/>
  <c r="F26" i="337"/>
  <c r="D26" i="337"/>
  <c r="C26" i="337"/>
  <c r="B26" i="337"/>
  <c r="K25" i="337"/>
  <c r="I25" i="337"/>
  <c r="G25" i="337"/>
  <c r="F25" i="337"/>
  <c r="D25" i="337"/>
  <c r="C25" i="337"/>
  <c r="B25" i="337"/>
  <c r="M24" i="337"/>
  <c r="I24" i="337"/>
  <c r="G24" i="337"/>
  <c r="F24" i="337"/>
  <c r="D24" i="337"/>
  <c r="C24" i="337"/>
  <c r="B24" i="337"/>
  <c r="K23" i="337"/>
  <c r="I23" i="337"/>
  <c r="G23" i="337"/>
  <c r="F23" i="337"/>
  <c r="D23" i="337"/>
  <c r="C23" i="337"/>
  <c r="B23" i="337"/>
  <c r="Q22" i="337"/>
  <c r="I22" i="337"/>
  <c r="G22" i="337"/>
  <c r="F22" i="337"/>
  <c r="D22" i="337"/>
  <c r="C22" i="337"/>
  <c r="B22" i="337"/>
  <c r="K21" i="337"/>
  <c r="I21" i="337"/>
  <c r="G21" i="337"/>
  <c r="F21" i="337"/>
  <c r="D21" i="337"/>
  <c r="C21" i="337"/>
  <c r="B21" i="337"/>
  <c r="M20" i="337"/>
  <c r="I20" i="337"/>
  <c r="G20" i="337"/>
  <c r="F20" i="337"/>
  <c r="D20" i="337"/>
  <c r="C20" i="337"/>
  <c r="B20" i="337"/>
  <c r="K19" i="337"/>
  <c r="I19" i="337"/>
  <c r="G19" i="337"/>
  <c r="F19" i="337"/>
  <c r="D19" i="337"/>
  <c r="C19" i="337"/>
  <c r="B19" i="337"/>
  <c r="O18" i="337"/>
  <c r="I18" i="337"/>
  <c r="G18" i="337"/>
  <c r="F18" i="337"/>
  <c r="D18" i="337"/>
  <c r="C18" i="337"/>
  <c r="B18" i="337"/>
  <c r="K17" i="337"/>
  <c r="I17" i="337"/>
  <c r="G17" i="337"/>
  <c r="F17" i="337"/>
  <c r="D17" i="337"/>
  <c r="C17" i="337"/>
  <c r="B17" i="337"/>
  <c r="U16" i="337"/>
  <c r="M16" i="337"/>
  <c r="I16" i="337"/>
  <c r="G16" i="337"/>
  <c r="F16" i="337"/>
  <c r="D16" i="337"/>
  <c r="C16" i="337"/>
  <c r="B16" i="337"/>
  <c r="K15" i="337"/>
  <c r="I15" i="337"/>
  <c r="G15" i="337"/>
  <c r="F15" i="337"/>
  <c r="D15" i="337"/>
  <c r="C15" i="337"/>
  <c r="B15" i="337"/>
  <c r="Q14" i="337"/>
  <c r="I14" i="337"/>
  <c r="G14" i="337"/>
  <c r="F14" i="337"/>
  <c r="D14" i="337"/>
  <c r="C14" i="337"/>
  <c r="B14" i="337"/>
  <c r="K13" i="337"/>
  <c r="I13" i="337"/>
  <c r="G13" i="337"/>
  <c r="F13" i="337"/>
  <c r="D13" i="337"/>
  <c r="C13" i="337"/>
  <c r="B13" i="337"/>
  <c r="M12" i="337"/>
  <c r="I12" i="337"/>
  <c r="G12" i="337"/>
  <c r="F12" i="337"/>
  <c r="D12" i="337"/>
  <c r="C12" i="337"/>
  <c r="B12" i="337"/>
  <c r="K11" i="337"/>
  <c r="I11" i="337"/>
  <c r="G11" i="337"/>
  <c r="F11" i="337"/>
  <c r="D11" i="337"/>
  <c r="C11" i="337"/>
  <c r="B11" i="337"/>
  <c r="O10" i="337"/>
  <c r="I10" i="337"/>
  <c r="G10" i="337"/>
  <c r="F10" i="337"/>
  <c r="D10" i="337"/>
  <c r="C10" i="337"/>
  <c r="B10" i="337"/>
  <c r="K9" i="337"/>
  <c r="I9" i="337"/>
  <c r="G9" i="337"/>
  <c r="F9" i="337"/>
  <c r="D9" i="337"/>
  <c r="C9" i="337"/>
  <c r="B9" i="337"/>
  <c r="M8" i="337"/>
  <c r="I8" i="337"/>
  <c r="G8" i="337"/>
  <c r="F8" i="337"/>
  <c r="D8" i="337"/>
  <c r="C8" i="337"/>
  <c r="B8" i="337"/>
  <c r="U7" i="337"/>
  <c r="K7" i="337"/>
  <c r="I7" i="337"/>
  <c r="G7" i="337"/>
  <c r="F7" i="337"/>
  <c r="D7" i="337"/>
  <c r="C7" i="337"/>
  <c r="B7" i="337"/>
  <c r="Y5" i="337"/>
  <c r="R4" i="337"/>
  <c r="O80" i="337" s="1"/>
  <c r="G4" i="337"/>
  <c r="A4" i="337"/>
  <c r="Y3" i="337"/>
  <c r="A1" i="337"/>
  <c r="R79" i="336"/>
  <c r="I69" i="336"/>
  <c r="G69" i="336"/>
  <c r="F69" i="336"/>
  <c r="D69" i="336"/>
  <c r="C69" i="336"/>
  <c r="B69" i="336"/>
  <c r="K68" i="336"/>
  <c r="I67" i="336"/>
  <c r="G67" i="336"/>
  <c r="F67" i="336"/>
  <c r="D67" i="336"/>
  <c r="C67" i="336"/>
  <c r="B67" i="336"/>
  <c r="M66" i="336"/>
  <c r="I65" i="336"/>
  <c r="G65" i="336"/>
  <c r="F65" i="336"/>
  <c r="D65" i="336"/>
  <c r="C65" i="336"/>
  <c r="B65" i="336"/>
  <c r="K64" i="336"/>
  <c r="I63" i="336"/>
  <c r="G63" i="336"/>
  <c r="F63" i="336"/>
  <c r="D63" i="336"/>
  <c r="C63" i="336"/>
  <c r="B63" i="336"/>
  <c r="O62" i="336"/>
  <c r="I61" i="336"/>
  <c r="G61" i="336"/>
  <c r="F61" i="336"/>
  <c r="D61" i="336"/>
  <c r="C61" i="336"/>
  <c r="B61" i="336"/>
  <c r="K60" i="336"/>
  <c r="I59" i="336"/>
  <c r="G59" i="336"/>
  <c r="F59" i="336"/>
  <c r="D59" i="336"/>
  <c r="C59" i="336"/>
  <c r="B59" i="336"/>
  <c r="M58" i="336"/>
  <c r="I57" i="336"/>
  <c r="G57" i="336"/>
  <c r="F57" i="336"/>
  <c r="D57" i="336"/>
  <c r="C57" i="336"/>
  <c r="B57" i="336"/>
  <c r="K56" i="336"/>
  <c r="I55" i="336"/>
  <c r="G55" i="336"/>
  <c r="F55" i="336"/>
  <c r="D55" i="336"/>
  <c r="C55" i="336"/>
  <c r="B55" i="336"/>
  <c r="Q54" i="336"/>
  <c r="I53" i="336"/>
  <c r="G53" i="336"/>
  <c r="F53" i="336"/>
  <c r="D53" i="336"/>
  <c r="C53" i="336"/>
  <c r="B53" i="336"/>
  <c r="K52" i="336"/>
  <c r="I51" i="336"/>
  <c r="G51" i="336"/>
  <c r="F51" i="336"/>
  <c r="D51" i="336"/>
  <c r="C51" i="336"/>
  <c r="B51" i="336"/>
  <c r="M50" i="336"/>
  <c r="I49" i="336"/>
  <c r="G49" i="336"/>
  <c r="F49" i="336"/>
  <c r="D49" i="336"/>
  <c r="C49" i="336"/>
  <c r="B49" i="336"/>
  <c r="K48" i="336"/>
  <c r="I47" i="336"/>
  <c r="G47" i="336"/>
  <c r="F47" i="336"/>
  <c r="D47" i="336"/>
  <c r="C47" i="336"/>
  <c r="B47" i="336"/>
  <c r="O46" i="336"/>
  <c r="I45" i="336"/>
  <c r="G45" i="336"/>
  <c r="F45" i="336"/>
  <c r="D45" i="336"/>
  <c r="C45" i="336"/>
  <c r="B45" i="336"/>
  <c r="K44" i="336"/>
  <c r="I43" i="336"/>
  <c r="G43" i="336"/>
  <c r="F43" i="336"/>
  <c r="D43" i="336"/>
  <c r="C43" i="336"/>
  <c r="B43" i="336"/>
  <c r="M42" i="336"/>
  <c r="I41" i="336"/>
  <c r="G41" i="336"/>
  <c r="F41" i="336"/>
  <c r="D41" i="336"/>
  <c r="C41" i="336"/>
  <c r="B41" i="336"/>
  <c r="K40" i="336"/>
  <c r="I39" i="336"/>
  <c r="G39" i="336"/>
  <c r="F39" i="336"/>
  <c r="D39" i="336"/>
  <c r="C39" i="336"/>
  <c r="B39" i="336"/>
  <c r="Q38" i="336"/>
  <c r="I37" i="336"/>
  <c r="G37" i="336"/>
  <c r="F37" i="336"/>
  <c r="D37" i="336"/>
  <c r="C37" i="336"/>
  <c r="B37" i="336"/>
  <c r="K36" i="336"/>
  <c r="I35" i="336"/>
  <c r="G35" i="336"/>
  <c r="F35" i="336"/>
  <c r="D35" i="336"/>
  <c r="C35" i="336"/>
  <c r="B35" i="336"/>
  <c r="M34" i="336"/>
  <c r="I33" i="336"/>
  <c r="G33" i="336"/>
  <c r="F33" i="336"/>
  <c r="D33" i="336"/>
  <c r="C33" i="336"/>
  <c r="B33" i="336"/>
  <c r="K32" i="336"/>
  <c r="I31" i="336"/>
  <c r="G31" i="336"/>
  <c r="F31" i="336"/>
  <c r="D31" i="336"/>
  <c r="C31" i="336"/>
  <c r="B31" i="336"/>
  <c r="O30" i="336"/>
  <c r="I29" i="336"/>
  <c r="G29" i="336"/>
  <c r="F29" i="336"/>
  <c r="D29" i="336"/>
  <c r="C29" i="336"/>
  <c r="B29" i="336"/>
  <c r="K28" i="336"/>
  <c r="I27" i="336"/>
  <c r="G27" i="336"/>
  <c r="F27" i="336"/>
  <c r="D27" i="336"/>
  <c r="C27" i="336"/>
  <c r="B27" i="336"/>
  <c r="M26" i="336"/>
  <c r="I25" i="336"/>
  <c r="G25" i="336"/>
  <c r="F25" i="336"/>
  <c r="D25" i="336"/>
  <c r="C25" i="336"/>
  <c r="B25" i="336"/>
  <c r="K24" i="336"/>
  <c r="I23" i="336"/>
  <c r="G23" i="336"/>
  <c r="F23" i="336"/>
  <c r="D23" i="336"/>
  <c r="C23" i="336"/>
  <c r="B23" i="336"/>
  <c r="Q22" i="336"/>
  <c r="I21" i="336"/>
  <c r="G21" i="336"/>
  <c r="F21" i="336"/>
  <c r="D21" i="336"/>
  <c r="C21" i="336"/>
  <c r="B21" i="336"/>
  <c r="K20" i="336"/>
  <c r="I19" i="336"/>
  <c r="G19" i="336"/>
  <c r="F19" i="336"/>
  <c r="D19" i="336"/>
  <c r="C19" i="336"/>
  <c r="B19" i="336"/>
  <c r="M18" i="336"/>
  <c r="I17" i="336"/>
  <c r="G17" i="336"/>
  <c r="F17" i="336"/>
  <c r="D17" i="336"/>
  <c r="C17" i="336"/>
  <c r="B17" i="336"/>
  <c r="U16" i="336"/>
  <c r="K16" i="336"/>
  <c r="I15" i="336"/>
  <c r="G15" i="336"/>
  <c r="F15" i="336"/>
  <c r="D15" i="336"/>
  <c r="C15" i="336"/>
  <c r="B15" i="336"/>
  <c r="O14" i="336"/>
  <c r="I13" i="336"/>
  <c r="G13" i="336"/>
  <c r="F13" i="336"/>
  <c r="D13" i="336"/>
  <c r="C13" i="336"/>
  <c r="B13" i="336"/>
  <c r="K12" i="336"/>
  <c r="I11" i="336"/>
  <c r="G11" i="336"/>
  <c r="F11" i="336"/>
  <c r="D11" i="336"/>
  <c r="C11" i="336"/>
  <c r="B11" i="336"/>
  <c r="M10" i="336"/>
  <c r="I9" i="336"/>
  <c r="G9" i="336"/>
  <c r="F9" i="336"/>
  <c r="D9" i="336"/>
  <c r="C9" i="336"/>
  <c r="B9" i="336"/>
  <c r="K8" i="336"/>
  <c r="U7" i="336"/>
  <c r="I7" i="336"/>
  <c r="G7" i="336"/>
  <c r="F7" i="336"/>
  <c r="D7" i="336"/>
  <c r="C7" i="336"/>
  <c r="B7" i="336"/>
  <c r="Y5" i="336"/>
  <c r="AC1" i="336" s="1"/>
  <c r="R4" i="336"/>
  <c r="O79" i="336"/>
  <c r="G4" i="336"/>
  <c r="A4" i="336"/>
  <c r="Y3" i="336"/>
  <c r="Q41" i="336"/>
  <c r="AE1" i="336"/>
  <c r="A1" i="336"/>
  <c r="R57" i="335"/>
  <c r="F50" i="335" s="1"/>
  <c r="I37" i="335"/>
  <c r="D37" i="335"/>
  <c r="C37" i="335"/>
  <c r="B37" i="335"/>
  <c r="K36" i="335"/>
  <c r="I35" i="335"/>
  <c r="G35" i="335"/>
  <c r="D35" i="335"/>
  <c r="C35" i="335"/>
  <c r="B35" i="335"/>
  <c r="M34" i="335"/>
  <c r="I33" i="335"/>
  <c r="D33" i="335"/>
  <c r="C33" i="335"/>
  <c r="B33" i="335"/>
  <c r="K32" i="335"/>
  <c r="I31" i="335"/>
  <c r="D31" i="335"/>
  <c r="C31" i="335"/>
  <c r="B31" i="335"/>
  <c r="O30" i="335"/>
  <c r="I29" i="335"/>
  <c r="D29" i="335"/>
  <c r="C29" i="335"/>
  <c r="B29" i="335"/>
  <c r="K28" i="335"/>
  <c r="I27" i="335"/>
  <c r="D27" i="335"/>
  <c r="C27" i="335"/>
  <c r="B27" i="335"/>
  <c r="M26" i="335"/>
  <c r="I25" i="335"/>
  <c r="D25" i="335"/>
  <c r="C25" i="335"/>
  <c r="B25" i="335"/>
  <c r="K24" i="335"/>
  <c r="I23" i="335"/>
  <c r="D23" i="335"/>
  <c r="C23" i="335"/>
  <c r="B23" i="335"/>
  <c r="Q22" i="335"/>
  <c r="I21" i="335"/>
  <c r="D21" i="335"/>
  <c r="C21" i="335"/>
  <c r="B21" i="335"/>
  <c r="K20" i="335"/>
  <c r="I19" i="335"/>
  <c r="D19" i="335"/>
  <c r="C19" i="335"/>
  <c r="B19" i="335"/>
  <c r="M18" i="335"/>
  <c r="I17" i="335"/>
  <c r="D17" i="335"/>
  <c r="C17" i="335"/>
  <c r="B17" i="335"/>
  <c r="U16" i="335"/>
  <c r="K16" i="335"/>
  <c r="I15" i="335"/>
  <c r="G15" i="335"/>
  <c r="D15" i="335"/>
  <c r="C15" i="335"/>
  <c r="B15" i="335"/>
  <c r="O14" i="335"/>
  <c r="I13" i="335"/>
  <c r="D13" i="335"/>
  <c r="C13" i="335"/>
  <c r="B13" i="335"/>
  <c r="K12" i="335"/>
  <c r="I11" i="335"/>
  <c r="D11" i="335"/>
  <c r="C11" i="335"/>
  <c r="B11" i="335"/>
  <c r="M10" i="335"/>
  <c r="I9" i="335"/>
  <c r="G9" i="335"/>
  <c r="D9" i="335"/>
  <c r="C9" i="335"/>
  <c r="B9" i="335"/>
  <c r="K8" i="335"/>
  <c r="U7" i="335"/>
  <c r="I7" i="335"/>
  <c r="D7" i="335"/>
  <c r="C7" i="335"/>
  <c r="B7" i="335"/>
  <c r="Y5" i="335"/>
  <c r="R4" i="335"/>
  <c r="O57" i="335" s="1"/>
  <c r="G4" i="335"/>
  <c r="A4" i="335"/>
  <c r="Y3" i="335"/>
  <c r="Q6" i="335" s="1"/>
  <c r="A1" i="335"/>
  <c r="R62" i="334"/>
  <c r="I21" i="334"/>
  <c r="D21" i="334"/>
  <c r="C21" i="334"/>
  <c r="B21" i="334"/>
  <c r="K20" i="334"/>
  <c r="I19" i="334"/>
  <c r="G19" i="334"/>
  <c r="F19" i="334"/>
  <c r="D19" i="334"/>
  <c r="C19" i="334"/>
  <c r="B19" i="334"/>
  <c r="M18" i="334"/>
  <c r="I17" i="334"/>
  <c r="D17" i="334"/>
  <c r="C17" i="334"/>
  <c r="B17" i="334"/>
  <c r="U16" i="334"/>
  <c r="K16" i="334"/>
  <c r="I15" i="334"/>
  <c r="G15" i="334"/>
  <c r="F15" i="334"/>
  <c r="D15" i="334"/>
  <c r="C15" i="334"/>
  <c r="B15" i="334"/>
  <c r="O14" i="334"/>
  <c r="I13" i="334"/>
  <c r="G13" i="334"/>
  <c r="F13" i="334"/>
  <c r="D13" i="334"/>
  <c r="C13" i="334"/>
  <c r="B13" i="334"/>
  <c r="K12" i="334"/>
  <c r="I11" i="334"/>
  <c r="D11" i="334"/>
  <c r="C11" i="334"/>
  <c r="B11" i="334"/>
  <c r="M10" i="334"/>
  <c r="I9" i="334"/>
  <c r="G9" i="334"/>
  <c r="F9" i="334"/>
  <c r="D9" i="334"/>
  <c r="C9" i="334"/>
  <c r="B9" i="334"/>
  <c r="K8" i="334"/>
  <c r="U7" i="334"/>
  <c r="I7" i="334"/>
  <c r="D7" i="334"/>
  <c r="C7" i="334"/>
  <c r="B7" i="334"/>
  <c r="Y5" i="334"/>
  <c r="AF1" i="334" s="1"/>
  <c r="R4" i="334"/>
  <c r="O62" i="334"/>
  <c r="G4" i="334"/>
  <c r="A4" i="334"/>
  <c r="Y3" i="334"/>
  <c r="O6" i="334"/>
  <c r="AD1" i="334"/>
  <c r="A1" i="334"/>
  <c r="R47" i="333"/>
  <c r="F43" i="333"/>
  <c r="C43" i="333"/>
  <c r="F41" i="333"/>
  <c r="C41" i="333"/>
  <c r="F39" i="333"/>
  <c r="C39" i="333"/>
  <c r="F37" i="333"/>
  <c r="C37" i="333"/>
  <c r="L21" i="333"/>
  <c r="I21" i="333"/>
  <c r="G21" i="333"/>
  <c r="E21" i="333"/>
  <c r="B34" i="333" s="1"/>
  <c r="D21" i="333"/>
  <c r="C21" i="333"/>
  <c r="L19" i="333"/>
  <c r="I19" i="333"/>
  <c r="G19" i="333"/>
  <c r="E19" i="333"/>
  <c r="B33" i="333" s="1"/>
  <c r="D19" i="333"/>
  <c r="C19" i="333"/>
  <c r="L17" i="333"/>
  <c r="I17" i="333"/>
  <c r="G17" i="333"/>
  <c r="E17" i="333"/>
  <c r="B32" i="333" s="1"/>
  <c r="D17" i="333"/>
  <c r="C17" i="333"/>
  <c r="L15" i="333"/>
  <c r="I15" i="333"/>
  <c r="G15" i="333"/>
  <c r="E15" i="333"/>
  <c r="B31" i="333" s="1"/>
  <c r="D15" i="333"/>
  <c r="C15" i="333"/>
  <c r="L13" i="333"/>
  <c r="I13" i="333"/>
  <c r="G13" i="333"/>
  <c r="E13" i="333"/>
  <c r="B28" i="333" s="1"/>
  <c r="D13" i="333"/>
  <c r="C13" i="333"/>
  <c r="L11" i="333"/>
  <c r="I11" i="333"/>
  <c r="G11" i="333"/>
  <c r="E11" i="333"/>
  <c r="B27" i="333" s="1"/>
  <c r="D11" i="333"/>
  <c r="C11" i="333"/>
  <c r="L9" i="333"/>
  <c r="I9" i="333"/>
  <c r="G9" i="333"/>
  <c r="E9" i="333"/>
  <c r="B26" i="333" s="1"/>
  <c r="D9" i="333"/>
  <c r="C9" i="333"/>
  <c r="L7" i="333"/>
  <c r="I7" i="333"/>
  <c r="G7" i="333"/>
  <c r="E7" i="333"/>
  <c r="B25" i="333" s="1"/>
  <c r="D7" i="333"/>
  <c r="C7" i="333"/>
  <c r="Y5" i="333"/>
  <c r="L4" i="333"/>
  <c r="K53" i="333" s="1"/>
  <c r="E4" i="333"/>
  <c r="A4" i="333"/>
  <c r="Y3" i="333"/>
  <c r="A1" i="333"/>
  <c r="R44" i="332"/>
  <c r="F38" i="332"/>
  <c r="C38" i="332"/>
  <c r="F36" i="332"/>
  <c r="C36" i="332"/>
  <c r="F34" i="332"/>
  <c r="C34" i="332"/>
  <c r="L19" i="332"/>
  <c r="I19" i="332"/>
  <c r="G19" i="332"/>
  <c r="E19" i="332"/>
  <c r="B31" i="332" s="1"/>
  <c r="D19" i="332"/>
  <c r="C19" i="332"/>
  <c r="L17" i="332"/>
  <c r="I17" i="332"/>
  <c r="G17" i="332"/>
  <c r="E17" i="332"/>
  <c r="B30" i="332" s="1"/>
  <c r="D17" i="332"/>
  <c r="C17" i="332"/>
  <c r="L15" i="332"/>
  <c r="I15" i="332"/>
  <c r="G15" i="332"/>
  <c r="E15" i="332"/>
  <c r="B29" i="332" s="1"/>
  <c r="D15" i="332"/>
  <c r="C15" i="332"/>
  <c r="L13" i="332"/>
  <c r="I13" i="332"/>
  <c r="G13" i="332"/>
  <c r="E13" i="332"/>
  <c r="B28" i="332" s="1"/>
  <c r="D13" i="332"/>
  <c r="C13" i="332"/>
  <c r="L11" i="332"/>
  <c r="I11" i="332"/>
  <c r="G11" i="332"/>
  <c r="E11" i="332"/>
  <c r="B25" i="332" s="1"/>
  <c r="D11" i="332"/>
  <c r="C11" i="332"/>
  <c r="L9" i="332"/>
  <c r="I9" i="332"/>
  <c r="G9" i="332"/>
  <c r="E9" i="332"/>
  <c r="B24" i="332" s="1"/>
  <c r="D9" i="332"/>
  <c r="C9" i="332"/>
  <c r="L7" i="332"/>
  <c r="I7" i="332"/>
  <c r="G7" i="332"/>
  <c r="E7" i="332"/>
  <c r="B23" i="332" s="1"/>
  <c r="D7" i="332"/>
  <c r="C7" i="332"/>
  <c r="Y5" i="332"/>
  <c r="L4" i="332"/>
  <c r="K49" i="332" s="1"/>
  <c r="E4" i="332"/>
  <c r="A4" i="332"/>
  <c r="Y3" i="332"/>
  <c r="AD1" i="332" s="1"/>
  <c r="A1" i="332"/>
  <c r="R47" i="331"/>
  <c r="E40" i="331" s="1"/>
  <c r="F36" i="331"/>
  <c r="C36" i="331"/>
  <c r="F34" i="331"/>
  <c r="C34" i="331"/>
  <c r="F32" i="331"/>
  <c r="C32" i="331"/>
  <c r="L17" i="331"/>
  <c r="I17" i="331"/>
  <c r="G17" i="331"/>
  <c r="E17" i="331"/>
  <c r="B30" i="331" s="1"/>
  <c r="D17" i="331"/>
  <c r="C17" i="331"/>
  <c r="L15" i="331"/>
  <c r="I15" i="331"/>
  <c r="G15" i="331"/>
  <c r="E15" i="331"/>
  <c r="B29" i="331" s="1"/>
  <c r="D15" i="331"/>
  <c r="C15" i="331"/>
  <c r="L13" i="331"/>
  <c r="I13" i="331"/>
  <c r="G13" i="331"/>
  <c r="E13" i="331"/>
  <c r="B28" i="331" s="1"/>
  <c r="D13" i="331"/>
  <c r="C13" i="331"/>
  <c r="L11" i="331"/>
  <c r="I11" i="331"/>
  <c r="G11" i="331"/>
  <c r="E11" i="331"/>
  <c r="B25" i="331" s="1"/>
  <c r="D11" i="331"/>
  <c r="C11" i="331"/>
  <c r="L9" i="331"/>
  <c r="I9" i="331"/>
  <c r="G9" i="331"/>
  <c r="E9" i="331"/>
  <c r="B24" i="331" s="1"/>
  <c r="D9" i="331"/>
  <c r="C9" i="331"/>
  <c r="L7" i="331"/>
  <c r="I7" i="331"/>
  <c r="G7" i="331"/>
  <c r="E7" i="331"/>
  <c r="B23" i="331" s="1"/>
  <c r="D7" i="331"/>
  <c r="C7" i="331"/>
  <c r="Y5" i="331"/>
  <c r="L4" i="331"/>
  <c r="K47" i="331" s="1"/>
  <c r="E4" i="331"/>
  <c r="A4" i="331"/>
  <c r="Y3" i="331"/>
  <c r="A1" i="331"/>
  <c r="L15" i="330"/>
  <c r="I15" i="330"/>
  <c r="G15" i="330"/>
  <c r="E15" i="330"/>
  <c r="B23" i="330" s="1"/>
  <c r="D15" i="330"/>
  <c r="C15" i="330"/>
  <c r="L13" i="330"/>
  <c r="I13" i="330"/>
  <c r="G13" i="330"/>
  <c r="E13" i="330"/>
  <c r="B22" i="330" s="1"/>
  <c r="D13" i="330"/>
  <c r="C13" i="330"/>
  <c r="L11" i="330"/>
  <c r="I11" i="330"/>
  <c r="G11" i="330"/>
  <c r="E11" i="330"/>
  <c r="B21" i="330" s="1"/>
  <c r="D11" i="330"/>
  <c r="C11" i="330"/>
  <c r="L9" i="330"/>
  <c r="I9" i="330"/>
  <c r="G9" i="330"/>
  <c r="E9" i="330"/>
  <c r="B20" i="330" s="1"/>
  <c r="D9" i="330"/>
  <c r="C9" i="330"/>
  <c r="L7" i="330"/>
  <c r="I7" i="330"/>
  <c r="G7" i="330"/>
  <c r="E7" i="330"/>
  <c r="B19" i="330" s="1"/>
  <c r="D7" i="330"/>
  <c r="C7" i="330"/>
  <c r="Y5" i="330"/>
  <c r="L4" i="330"/>
  <c r="K41" i="330" s="1"/>
  <c r="E4" i="330"/>
  <c r="A4" i="330"/>
  <c r="Y3" i="330"/>
  <c r="A1" i="330"/>
  <c r="L13" i="329"/>
  <c r="I13" i="329"/>
  <c r="G13" i="329"/>
  <c r="E13" i="329"/>
  <c r="B22" i="329" s="1"/>
  <c r="D13" i="329"/>
  <c r="C13" i="329"/>
  <c r="L11" i="329"/>
  <c r="I11" i="329"/>
  <c r="G11" i="329"/>
  <c r="E11" i="329"/>
  <c r="B21" i="329" s="1"/>
  <c r="D11" i="329"/>
  <c r="C11" i="329"/>
  <c r="L9" i="329"/>
  <c r="I9" i="329"/>
  <c r="G9" i="329"/>
  <c r="E9" i="329"/>
  <c r="B20" i="329" s="1"/>
  <c r="D9" i="329"/>
  <c r="C9" i="329"/>
  <c r="L7" i="329"/>
  <c r="I7" i="329"/>
  <c r="G7" i="329"/>
  <c r="E7" i="329"/>
  <c r="B19" i="329" s="1"/>
  <c r="D7" i="329"/>
  <c r="C7" i="329"/>
  <c r="Y5" i="329"/>
  <c r="M4" i="329"/>
  <c r="K41" i="329" s="1"/>
  <c r="E4" i="329"/>
  <c r="A4" i="329"/>
  <c r="Y3" i="329"/>
  <c r="A1" i="329"/>
  <c r="L11" i="328"/>
  <c r="I11" i="328"/>
  <c r="G11" i="328"/>
  <c r="E11" i="328"/>
  <c r="B21" i="328" s="1"/>
  <c r="D11" i="328"/>
  <c r="C11" i="328"/>
  <c r="L9" i="328"/>
  <c r="I9" i="328"/>
  <c r="G9" i="328"/>
  <c r="E9" i="328"/>
  <c r="B20" i="328" s="1"/>
  <c r="D9" i="328"/>
  <c r="C9" i="328"/>
  <c r="L7" i="328"/>
  <c r="I7" i="328"/>
  <c r="G7" i="328"/>
  <c r="E7" i="328"/>
  <c r="B19" i="328" s="1"/>
  <c r="D7" i="328"/>
  <c r="C7" i="328"/>
  <c r="Y5" i="328"/>
  <c r="L4" i="328"/>
  <c r="K41" i="328" s="1"/>
  <c r="E4" i="328"/>
  <c r="A4" i="328"/>
  <c r="Y3" i="328"/>
  <c r="A1" i="328"/>
  <c r="P156" i="327"/>
  <c r="M156" i="327" s="1"/>
  <c r="L156" i="327"/>
  <c r="K156" i="327"/>
  <c r="J156" i="327"/>
  <c r="P155" i="327"/>
  <c r="M155" i="327" s="1"/>
  <c r="L155" i="327"/>
  <c r="K155" i="327"/>
  <c r="J155" i="327"/>
  <c r="P154" i="327"/>
  <c r="M154" i="327"/>
  <c r="L154" i="327"/>
  <c r="K154" i="327"/>
  <c r="J154" i="327"/>
  <c r="P153" i="327"/>
  <c r="M153" i="327" s="1"/>
  <c r="L153" i="327"/>
  <c r="K153" i="327"/>
  <c r="J153" i="327"/>
  <c r="P152" i="327"/>
  <c r="M152" i="327" s="1"/>
  <c r="L152" i="327"/>
  <c r="K152" i="327"/>
  <c r="J152" i="327"/>
  <c r="P151" i="327"/>
  <c r="M151" i="327" s="1"/>
  <c r="L151" i="327"/>
  <c r="K151" i="327"/>
  <c r="J151" i="327"/>
  <c r="P150" i="327"/>
  <c r="M150" i="327" s="1"/>
  <c r="L150" i="327"/>
  <c r="K150" i="327"/>
  <c r="J150" i="327"/>
  <c r="P149" i="327"/>
  <c r="M149" i="327"/>
  <c r="L149" i="327"/>
  <c r="K149" i="327"/>
  <c r="J149" i="327"/>
  <c r="P148" i="327"/>
  <c r="M148" i="327" s="1"/>
  <c r="L148" i="327"/>
  <c r="K148" i="327"/>
  <c r="J148" i="327"/>
  <c r="P147" i="327"/>
  <c r="M147" i="327" s="1"/>
  <c r="L147" i="327"/>
  <c r="K147" i="327"/>
  <c r="J147" i="327"/>
  <c r="P146" i="327"/>
  <c r="M146" i="327"/>
  <c r="L146" i="327"/>
  <c r="K146" i="327"/>
  <c r="J146" i="327"/>
  <c r="P145" i="327"/>
  <c r="M145" i="327" s="1"/>
  <c r="L145" i="327"/>
  <c r="K145" i="327"/>
  <c r="J145" i="327"/>
  <c r="P144" i="327"/>
  <c r="M144" i="327" s="1"/>
  <c r="L144" i="327"/>
  <c r="K144" i="327"/>
  <c r="J144" i="327"/>
  <c r="P143" i="327"/>
  <c r="M143" i="327" s="1"/>
  <c r="L143" i="327"/>
  <c r="K143" i="327"/>
  <c r="J143" i="327"/>
  <c r="P142" i="327"/>
  <c r="M142" i="327" s="1"/>
  <c r="L142" i="327"/>
  <c r="K142" i="327"/>
  <c r="J142" i="327"/>
  <c r="P141" i="327"/>
  <c r="M141" i="327"/>
  <c r="L141" i="327"/>
  <c r="K141" i="327"/>
  <c r="J141" i="327"/>
  <c r="P140" i="327"/>
  <c r="M140" i="327" s="1"/>
  <c r="L140" i="327"/>
  <c r="K140" i="327"/>
  <c r="J140" i="327"/>
  <c r="P139" i="327"/>
  <c r="M139" i="327" s="1"/>
  <c r="L139" i="327"/>
  <c r="K139" i="327"/>
  <c r="J139" i="327"/>
  <c r="P138" i="327"/>
  <c r="M138" i="327"/>
  <c r="L138" i="327"/>
  <c r="K138" i="327"/>
  <c r="J138" i="327"/>
  <c r="P137" i="327"/>
  <c r="M137" i="327" s="1"/>
  <c r="L137" i="327"/>
  <c r="K137" i="327"/>
  <c r="J137" i="327"/>
  <c r="P136" i="327"/>
  <c r="M136" i="327" s="1"/>
  <c r="L136" i="327"/>
  <c r="K136" i="327"/>
  <c r="J136" i="327"/>
  <c r="P135" i="327"/>
  <c r="M135" i="327" s="1"/>
  <c r="L135" i="327"/>
  <c r="K135" i="327"/>
  <c r="J135" i="327"/>
  <c r="P134" i="327"/>
  <c r="M134" i="327" s="1"/>
  <c r="L134" i="327"/>
  <c r="K134" i="327"/>
  <c r="J134" i="327"/>
  <c r="P133" i="327"/>
  <c r="M133" i="327"/>
  <c r="L133" i="327"/>
  <c r="K133" i="327"/>
  <c r="J133" i="327"/>
  <c r="P132" i="327"/>
  <c r="M132" i="327" s="1"/>
  <c r="L132" i="327"/>
  <c r="K132" i="327"/>
  <c r="J132" i="327"/>
  <c r="P131" i="327"/>
  <c r="M131" i="327" s="1"/>
  <c r="L131" i="327"/>
  <c r="K131" i="327"/>
  <c r="J131" i="327"/>
  <c r="P130" i="327"/>
  <c r="M130" i="327"/>
  <c r="L130" i="327"/>
  <c r="K130" i="327"/>
  <c r="J130" i="327"/>
  <c r="P129" i="327"/>
  <c r="M129" i="327" s="1"/>
  <c r="L129" i="327"/>
  <c r="K129" i="327"/>
  <c r="J129" i="327"/>
  <c r="P128" i="327"/>
  <c r="M128" i="327" s="1"/>
  <c r="L128" i="327"/>
  <c r="K128" i="327"/>
  <c r="J128" i="327"/>
  <c r="P127" i="327"/>
  <c r="M127" i="327" s="1"/>
  <c r="L127" i="327"/>
  <c r="K127" i="327"/>
  <c r="J127" i="327"/>
  <c r="P126" i="327"/>
  <c r="M126" i="327" s="1"/>
  <c r="L126" i="327"/>
  <c r="K126" i="327"/>
  <c r="J126" i="327"/>
  <c r="P125" i="327"/>
  <c r="M125" i="327"/>
  <c r="L125" i="327"/>
  <c r="K125" i="327"/>
  <c r="J125" i="327"/>
  <c r="P124" i="327"/>
  <c r="M124" i="327" s="1"/>
  <c r="L124" i="327"/>
  <c r="K124" i="327"/>
  <c r="J124" i="327"/>
  <c r="P123" i="327"/>
  <c r="M123" i="327" s="1"/>
  <c r="L123" i="327"/>
  <c r="K123" i="327"/>
  <c r="J123" i="327"/>
  <c r="P122" i="327"/>
  <c r="M122" i="327"/>
  <c r="L122" i="327"/>
  <c r="K122" i="327"/>
  <c r="J122" i="327"/>
  <c r="P121" i="327"/>
  <c r="M121" i="327" s="1"/>
  <c r="L121" i="327"/>
  <c r="K121" i="327"/>
  <c r="J121" i="327"/>
  <c r="P120" i="327"/>
  <c r="M120" i="327" s="1"/>
  <c r="L120" i="327"/>
  <c r="K120" i="327"/>
  <c r="J120" i="327"/>
  <c r="P119" i="327"/>
  <c r="M119" i="327" s="1"/>
  <c r="L119" i="327"/>
  <c r="K119" i="327"/>
  <c r="J119" i="327"/>
  <c r="P118" i="327"/>
  <c r="M118" i="327" s="1"/>
  <c r="L118" i="327"/>
  <c r="K118" i="327"/>
  <c r="J118" i="327"/>
  <c r="P117" i="327"/>
  <c r="M117" i="327"/>
  <c r="L117" i="327"/>
  <c r="K117" i="327"/>
  <c r="J117" i="327"/>
  <c r="P116" i="327"/>
  <c r="M116" i="327" s="1"/>
  <c r="L116" i="327"/>
  <c r="K116" i="327"/>
  <c r="J116" i="327"/>
  <c r="P115" i="327"/>
  <c r="M115" i="327" s="1"/>
  <c r="L115" i="327"/>
  <c r="K115" i="327"/>
  <c r="J115" i="327"/>
  <c r="P114" i="327"/>
  <c r="M114" i="327"/>
  <c r="L114" i="327"/>
  <c r="K114" i="327"/>
  <c r="J114" i="327"/>
  <c r="P113" i="327"/>
  <c r="M113" i="327" s="1"/>
  <c r="L113" i="327"/>
  <c r="K113" i="327"/>
  <c r="J113" i="327"/>
  <c r="P112" i="327"/>
  <c r="M112" i="327" s="1"/>
  <c r="L112" i="327"/>
  <c r="K112" i="327"/>
  <c r="J112" i="327"/>
  <c r="P111" i="327"/>
  <c r="M111" i="327" s="1"/>
  <c r="L111" i="327"/>
  <c r="K111" i="327"/>
  <c r="J111" i="327"/>
  <c r="P110" i="327"/>
  <c r="M110" i="327" s="1"/>
  <c r="L110" i="327"/>
  <c r="K110" i="327"/>
  <c r="J110" i="327"/>
  <c r="P109" i="327"/>
  <c r="M109" i="327"/>
  <c r="L109" i="327"/>
  <c r="K109" i="327"/>
  <c r="J109" i="327"/>
  <c r="P108" i="327"/>
  <c r="M108" i="327" s="1"/>
  <c r="L108" i="327"/>
  <c r="K108" i="327"/>
  <c r="J108" i="327"/>
  <c r="P107" i="327"/>
  <c r="M107" i="327" s="1"/>
  <c r="L107" i="327"/>
  <c r="K107" i="327"/>
  <c r="J107" i="327"/>
  <c r="P106" i="327"/>
  <c r="M106" i="327"/>
  <c r="L106" i="327"/>
  <c r="K106" i="327"/>
  <c r="J106" i="327"/>
  <c r="P105" i="327"/>
  <c r="M105" i="327" s="1"/>
  <c r="L105" i="327"/>
  <c r="K105" i="327"/>
  <c r="J105" i="327"/>
  <c r="P104" i="327"/>
  <c r="M104" i="327" s="1"/>
  <c r="L104" i="327"/>
  <c r="K104" i="327"/>
  <c r="J104" i="327"/>
  <c r="P103" i="327"/>
  <c r="M103" i="327" s="1"/>
  <c r="L103" i="327"/>
  <c r="K103" i="327"/>
  <c r="J103" i="327"/>
  <c r="P102" i="327"/>
  <c r="M102" i="327" s="1"/>
  <c r="L102" i="327"/>
  <c r="K102" i="327"/>
  <c r="J102" i="327"/>
  <c r="P101" i="327"/>
  <c r="M101" i="327"/>
  <c r="L101" i="327"/>
  <c r="K101" i="327"/>
  <c r="J101" i="327"/>
  <c r="P100" i="327"/>
  <c r="M100" i="327" s="1"/>
  <c r="L100" i="327"/>
  <c r="K100" i="327"/>
  <c r="J100" i="327"/>
  <c r="P99" i="327"/>
  <c r="M99" i="327" s="1"/>
  <c r="L99" i="327"/>
  <c r="K99" i="327"/>
  <c r="J99" i="327"/>
  <c r="P98" i="327"/>
  <c r="M98" i="327"/>
  <c r="L98" i="327"/>
  <c r="K98" i="327"/>
  <c r="J98" i="327"/>
  <c r="P97" i="327"/>
  <c r="M97" i="327" s="1"/>
  <c r="L97" i="327"/>
  <c r="K97" i="327"/>
  <c r="J97" i="327"/>
  <c r="P96" i="327"/>
  <c r="M96" i="327" s="1"/>
  <c r="L96" i="327"/>
  <c r="K96" i="327"/>
  <c r="J96" i="327"/>
  <c r="P95" i="327"/>
  <c r="M95" i="327" s="1"/>
  <c r="L95" i="327"/>
  <c r="K95" i="327"/>
  <c r="J95" i="327"/>
  <c r="P94" i="327"/>
  <c r="M94" i="327" s="1"/>
  <c r="L94" i="327"/>
  <c r="K94" i="327"/>
  <c r="J94" i="327"/>
  <c r="P93" i="327"/>
  <c r="M93" i="327"/>
  <c r="L93" i="327"/>
  <c r="K93" i="327"/>
  <c r="J93" i="327"/>
  <c r="P92" i="327"/>
  <c r="M92" i="327" s="1"/>
  <c r="L92" i="327"/>
  <c r="K92" i="327"/>
  <c r="J92" i="327"/>
  <c r="P91" i="327"/>
  <c r="M91" i="327" s="1"/>
  <c r="L91" i="327"/>
  <c r="K91" i="327"/>
  <c r="J91" i="327"/>
  <c r="P90" i="327"/>
  <c r="M90" i="327"/>
  <c r="L90" i="327"/>
  <c r="K90" i="327"/>
  <c r="J90" i="327"/>
  <c r="P89" i="327"/>
  <c r="M89" i="327" s="1"/>
  <c r="L89" i="327"/>
  <c r="K89" i="327"/>
  <c r="J89" i="327"/>
  <c r="P88" i="327"/>
  <c r="M88" i="327" s="1"/>
  <c r="L88" i="327"/>
  <c r="K88" i="327"/>
  <c r="J88" i="327"/>
  <c r="P87" i="327"/>
  <c r="M87" i="327" s="1"/>
  <c r="L87" i="327"/>
  <c r="K87" i="327"/>
  <c r="J87" i="327"/>
  <c r="P86" i="327"/>
  <c r="M86" i="327" s="1"/>
  <c r="L86" i="327"/>
  <c r="K86" i="327"/>
  <c r="J86" i="327"/>
  <c r="P85" i="327"/>
  <c r="M85" i="327"/>
  <c r="L85" i="327"/>
  <c r="K85" i="327"/>
  <c r="J85" i="327"/>
  <c r="P84" i="327"/>
  <c r="M84" i="327" s="1"/>
  <c r="L84" i="327"/>
  <c r="K84" i="327"/>
  <c r="J84" i="327"/>
  <c r="P83" i="327"/>
  <c r="M83" i="327" s="1"/>
  <c r="L83" i="327"/>
  <c r="K83" i="327"/>
  <c r="J83" i="327"/>
  <c r="P82" i="327"/>
  <c r="M82" i="327"/>
  <c r="L82" i="327"/>
  <c r="K82" i="327"/>
  <c r="J82" i="327"/>
  <c r="P81" i="327"/>
  <c r="M81" i="327" s="1"/>
  <c r="L81" i="327"/>
  <c r="K81" i="327"/>
  <c r="J81" i="327"/>
  <c r="P80" i="327"/>
  <c r="M80" i="327" s="1"/>
  <c r="L80" i="327"/>
  <c r="K80" i="327"/>
  <c r="J80" i="327"/>
  <c r="P79" i="327"/>
  <c r="M79" i="327" s="1"/>
  <c r="L79" i="327"/>
  <c r="K79" i="327"/>
  <c r="J79" i="327"/>
  <c r="P78" i="327"/>
  <c r="M78" i="327" s="1"/>
  <c r="L78" i="327"/>
  <c r="K78" i="327"/>
  <c r="J78" i="327"/>
  <c r="P77" i="327"/>
  <c r="M77" i="327"/>
  <c r="L77" i="327"/>
  <c r="K77" i="327"/>
  <c r="J77" i="327"/>
  <c r="P76" i="327"/>
  <c r="M76" i="327" s="1"/>
  <c r="L76" i="327"/>
  <c r="K76" i="327"/>
  <c r="J76" i="327"/>
  <c r="P75" i="327"/>
  <c r="M75" i="327" s="1"/>
  <c r="L75" i="327"/>
  <c r="K75" i="327"/>
  <c r="J75" i="327"/>
  <c r="P74" i="327"/>
  <c r="M74" i="327"/>
  <c r="L74" i="327"/>
  <c r="K74" i="327"/>
  <c r="J74" i="327"/>
  <c r="P73" i="327"/>
  <c r="M73" i="327" s="1"/>
  <c r="L73" i="327"/>
  <c r="K73" i="327"/>
  <c r="J73" i="327"/>
  <c r="P72" i="327"/>
  <c r="M72" i="327" s="1"/>
  <c r="L72" i="327"/>
  <c r="K72" i="327"/>
  <c r="J72" i="327"/>
  <c r="P71" i="327"/>
  <c r="M71" i="327" s="1"/>
  <c r="L71" i="327"/>
  <c r="K71" i="327"/>
  <c r="J71" i="327"/>
  <c r="P70" i="327"/>
  <c r="M70" i="327" s="1"/>
  <c r="L70" i="327"/>
  <c r="K70" i="327"/>
  <c r="J70" i="327"/>
  <c r="P69" i="327"/>
  <c r="M69" i="327"/>
  <c r="L69" i="327"/>
  <c r="K69" i="327"/>
  <c r="J69" i="327"/>
  <c r="P68" i="327"/>
  <c r="M68" i="327" s="1"/>
  <c r="L68" i="327"/>
  <c r="K68" i="327"/>
  <c r="J68" i="327"/>
  <c r="P67" i="327"/>
  <c r="M67" i="327" s="1"/>
  <c r="L67" i="327"/>
  <c r="K67" i="327"/>
  <c r="J67" i="327"/>
  <c r="P66" i="327"/>
  <c r="M66" i="327"/>
  <c r="L66" i="327"/>
  <c r="K66" i="327"/>
  <c r="J66" i="327"/>
  <c r="P65" i="327"/>
  <c r="M65" i="327" s="1"/>
  <c r="L65" i="327"/>
  <c r="K65" i="327"/>
  <c r="J65" i="327"/>
  <c r="P64" i="327"/>
  <c r="M64" i="327" s="1"/>
  <c r="L64" i="327"/>
  <c r="K64" i="327"/>
  <c r="J64" i="327"/>
  <c r="P63" i="327"/>
  <c r="M63" i="327" s="1"/>
  <c r="L63" i="327"/>
  <c r="K63" i="327"/>
  <c r="J63" i="327"/>
  <c r="P62" i="327"/>
  <c r="M62" i="327" s="1"/>
  <c r="L62" i="327"/>
  <c r="K62" i="327"/>
  <c r="J62" i="327"/>
  <c r="P61" i="327"/>
  <c r="M61" i="327"/>
  <c r="L61" i="327"/>
  <c r="K61" i="327"/>
  <c r="J61" i="327"/>
  <c r="P60" i="327"/>
  <c r="M60" i="327" s="1"/>
  <c r="L60" i="327"/>
  <c r="K60" i="327"/>
  <c r="J60" i="327"/>
  <c r="P59" i="327"/>
  <c r="M59" i="327" s="1"/>
  <c r="L59" i="327"/>
  <c r="K59" i="327"/>
  <c r="J59" i="327"/>
  <c r="P58" i="327"/>
  <c r="M58" i="327"/>
  <c r="L58" i="327"/>
  <c r="K58" i="327"/>
  <c r="J58" i="327"/>
  <c r="P57" i="327"/>
  <c r="M57" i="327" s="1"/>
  <c r="L57" i="327"/>
  <c r="K57" i="327"/>
  <c r="J57" i="327"/>
  <c r="P56" i="327"/>
  <c r="M56" i="327" s="1"/>
  <c r="L56" i="327"/>
  <c r="K56" i="327"/>
  <c r="J56" i="327"/>
  <c r="P55" i="327"/>
  <c r="M55" i="327" s="1"/>
  <c r="L55" i="327"/>
  <c r="K55" i="327"/>
  <c r="J55" i="327"/>
  <c r="P54" i="327"/>
  <c r="M54" i="327" s="1"/>
  <c r="L54" i="327"/>
  <c r="K54" i="327"/>
  <c r="J54" i="327"/>
  <c r="P53" i="327"/>
  <c r="M53" i="327"/>
  <c r="L53" i="327"/>
  <c r="K53" i="327"/>
  <c r="J53" i="327"/>
  <c r="P52" i="327"/>
  <c r="M52" i="327" s="1"/>
  <c r="L52" i="327"/>
  <c r="K52" i="327"/>
  <c r="J52" i="327"/>
  <c r="P51" i="327"/>
  <c r="M51" i="327" s="1"/>
  <c r="L51" i="327"/>
  <c r="K51" i="327"/>
  <c r="J51" i="327"/>
  <c r="P50" i="327"/>
  <c r="M50" i="327"/>
  <c r="L50" i="327"/>
  <c r="K50" i="327"/>
  <c r="J50" i="327"/>
  <c r="P49" i="327"/>
  <c r="M49" i="327" s="1"/>
  <c r="L49" i="327"/>
  <c r="K49" i="327"/>
  <c r="J49" i="327"/>
  <c r="P48" i="327"/>
  <c r="M48" i="327" s="1"/>
  <c r="L48" i="327"/>
  <c r="K48" i="327"/>
  <c r="J48" i="327"/>
  <c r="P47" i="327"/>
  <c r="M47" i="327" s="1"/>
  <c r="L47" i="327"/>
  <c r="K47" i="327"/>
  <c r="J47" i="327"/>
  <c r="P46" i="327"/>
  <c r="M46" i="327"/>
  <c r="L46" i="327"/>
  <c r="K46" i="327"/>
  <c r="J46" i="327"/>
  <c r="P45" i="327"/>
  <c r="M45" i="327"/>
  <c r="L45" i="327"/>
  <c r="K45" i="327"/>
  <c r="J45" i="327"/>
  <c r="P44" i="327"/>
  <c r="M44" i="327" s="1"/>
  <c r="L44" i="327"/>
  <c r="K44" i="327"/>
  <c r="J44" i="327"/>
  <c r="P43" i="327"/>
  <c r="M43" i="327" s="1"/>
  <c r="L43" i="327"/>
  <c r="K43" i="327"/>
  <c r="J43" i="327"/>
  <c r="P42" i="327"/>
  <c r="M42" i="327" s="1"/>
  <c r="L42" i="327"/>
  <c r="K42" i="327"/>
  <c r="J42" i="327"/>
  <c r="P41" i="327"/>
  <c r="M41" i="327" s="1"/>
  <c r="L41" i="327"/>
  <c r="K41" i="327"/>
  <c r="J41" i="327"/>
  <c r="P40" i="327"/>
  <c r="M40" i="327"/>
  <c r="L40" i="327"/>
  <c r="K40" i="327"/>
  <c r="J40" i="327"/>
  <c r="H5" i="327"/>
  <c r="D5" i="327"/>
  <c r="C5" i="327"/>
  <c r="A5" i="327"/>
  <c r="A1" i="327"/>
  <c r="R47" i="326"/>
  <c r="I37" i="326"/>
  <c r="G37" i="326"/>
  <c r="F37" i="326"/>
  <c r="D37" i="326"/>
  <c r="C37" i="326"/>
  <c r="B37" i="326"/>
  <c r="K36" i="326"/>
  <c r="B36" i="326"/>
  <c r="I35" i="326"/>
  <c r="G35" i="326"/>
  <c r="F35" i="326"/>
  <c r="D35" i="326"/>
  <c r="C35" i="326"/>
  <c r="B35" i="326"/>
  <c r="M34" i="326"/>
  <c r="B34" i="326"/>
  <c r="I33" i="326"/>
  <c r="G33" i="326"/>
  <c r="F33" i="326"/>
  <c r="D33" i="326"/>
  <c r="C33" i="326"/>
  <c r="B33" i="326"/>
  <c r="K32" i="326"/>
  <c r="B32" i="326"/>
  <c r="I31" i="326"/>
  <c r="G31" i="326"/>
  <c r="F31" i="326"/>
  <c r="D31" i="326"/>
  <c r="C31" i="326"/>
  <c r="B31" i="326"/>
  <c r="B30" i="326"/>
  <c r="I29" i="326"/>
  <c r="G29" i="326"/>
  <c r="F29" i="326"/>
  <c r="D29" i="326"/>
  <c r="C29" i="326"/>
  <c r="B29" i="326"/>
  <c r="K28" i="326"/>
  <c r="B28" i="326"/>
  <c r="I27" i="326"/>
  <c r="G27" i="326"/>
  <c r="F27" i="326"/>
  <c r="D27" i="326"/>
  <c r="C27" i="326"/>
  <c r="B27" i="326"/>
  <c r="M26" i="326"/>
  <c r="B26" i="326"/>
  <c r="I25" i="326"/>
  <c r="G25" i="326"/>
  <c r="F25" i="326"/>
  <c r="D25" i="326"/>
  <c r="C25" i="326"/>
  <c r="B25" i="326"/>
  <c r="K24" i="326"/>
  <c r="B24" i="326"/>
  <c r="I23" i="326"/>
  <c r="G23" i="326"/>
  <c r="F23" i="326"/>
  <c r="D23" i="326"/>
  <c r="C23" i="326"/>
  <c r="B23" i="326"/>
  <c r="B22" i="326"/>
  <c r="I21" i="326"/>
  <c r="G21" i="326"/>
  <c r="F21" i="326"/>
  <c r="D21" i="326"/>
  <c r="C21" i="326"/>
  <c r="B21" i="326"/>
  <c r="K20" i="326"/>
  <c r="B20" i="326"/>
  <c r="I19" i="326"/>
  <c r="G19" i="326"/>
  <c r="F19" i="326"/>
  <c r="D19" i="326"/>
  <c r="C19" i="326"/>
  <c r="B19" i="326"/>
  <c r="M18" i="326"/>
  <c r="B18" i="326"/>
  <c r="I17" i="326"/>
  <c r="G17" i="326"/>
  <c r="F17" i="326"/>
  <c r="D17" i="326"/>
  <c r="C17" i="326"/>
  <c r="B17" i="326"/>
  <c r="U16" i="326"/>
  <c r="K16" i="326"/>
  <c r="B16" i="326"/>
  <c r="I15" i="326"/>
  <c r="G15" i="326"/>
  <c r="F15" i="326"/>
  <c r="D15" i="326"/>
  <c r="C15" i="326"/>
  <c r="B15" i="326"/>
  <c r="B14" i="326"/>
  <c r="I13" i="326"/>
  <c r="G13" i="326"/>
  <c r="F13" i="326"/>
  <c r="D13" i="326"/>
  <c r="C13" i="326"/>
  <c r="B13" i="326"/>
  <c r="K12" i="326"/>
  <c r="B12" i="326"/>
  <c r="I11" i="326"/>
  <c r="G11" i="326"/>
  <c r="F11" i="326"/>
  <c r="D11" i="326"/>
  <c r="C11" i="326"/>
  <c r="B11" i="326"/>
  <c r="M10" i="326"/>
  <c r="B10" i="326"/>
  <c r="I9" i="326"/>
  <c r="G9" i="326"/>
  <c r="F9" i="326"/>
  <c r="D9" i="326"/>
  <c r="C9" i="326"/>
  <c r="B9" i="326"/>
  <c r="K8" i="326"/>
  <c r="U7" i="326"/>
  <c r="I7" i="326"/>
  <c r="G7" i="326"/>
  <c r="F7" i="326"/>
  <c r="D7" i="326"/>
  <c r="C7" i="326"/>
  <c r="B7" i="326"/>
  <c r="R4" i="326"/>
  <c r="O47" i="326" s="1"/>
  <c r="K4" i="326"/>
  <c r="G4" i="326"/>
  <c r="A4" i="326"/>
  <c r="A1" i="326"/>
  <c r="R32" i="325"/>
  <c r="I21" i="325"/>
  <c r="G21" i="325"/>
  <c r="F21" i="325"/>
  <c r="D21" i="325"/>
  <c r="C21" i="325"/>
  <c r="B21" i="325"/>
  <c r="K20" i="325"/>
  <c r="I19" i="325"/>
  <c r="G19" i="325"/>
  <c r="F19" i="325"/>
  <c r="D19" i="325"/>
  <c r="C19" i="325"/>
  <c r="B19" i="325"/>
  <c r="I17" i="325"/>
  <c r="G17" i="325"/>
  <c r="F17" i="325"/>
  <c r="D17" i="325"/>
  <c r="C17" i="325"/>
  <c r="B17" i="325"/>
  <c r="U16" i="325"/>
  <c r="K16" i="325"/>
  <c r="I15" i="325"/>
  <c r="G15" i="325"/>
  <c r="F15" i="325"/>
  <c r="D15" i="325"/>
  <c r="C15" i="325"/>
  <c r="B15" i="325"/>
  <c r="I13" i="325"/>
  <c r="G13" i="325"/>
  <c r="F13" i="325"/>
  <c r="D13" i="325"/>
  <c r="C13" i="325"/>
  <c r="B13" i="325"/>
  <c r="K12" i="325"/>
  <c r="I11" i="325"/>
  <c r="G11" i="325"/>
  <c r="F11" i="325"/>
  <c r="D11" i="325"/>
  <c r="C11" i="325"/>
  <c r="B11" i="325"/>
  <c r="I9" i="325"/>
  <c r="G9" i="325"/>
  <c r="F9" i="325"/>
  <c r="D9" i="325"/>
  <c r="C9" i="325"/>
  <c r="B9" i="325"/>
  <c r="K8" i="325"/>
  <c r="U7" i="325"/>
  <c r="I7" i="325"/>
  <c r="G7" i="325"/>
  <c r="F7" i="325"/>
  <c r="D7" i="325"/>
  <c r="C7" i="325"/>
  <c r="B7" i="325"/>
  <c r="R4" i="325"/>
  <c r="O32" i="325" s="1"/>
  <c r="K4" i="325"/>
  <c r="G4" i="325"/>
  <c r="A4" i="325"/>
  <c r="A1" i="325"/>
  <c r="R31" i="324"/>
  <c r="F25" i="324"/>
  <c r="I21" i="324"/>
  <c r="G21" i="324"/>
  <c r="F21" i="324"/>
  <c r="D21" i="324"/>
  <c r="C21" i="324"/>
  <c r="B21" i="324"/>
  <c r="K20" i="324"/>
  <c r="I19" i="324"/>
  <c r="G19" i="324"/>
  <c r="F19" i="324"/>
  <c r="D19" i="324"/>
  <c r="C19" i="324"/>
  <c r="B19" i="324"/>
  <c r="M18" i="324"/>
  <c r="I17" i="324"/>
  <c r="G17" i="324"/>
  <c r="F17" i="324"/>
  <c r="D17" i="324"/>
  <c r="C17" i="324"/>
  <c r="B17" i="324"/>
  <c r="U16" i="324"/>
  <c r="K16" i="324"/>
  <c r="I15" i="324"/>
  <c r="G15" i="324"/>
  <c r="F15" i="324"/>
  <c r="D15" i="324"/>
  <c r="C15" i="324"/>
  <c r="B15" i="324"/>
  <c r="I13" i="324"/>
  <c r="G13" i="324"/>
  <c r="F13" i="324"/>
  <c r="D13" i="324"/>
  <c r="C13" i="324"/>
  <c r="B13" i="324"/>
  <c r="K12" i="324"/>
  <c r="I11" i="324"/>
  <c r="G11" i="324"/>
  <c r="F11" i="324"/>
  <c r="D11" i="324"/>
  <c r="C11" i="324"/>
  <c r="B11" i="324"/>
  <c r="M10" i="324"/>
  <c r="I9" i="324"/>
  <c r="G9" i="324"/>
  <c r="F9" i="324"/>
  <c r="D9" i="324"/>
  <c r="C9" i="324"/>
  <c r="B9" i="324"/>
  <c r="K8" i="324"/>
  <c r="U7" i="324"/>
  <c r="I7" i="324"/>
  <c r="G7" i="324"/>
  <c r="F7" i="324"/>
  <c r="D7" i="324"/>
  <c r="C7" i="324"/>
  <c r="B7" i="324"/>
  <c r="R4" i="324"/>
  <c r="O31" i="324" s="1"/>
  <c r="K4" i="324"/>
  <c r="G4" i="324"/>
  <c r="A4" i="324"/>
  <c r="A1" i="324"/>
  <c r="N122" i="323"/>
  <c r="K122" i="323" s="1"/>
  <c r="J122" i="323"/>
  <c r="I122" i="323"/>
  <c r="H122" i="323"/>
  <c r="N121" i="323"/>
  <c r="K121" i="323"/>
  <c r="J121" i="323"/>
  <c r="I121" i="323"/>
  <c r="H121" i="323"/>
  <c r="N120" i="323"/>
  <c r="K120" i="323" s="1"/>
  <c r="J120" i="323"/>
  <c r="I120" i="323"/>
  <c r="H120" i="323"/>
  <c r="N119" i="323"/>
  <c r="K119" i="323" s="1"/>
  <c r="J119" i="323"/>
  <c r="I119" i="323"/>
  <c r="H119" i="323"/>
  <c r="N118" i="323"/>
  <c r="K118" i="323"/>
  <c r="J118" i="323"/>
  <c r="I118" i="323"/>
  <c r="H118" i="323"/>
  <c r="N117" i="323"/>
  <c r="K117" i="323" s="1"/>
  <c r="J117" i="323"/>
  <c r="I117" i="323"/>
  <c r="H117" i="323"/>
  <c r="N116" i="323"/>
  <c r="K116" i="323" s="1"/>
  <c r="J116" i="323"/>
  <c r="I116" i="323"/>
  <c r="H116" i="323"/>
  <c r="N115" i="323"/>
  <c r="K115" i="323" s="1"/>
  <c r="J115" i="323"/>
  <c r="I115" i="323"/>
  <c r="H115" i="323"/>
  <c r="N114" i="323"/>
  <c r="K114" i="323"/>
  <c r="J114" i="323"/>
  <c r="I114" i="323"/>
  <c r="H114" i="323"/>
  <c r="N113" i="323"/>
  <c r="K113" i="323"/>
  <c r="J113" i="323"/>
  <c r="I113" i="323"/>
  <c r="H113" i="323"/>
  <c r="N112" i="323"/>
  <c r="K112" i="323" s="1"/>
  <c r="J112" i="323"/>
  <c r="I112" i="323"/>
  <c r="H112" i="323"/>
  <c r="N111" i="323"/>
  <c r="K111" i="323" s="1"/>
  <c r="J111" i="323"/>
  <c r="I111" i="323"/>
  <c r="H111" i="323"/>
  <c r="N110" i="323"/>
  <c r="K110" i="323" s="1"/>
  <c r="J110" i="323"/>
  <c r="I110" i="323"/>
  <c r="H110" i="323"/>
  <c r="N109" i="323"/>
  <c r="K109" i="323" s="1"/>
  <c r="J109" i="323"/>
  <c r="I109" i="323"/>
  <c r="H109" i="323"/>
  <c r="N108" i="323"/>
  <c r="K108" i="323"/>
  <c r="J108" i="323"/>
  <c r="I108" i="323"/>
  <c r="H108" i="323"/>
  <c r="N107" i="323"/>
  <c r="K107" i="323" s="1"/>
  <c r="J107" i="323"/>
  <c r="I107" i="323"/>
  <c r="H107" i="323"/>
  <c r="N106" i="323"/>
  <c r="K106" i="323"/>
  <c r="J106" i="323"/>
  <c r="I106" i="323"/>
  <c r="H106" i="323"/>
  <c r="N105" i="323"/>
  <c r="K105" i="323" s="1"/>
  <c r="J105" i="323"/>
  <c r="I105" i="323"/>
  <c r="H105" i="323"/>
  <c r="N104" i="323"/>
  <c r="K104" i="323" s="1"/>
  <c r="J104" i="323"/>
  <c r="I104" i="323"/>
  <c r="H104" i="323"/>
  <c r="N103" i="323"/>
  <c r="K103" i="323" s="1"/>
  <c r="J103" i="323"/>
  <c r="I103" i="323"/>
  <c r="H103" i="323"/>
  <c r="N102" i="323"/>
  <c r="K102" i="323" s="1"/>
  <c r="J102" i="323"/>
  <c r="I102" i="323"/>
  <c r="H102" i="323"/>
  <c r="N101" i="323"/>
  <c r="K101" i="323"/>
  <c r="J101" i="323"/>
  <c r="I101" i="323"/>
  <c r="H101" i="323"/>
  <c r="N100" i="323"/>
  <c r="K100" i="323"/>
  <c r="J100" i="323"/>
  <c r="I100" i="323"/>
  <c r="H100" i="323"/>
  <c r="N99" i="323"/>
  <c r="K99" i="323" s="1"/>
  <c r="J99" i="323"/>
  <c r="I99" i="323"/>
  <c r="H99" i="323"/>
  <c r="N98" i="323"/>
  <c r="K98" i="323" s="1"/>
  <c r="J98" i="323"/>
  <c r="I98" i="323"/>
  <c r="H98" i="323"/>
  <c r="N97" i="323"/>
  <c r="K97" i="323" s="1"/>
  <c r="J97" i="323"/>
  <c r="I97" i="323"/>
  <c r="H97" i="323"/>
  <c r="N96" i="323"/>
  <c r="K96" i="323" s="1"/>
  <c r="J96" i="323"/>
  <c r="I96" i="323"/>
  <c r="H96" i="323"/>
  <c r="N95" i="323"/>
  <c r="K95" i="323" s="1"/>
  <c r="J95" i="323"/>
  <c r="I95" i="323"/>
  <c r="H95" i="323"/>
  <c r="N94" i="323"/>
  <c r="K94" i="323"/>
  <c r="J94" i="323"/>
  <c r="I94" i="323"/>
  <c r="H94" i="323"/>
  <c r="N93" i="323"/>
  <c r="K93" i="323"/>
  <c r="J93" i="323"/>
  <c r="I93" i="323"/>
  <c r="H93" i="323"/>
  <c r="N92" i="323"/>
  <c r="K92" i="323" s="1"/>
  <c r="J92" i="323"/>
  <c r="I92" i="323"/>
  <c r="H92" i="323"/>
  <c r="N91" i="323"/>
  <c r="K91" i="323" s="1"/>
  <c r="J91" i="323"/>
  <c r="I91" i="323"/>
  <c r="H91" i="323"/>
  <c r="N90" i="323"/>
  <c r="K90" i="323" s="1"/>
  <c r="J90" i="323"/>
  <c r="I90" i="323"/>
  <c r="H90" i="323"/>
  <c r="N89" i="323"/>
  <c r="K89" i="323"/>
  <c r="J89" i="323"/>
  <c r="I89" i="323"/>
  <c r="H89" i="323"/>
  <c r="N88" i="323"/>
  <c r="K88" i="323" s="1"/>
  <c r="J88" i="323"/>
  <c r="I88" i="323"/>
  <c r="H88" i="323"/>
  <c r="N87" i="323"/>
  <c r="K87" i="323" s="1"/>
  <c r="J87" i="323"/>
  <c r="I87" i="323"/>
  <c r="H87" i="323"/>
  <c r="N86" i="323"/>
  <c r="K86" i="323"/>
  <c r="J86" i="323"/>
  <c r="I86" i="323"/>
  <c r="H86" i="323"/>
  <c r="N85" i="323"/>
  <c r="K85" i="323" s="1"/>
  <c r="J85" i="323"/>
  <c r="I85" i="323"/>
  <c r="H85" i="323"/>
  <c r="N84" i="323"/>
  <c r="K84" i="323" s="1"/>
  <c r="J84" i="323"/>
  <c r="I84" i="323"/>
  <c r="H84" i="323"/>
  <c r="N83" i="323"/>
  <c r="K83" i="323" s="1"/>
  <c r="J83" i="323"/>
  <c r="I83" i="323"/>
  <c r="H83" i="323"/>
  <c r="N82" i="323"/>
  <c r="K82" i="323"/>
  <c r="J82" i="323"/>
  <c r="I82" i="323"/>
  <c r="H82" i="323"/>
  <c r="N81" i="323"/>
  <c r="K81" i="323"/>
  <c r="J81" i="323"/>
  <c r="I81" i="323"/>
  <c r="H81" i="323"/>
  <c r="N80" i="323"/>
  <c r="K80" i="323" s="1"/>
  <c r="J80" i="323"/>
  <c r="I80" i="323"/>
  <c r="H80" i="323"/>
  <c r="N79" i="323"/>
  <c r="K79" i="323" s="1"/>
  <c r="J79" i="323"/>
  <c r="I79" i="323"/>
  <c r="H79" i="323"/>
  <c r="N78" i="323"/>
  <c r="K78" i="323" s="1"/>
  <c r="J78" i="323"/>
  <c r="I78" i="323"/>
  <c r="H78" i="323"/>
  <c r="N77" i="323"/>
  <c r="K77" i="323" s="1"/>
  <c r="J77" i="323"/>
  <c r="I77" i="323"/>
  <c r="H77" i="323"/>
  <c r="N76" i="323"/>
  <c r="K76" i="323"/>
  <c r="J76" i="323"/>
  <c r="I76" i="323"/>
  <c r="H76" i="323"/>
  <c r="N75" i="323"/>
  <c r="K75" i="323" s="1"/>
  <c r="J75" i="323"/>
  <c r="I75" i="323"/>
  <c r="H75" i="323"/>
  <c r="N74" i="323"/>
  <c r="K74" i="323"/>
  <c r="J74" i="323"/>
  <c r="I74" i="323"/>
  <c r="H74" i="323"/>
  <c r="N73" i="323"/>
  <c r="K73" i="323" s="1"/>
  <c r="J73" i="323"/>
  <c r="I73" i="323"/>
  <c r="H73" i="323"/>
  <c r="N72" i="323"/>
  <c r="K72" i="323" s="1"/>
  <c r="J72" i="323"/>
  <c r="I72" i="323"/>
  <c r="H72" i="323"/>
  <c r="N71" i="323"/>
  <c r="K71" i="323" s="1"/>
  <c r="J71" i="323"/>
  <c r="I71" i="323"/>
  <c r="H71" i="323"/>
  <c r="N70" i="323"/>
  <c r="K70" i="323" s="1"/>
  <c r="J70" i="323"/>
  <c r="I70" i="323"/>
  <c r="H70" i="323"/>
  <c r="N69" i="323"/>
  <c r="K69" i="323"/>
  <c r="J69" i="323"/>
  <c r="I69" i="323"/>
  <c r="H69" i="323"/>
  <c r="N68" i="323"/>
  <c r="K68" i="323"/>
  <c r="J68" i="323"/>
  <c r="I68" i="323"/>
  <c r="H68" i="323"/>
  <c r="N67" i="323"/>
  <c r="K67" i="323" s="1"/>
  <c r="J67" i="323"/>
  <c r="I67" i="323"/>
  <c r="H67" i="323"/>
  <c r="N66" i="323"/>
  <c r="K66" i="323" s="1"/>
  <c r="J66" i="323"/>
  <c r="I66" i="323"/>
  <c r="H66" i="323"/>
  <c r="N65" i="323"/>
  <c r="K65" i="323" s="1"/>
  <c r="J65" i="323"/>
  <c r="I65" i="323"/>
  <c r="H65" i="323"/>
  <c r="N64" i="323"/>
  <c r="K64" i="323" s="1"/>
  <c r="J64" i="323"/>
  <c r="I64" i="323"/>
  <c r="H64" i="323"/>
  <c r="N63" i="323"/>
  <c r="K63" i="323" s="1"/>
  <c r="J63" i="323"/>
  <c r="I63" i="323"/>
  <c r="H63" i="323"/>
  <c r="N62" i="323"/>
  <c r="K62" i="323"/>
  <c r="J62" i="323"/>
  <c r="I62" i="323"/>
  <c r="H62" i="323"/>
  <c r="N61" i="323"/>
  <c r="K61" i="323"/>
  <c r="J61" i="323"/>
  <c r="I61" i="323"/>
  <c r="H61" i="323"/>
  <c r="N60" i="323"/>
  <c r="K60" i="323" s="1"/>
  <c r="J60" i="323"/>
  <c r="I60" i="323"/>
  <c r="H60" i="323"/>
  <c r="N59" i="323"/>
  <c r="K59" i="323" s="1"/>
  <c r="J59" i="323"/>
  <c r="I59" i="323"/>
  <c r="H59" i="323"/>
  <c r="N58" i="323"/>
  <c r="K58" i="323" s="1"/>
  <c r="J58" i="323"/>
  <c r="I58" i="323"/>
  <c r="H58" i="323"/>
  <c r="N57" i="323"/>
  <c r="K57" i="323"/>
  <c r="J57" i="323"/>
  <c r="I57" i="323"/>
  <c r="H57" i="323"/>
  <c r="N56" i="323"/>
  <c r="K56" i="323" s="1"/>
  <c r="J56" i="323"/>
  <c r="I56" i="323"/>
  <c r="H56" i="323"/>
  <c r="N55" i="323"/>
  <c r="K55" i="323" s="1"/>
  <c r="J55" i="323"/>
  <c r="I55" i="323"/>
  <c r="H55" i="323"/>
  <c r="N54" i="323"/>
  <c r="K54" i="323"/>
  <c r="J54" i="323"/>
  <c r="I54" i="323"/>
  <c r="H54" i="323"/>
  <c r="N53" i="323"/>
  <c r="K53" i="323" s="1"/>
  <c r="J53" i="323"/>
  <c r="I53" i="323"/>
  <c r="H53" i="323"/>
  <c r="N52" i="323"/>
  <c r="K52" i="323" s="1"/>
  <c r="J52" i="323"/>
  <c r="I52" i="323"/>
  <c r="H52" i="323"/>
  <c r="N51" i="323"/>
  <c r="K51" i="323" s="1"/>
  <c r="J51" i="323"/>
  <c r="I51" i="323"/>
  <c r="H51" i="323"/>
  <c r="N50" i="323"/>
  <c r="K50" i="323"/>
  <c r="J50" i="323"/>
  <c r="I50" i="323"/>
  <c r="H50" i="323"/>
  <c r="N49" i="323"/>
  <c r="K49" i="323"/>
  <c r="J49" i="323"/>
  <c r="I49" i="323"/>
  <c r="H49" i="323"/>
  <c r="N48" i="323"/>
  <c r="K48" i="323" s="1"/>
  <c r="J48" i="323"/>
  <c r="I48" i="323"/>
  <c r="H48" i="323"/>
  <c r="N47" i="323"/>
  <c r="K47" i="323" s="1"/>
  <c r="J47" i="323"/>
  <c r="I47" i="323"/>
  <c r="H47" i="323"/>
  <c r="N46" i="323"/>
  <c r="K46" i="323" s="1"/>
  <c r="J46" i="323"/>
  <c r="I46" i="323"/>
  <c r="H46" i="323"/>
  <c r="N45" i="323"/>
  <c r="K45" i="323" s="1"/>
  <c r="J45" i="323"/>
  <c r="I45" i="323"/>
  <c r="H45" i="323"/>
  <c r="N44" i="323"/>
  <c r="K44" i="323" s="1"/>
  <c r="J44" i="323"/>
  <c r="I44" i="323"/>
  <c r="H44" i="323"/>
  <c r="N43" i="323"/>
  <c r="K43" i="323" s="1"/>
  <c r="J43" i="323"/>
  <c r="I43" i="323"/>
  <c r="H43" i="323"/>
  <c r="N42" i="323"/>
  <c r="K42" i="323"/>
  <c r="J42" i="323"/>
  <c r="I42" i="323"/>
  <c r="H42" i="323"/>
  <c r="N41" i="323"/>
  <c r="K41" i="323"/>
  <c r="J41" i="323"/>
  <c r="I41" i="323"/>
  <c r="H41" i="323"/>
  <c r="N40" i="323"/>
  <c r="K40" i="323" s="1"/>
  <c r="J40" i="323"/>
  <c r="I40" i="323"/>
  <c r="H40" i="323"/>
  <c r="N39" i="323"/>
  <c r="K39" i="323" s="1"/>
  <c r="J39" i="323"/>
  <c r="I39" i="323"/>
  <c r="H39" i="323"/>
  <c r="N38" i="323"/>
  <c r="K38" i="323" s="1"/>
  <c r="J38" i="323"/>
  <c r="I38" i="323"/>
  <c r="H38" i="323"/>
  <c r="N37" i="323"/>
  <c r="K37" i="323" s="1"/>
  <c r="J37" i="323"/>
  <c r="I37" i="323"/>
  <c r="H37" i="323"/>
  <c r="N36" i="323"/>
  <c r="K36" i="323" s="1"/>
  <c r="J36" i="323"/>
  <c r="I36" i="323"/>
  <c r="H36" i="323"/>
  <c r="N35" i="323"/>
  <c r="K35" i="323" s="1"/>
  <c r="J35" i="323"/>
  <c r="I35" i="323"/>
  <c r="H35" i="323"/>
  <c r="N34" i="323"/>
  <c r="K34" i="323"/>
  <c r="J34" i="323"/>
  <c r="I34" i="323"/>
  <c r="H34" i="323"/>
  <c r="N33" i="323"/>
  <c r="K33" i="323"/>
  <c r="J33" i="323"/>
  <c r="I33" i="323"/>
  <c r="H33" i="323"/>
  <c r="N32" i="323"/>
  <c r="N31" i="323"/>
  <c r="N30" i="323"/>
  <c r="G5" i="323"/>
  <c r="D5" i="323"/>
  <c r="C5" i="323"/>
  <c r="A5" i="323"/>
  <c r="A1" i="323"/>
  <c r="F2" i="322"/>
  <c r="F2" i="321"/>
  <c r="F2" i="320"/>
  <c r="C2" i="314"/>
  <c r="E2" i="313"/>
  <c r="E2" i="312"/>
  <c r="E2" i="311"/>
  <c r="E2" i="310"/>
  <c r="E2" i="309"/>
  <c r="E2" i="308"/>
  <c r="E2" i="307"/>
  <c r="E2" i="306"/>
  <c r="E2" i="305"/>
  <c r="E2" i="304"/>
  <c r="C2" i="303"/>
  <c r="M154" i="322"/>
  <c r="K154" i="322"/>
  <c r="G154" i="322"/>
  <c r="M153" i="322"/>
  <c r="K153" i="322"/>
  <c r="G153" i="322"/>
  <c r="M152" i="322"/>
  <c r="K152" i="322"/>
  <c r="G152" i="322"/>
  <c r="M151" i="322"/>
  <c r="K151" i="322"/>
  <c r="G151" i="322"/>
  <c r="M150" i="322"/>
  <c r="K150" i="322"/>
  <c r="G150" i="322"/>
  <c r="M149" i="322"/>
  <c r="K149" i="322"/>
  <c r="G149" i="322"/>
  <c r="M148" i="322"/>
  <c r="G148" i="322"/>
  <c r="M147" i="322"/>
  <c r="K147" i="322"/>
  <c r="G147" i="322"/>
  <c r="Q146" i="322"/>
  <c r="Q143" i="322"/>
  <c r="I143" i="322"/>
  <c r="G143" i="322"/>
  <c r="F143" i="322"/>
  <c r="E143" i="322"/>
  <c r="I142" i="322"/>
  <c r="G142" i="322"/>
  <c r="F142" i="322"/>
  <c r="E142" i="322"/>
  <c r="C142" i="322"/>
  <c r="B142" i="322"/>
  <c r="K141" i="322"/>
  <c r="K140" i="322"/>
  <c r="K139" i="322"/>
  <c r="I139" i="322"/>
  <c r="G139" i="322"/>
  <c r="F139" i="322"/>
  <c r="E139" i="322"/>
  <c r="Q138" i="322"/>
  <c r="O138" i="322"/>
  <c r="I138" i="322"/>
  <c r="G138" i="322"/>
  <c r="F138" i="322"/>
  <c r="E138" i="322"/>
  <c r="C138" i="322"/>
  <c r="B138" i="322"/>
  <c r="M137" i="322"/>
  <c r="M136" i="322"/>
  <c r="I135" i="322"/>
  <c r="G135" i="322"/>
  <c r="F135" i="322"/>
  <c r="E135" i="322"/>
  <c r="I134" i="322"/>
  <c r="G134" i="322"/>
  <c r="F134" i="322"/>
  <c r="E134" i="322"/>
  <c r="C134" i="322"/>
  <c r="B134" i="322"/>
  <c r="K133" i="322"/>
  <c r="K132" i="322"/>
  <c r="K131" i="322"/>
  <c r="I131" i="322"/>
  <c r="G131" i="322"/>
  <c r="F131" i="322"/>
  <c r="E131" i="322"/>
  <c r="I130" i="322"/>
  <c r="G130" i="322"/>
  <c r="F130" i="322"/>
  <c r="E130" i="322"/>
  <c r="C130" i="322"/>
  <c r="B130" i="322"/>
  <c r="O129" i="322"/>
  <c r="O128" i="322"/>
  <c r="I127" i="322"/>
  <c r="G127" i="322"/>
  <c r="F127" i="322"/>
  <c r="E127" i="322"/>
  <c r="I126" i="322"/>
  <c r="G126" i="322"/>
  <c r="F126" i="322"/>
  <c r="E126" i="322"/>
  <c r="C126" i="322"/>
  <c r="B126" i="322"/>
  <c r="K125" i="322"/>
  <c r="K124" i="322"/>
  <c r="K123" i="322"/>
  <c r="I123" i="322"/>
  <c r="G123" i="322"/>
  <c r="F123" i="322"/>
  <c r="E123" i="322"/>
  <c r="I122" i="322"/>
  <c r="G122" i="322"/>
  <c r="F122" i="322"/>
  <c r="E122" i="322"/>
  <c r="C122" i="322"/>
  <c r="B122" i="322"/>
  <c r="M121" i="322"/>
  <c r="M120" i="322"/>
  <c r="I119" i="322"/>
  <c r="G119" i="322"/>
  <c r="F119" i="322"/>
  <c r="E119" i="322"/>
  <c r="I118" i="322"/>
  <c r="G118" i="322"/>
  <c r="F118" i="322"/>
  <c r="E118" i="322"/>
  <c r="C118" i="322"/>
  <c r="B118" i="322"/>
  <c r="K117" i="322"/>
  <c r="K116" i="322"/>
  <c r="K115" i="322"/>
  <c r="I115" i="322"/>
  <c r="G115" i="322"/>
  <c r="F115" i="322"/>
  <c r="E115" i="322"/>
  <c r="I114" i="322"/>
  <c r="G114" i="322"/>
  <c r="F114" i="322"/>
  <c r="E114" i="322"/>
  <c r="C114" i="322"/>
  <c r="B114" i="322"/>
  <c r="Q113" i="322"/>
  <c r="Q112" i="322"/>
  <c r="I111" i="322"/>
  <c r="G111" i="322"/>
  <c r="F111" i="322"/>
  <c r="E111" i="322"/>
  <c r="I110" i="322"/>
  <c r="G110" i="322"/>
  <c r="F110" i="322"/>
  <c r="E110" i="322"/>
  <c r="C110" i="322"/>
  <c r="B110" i="322"/>
  <c r="K109" i="322"/>
  <c r="K108" i="322"/>
  <c r="K107" i="322"/>
  <c r="I107" i="322"/>
  <c r="G107" i="322"/>
  <c r="F107" i="322"/>
  <c r="E107" i="322"/>
  <c r="I106" i="322"/>
  <c r="G106" i="322"/>
  <c r="F106" i="322"/>
  <c r="E106" i="322"/>
  <c r="C106" i="322"/>
  <c r="B106" i="322"/>
  <c r="M105" i="322"/>
  <c r="M104" i="322"/>
  <c r="I103" i="322"/>
  <c r="G103" i="322"/>
  <c r="F103" i="322"/>
  <c r="E103" i="322"/>
  <c r="I102" i="322"/>
  <c r="G102" i="322"/>
  <c r="F102" i="322"/>
  <c r="E102" i="322"/>
  <c r="C102" i="322"/>
  <c r="B102" i="322"/>
  <c r="K101" i="322"/>
  <c r="K100" i="322"/>
  <c r="K99" i="322"/>
  <c r="I99" i="322"/>
  <c r="G99" i="322"/>
  <c r="F99" i="322"/>
  <c r="E99" i="322"/>
  <c r="I98" i="322"/>
  <c r="G98" i="322"/>
  <c r="F98" i="322"/>
  <c r="E98" i="322"/>
  <c r="C98" i="322"/>
  <c r="B98" i="322"/>
  <c r="O97" i="322"/>
  <c r="O96" i="322"/>
  <c r="I95" i="322"/>
  <c r="G95" i="322"/>
  <c r="F95" i="322"/>
  <c r="E95" i="322"/>
  <c r="I94" i="322"/>
  <c r="G94" i="322"/>
  <c r="F94" i="322"/>
  <c r="E94" i="322"/>
  <c r="C94" i="322"/>
  <c r="B94" i="322"/>
  <c r="K93" i="322"/>
  <c r="K92" i="322"/>
  <c r="U91" i="322"/>
  <c r="K91" i="322"/>
  <c r="I91" i="322"/>
  <c r="G91" i="322"/>
  <c r="F91" i="322"/>
  <c r="E91" i="322"/>
  <c r="U90" i="322"/>
  <c r="I90" i="322"/>
  <c r="G90" i="322"/>
  <c r="F90" i="322"/>
  <c r="E90" i="322"/>
  <c r="C90" i="322"/>
  <c r="B90" i="322"/>
  <c r="U89" i="322"/>
  <c r="M89" i="322"/>
  <c r="U88" i="322"/>
  <c r="M88" i="322"/>
  <c r="U87" i="322"/>
  <c r="I87" i="322"/>
  <c r="G87" i="322"/>
  <c r="F87" i="322"/>
  <c r="E87" i="322"/>
  <c r="U86" i="322"/>
  <c r="I86" i="322"/>
  <c r="G86" i="322"/>
  <c r="F86" i="322"/>
  <c r="E86" i="322"/>
  <c r="C86" i="322"/>
  <c r="B86" i="322"/>
  <c r="U85" i="322"/>
  <c r="K85" i="322"/>
  <c r="U84" i="322"/>
  <c r="K84" i="322"/>
  <c r="U83" i="322"/>
  <c r="K83" i="322"/>
  <c r="I83" i="322"/>
  <c r="G83" i="322"/>
  <c r="F83" i="322"/>
  <c r="E83" i="322"/>
  <c r="U82" i="322"/>
  <c r="I82" i="322"/>
  <c r="G82" i="322"/>
  <c r="F82" i="322"/>
  <c r="E82" i="322"/>
  <c r="C82" i="322"/>
  <c r="B82" i="322"/>
  <c r="O69" i="322"/>
  <c r="O144" i="322"/>
  <c r="O68" i="322"/>
  <c r="O143" i="322" s="1"/>
  <c r="I68" i="322"/>
  <c r="G68" i="322"/>
  <c r="F68" i="322"/>
  <c r="E68" i="322"/>
  <c r="Q67" i="322"/>
  <c r="Q142" i="322" s="1"/>
  <c r="I67" i="322"/>
  <c r="G67" i="322"/>
  <c r="F67" i="322"/>
  <c r="E67" i="322"/>
  <c r="C67" i="322"/>
  <c r="B67" i="322"/>
  <c r="Q66" i="322"/>
  <c r="Q141" i="322" s="1"/>
  <c r="K66" i="322"/>
  <c r="O65" i="322"/>
  <c r="O140" i="322" s="1"/>
  <c r="K65" i="322"/>
  <c r="O64" i="322"/>
  <c r="O139" i="322"/>
  <c r="K64" i="322"/>
  <c r="I64" i="322"/>
  <c r="G64" i="322"/>
  <c r="F64" i="322"/>
  <c r="E64" i="322"/>
  <c r="I63" i="322"/>
  <c r="G63" i="322"/>
  <c r="F63" i="322"/>
  <c r="E63" i="322"/>
  <c r="C63" i="322"/>
  <c r="B63" i="322"/>
  <c r="M62" i="322"/>
  <c r="M61" i="322"/>
  <c r="I60" i="322"/>
  <c r="G60" i="322"/>
  <c r="F60" i="322"/>
  <c r="E60" i="322"/>
  <c r="I59" i="322"/>
  <c r="G59" i="322"/>
  <c r="F59" i="322"/>
  <c r="E59" i="322"/>
  <c r="C59" i="322"/>
  <c r="B59" i="322"/>
  <c r="K58" i="322"/>
  <c r="K57" i="322"/>
  <c r="K56" i="322"/>
  <c r="I56" i="322"/>
  <c r="G56" i="322"/>
  <c r="F56" i="322"/>
  <c r="E56" i="322"/>
  <c r="I55" i="322"/>
  <c r="G55" i="322"/>
  <c r="F55" i="322"/>
  <c r="E55" i="322"/>
  <c r="C55" i="322"/>
  <c r="B55" i="322"/>
  <c r="O54" i="322"/>
  <c r="O53" i="322"/>
  <c r="I52" i="322"/>
  <c r="G52" i="322"/>
  <c r="F52" i="322"/>
  <c r="E52" i="322"/>
  <c r="I51" i="322"/>
  <c r="G51" i="322"/>
  <c r="F51" i="322"/>
  <c r="E51" i="322"/>
  <c r="C51" i="322"/>
  <c r="B51" i="322"/>
  <c r="K50" i="322"/>
  <c r="K49" i="322"/>
  <c r="K48" i="322"/>
  <c r="I48" i="322"/>
  <c r="G48" i="322"/>
  <c r="F48" i="322"/>
  <c r="E48" i="322"/>
  <c r="I47" i="322"/>
  <c r="G47" i="322"/>
  <c r="F47" i="322"/>
  <c r="E47" i="322"/>
  <c r="C47" i="322"/>
  <c r="B47" i="322"/>
  <c r="M46" i="322"/>
  <c r="M45" i="322"/>
  <c r="I44" i="322"/>
  <c r="G44" i="322"/>
  <c r="F44" i="322"/>
  <c r="E44" i="322"/>
  <c r="I43" i="322"/>
  <c r="G43" i="322"/>
  <c r="F43" i="322"/>
  <c r="E43" i="322"/>
  <c r="C43" i="322"/>
  <c r="B43" i="322"/>
  <c r="K42" i="322"/>
  <c r="K41" i="322"/>
  <c r="K40" i="322"/>
  <c r="I40" i="322"/>
  <c r="G40" i="322"/>
  <c r="F40" i="322"/>
  <c r="E40" i="322"/>
  <c r="I39" i="322"/>
  <c r="G39" i="322"/>
  <c r="F39" i="322"/>
  <c r="E39" i="322"/>
  <c r="C39" i="322"/>
  <c r="B39" i="322"/>
  <c r="Q38" i="322"/>
  <c r="Q37" i="322"/>
  <c r="I36" i="322"/>
  <c r="G36" i="322"/>
  <c r="F36" i="322"/>
  <c r="E36" i="322"/>
  <c r="I35" i="322"/>
  <c r="G35" i="322"/>
  <c r="F35" i="322"/>
  <c r="E35" i="322"/>
  <c r="C35" i="322"/>
  <c r="B35" i="322"/>
  <c r="K34" i="322"/>
  <c r="K33" i="322"/>
  <c r="K32" i="322"/>
  <c r="I32" i="322"/>
  <c r="G32" i="322"/>
  <c r="F32" i="322"/>
  <c r="E32" i="322"/>
  <c r="I31" i="322"/>
  <c r="G31" i="322"/>
  <c r="F31" i="322"/>
  <c r="E31" i="322"/>
  <c r="C31" i="322"/>
  <c r="B31" i="322"/>
  <c r="M30" i="322"/>
  <c r="M29" i="322"/>
  <c r="I28" i="322"/>
  <c r="G28" i="322"/>
  <c r="F28" i="322"/>
  <c r="E28" i="322"/>
  <c r="I27" i="322"/>
  <c r="G27" i="322"/>
  <c r="F27" i="322"/>
  <c r="E27" i="322"/>
  <c r="C27" i="322"/>
  <c r="B27" i="322"/>
  <c r="K26" i="322"/>
  <c r="K25" i="322"/>
  <c r="K24" i="322"/>
  <c r="I24" i="322"/>
  <c r="G24" i="322"/>
  <c r="F24" i="322"/>
  <c r="E24" i="322"/>
  <c r="I23" i="322"/>
  <c r="G23" i="322"/>
  <c r="F23" i="322"/>
  <c r="E23" i="322"/>
  <c r="C23" i="322"/>
  <c r="B23" i="322"/>
  <c r="O22" i="322"/>
  <c r="O21" i="322"/>
  <c r="I20" i="322"/>
  <c r="G20" i="322"/>
  <c r="F20" i="322"/>
  <c r="E20" i="322"/>
  <c r="I19" i="322"/>
  <c r="G19" i="322"/>
  <c r="F19" i="322"/>
  <c r="E19" i="322"/>
  <c r="C19" i="322"/>
  <c r="B19" i="322"/>
  <c r="K18" i="322"/>
  <c r="K17" i="322"/>
  <c r="U16" i="322"/>
  <c r="K16" i="322"/>
  <c r="I16" i="322"/>
  <c r="G16" i="322"/>
  <c r="F16" i="322"/>
  <c r="E16" i="322"/>
  <c r="I15" i="322"/>
  <c r="G15" i="322"/>
  <c r="F15" i="322"/>
  <c r="E15" i="322"/>
  <c r="C15" i="322"/>
  <c r="B15" i="322"/>
  <c r="M14" i="322"/>
  <c r="M13" i="322"/>
  <c r="I12" i="322"/>
  <c r="G12" i="322"/>
  <c r="F12" i="322"/>
  <c r="E12" i="322"/>
  <c r="I11" i="322"/>
  <c r="G11" i="322"/>
  <c r="F11" i="322"/>
  <c r="E11" i="322"/>
  <c r="C11" i="322"/>
  <c r="B11" i="322"/>
  <c r="K10" i="322"/>
  <c r="K9" i="322"/>
  <c r="K8" i="322"/>
  <c r="I8" i="322"/>
  <c r="G8" i="322"/>
  <c r="F8" i="322"/>
  <c r="E8" i="322"/>
  <c r="U7" i="322"/>
  <c r="I7" i="322"/>
  <c r="G7" i="322"/>
  <c r="F7" i="322"/>
  <c r="E7" i="322"/>
  <c r="C7" i="322"/>
  <c r="B7" i="322"/>
  <c r="R4" i="322"/>
  <c r="O79" i="322" s="1"/>
  <c r="O154" i="322" s="1"/>
  <c r="G4" i="322"/>
  <c r="A4" i="322"/>
  <c r="A1" i="322"/>
  <c r="I68" i="321"/>
  <c r="G68" i="321"/>
  <c r="F68" i="321"/>
  <c r="E68" i="321"/>
  <c r="I67" i="321"/>
  <c r="G67" i="321"/>
  <c r="F67" i="321"/>
  <c r="E67" i="321"/>
  <c r="C67" i="321"/>
  <c r="B67" i="321"/>
  <c r="K66" i="321"/>
  <c r="K65" i="321"/>
  <c r="K64" i="321"/>
  <c r="I64" i="321"/>
  <c r="G64" i="321"/>
  <c r="F64" i="321"/>
  <c r="E64" i="321"/>
  <c r="I63" i="321"/>
  <c r="G63" i="321"/>
  <c r="F63" i="321"/>
  <c r="E63" i="321"/>
  <c r="C63" i="321"/>
  <c r="B63" i="321"/>
  <c r="M62" i="321"/>
  <c r="M61" i="321"/>
  <c r="I60" i="321"/>
  <c r="G60" i="321"/>
  <c r="F60" i="321"/>
  <c r="E60" i="321"/>
  <c r="I59" i="321"/>
  <c r="G59" i="321"/>
  <c r="F59" i="321"/>
  <c r="E59" i="321"/>
  <c r="C59" i="321"/>
  <c r="B59" i="321"/>
  <c r="K58" i="321"/>
  <c r="K57" i="321"/>
  <c r="K56" i="321"/>
  <c r="I56" i="321"/>
  <c r="G56" i="321"/>
  <c r="F56" i="321"/>
  <c r="E56" i="321"/>
  <c r="I55" i="321"/>
  <c r="G55" i="321"/>
  <c r="F55" i="321"/>
  <c r="E55" i="321"/>
  <c r="C55" i="321"/>
  <c r="B55" i="321"/>
  <c r="O54" i="321"/>
  <c r="O53" i="321"/>
  <c r="I52" i="321"/>
  <c r="G52" i="321"/>
  <c r="F52" i="321"/>
  <c r="E52" i="321"/>
  <c r="I51" i="321"/>
  <c r="G51" i="321"/>
  <c r="F51" i="321"/>
  <c r="E51" i="321"/>
  <c r="C51" i="321"/>
  <c r="B51" i="321"/>
  <c r="K50" i="321"/>
  <c r="K49" i="321"/>
  <c r="K48" i="321"/>
  <c r="I48" i="321"/>
  <c r="G48" i="321"/>
  <c r="F48" i="321"/>
  <c r="E48" i="321"/>
  <c r="I47" i="321"/>
  <c r="G47" i="321"/>
  <c r="F47" i="321"/>
  <c r="E47" i="321"/>
  <c r="C47" i="321"/>
  <c r="B47" i="321"/>
  <c r="M46" i="321"/>
  <c r="M45" i="321"/>
  <c r="I44" i="321"/>
  <c r="G44" i="321"/>
  <c r="F44" i="321"/>
  <c r="E44" i="321"/>
  <c r="I43" i="321"/>
  <c r="G43" i="321"/>
  <c r="F43" i="321"/>
  <c r="E43" i="321"/>
  <c r="C43" i="321"/>
  <c r="B43" i="321"/>
  <c r="K42" i="321"/>
  <c r="K41" i="321"/>
  <c r="K40" i="321"/>
  <c r="I40" i="321"/>
  <c r="G40" i="321"/>
  <c r="F40" i="321"/>
  <c r="E40" i="321"/>
  <c r="I39" i="321"/>
  <c r="G39" i="321"/>
  <c r="F39" i="321"/>
  <c r="E39" i="321"/>
  <c r="C39" i="321"/>
  <c r="B39" i="321"/>
  <c r="Q38" i="321"/>
  <c r="Q37" i="321"/>
  <c r="I36" i="321"/>
  <c r="G36" i="321"/>
  <c r="F36" i="321"/>
  <c r="E36" i="321"/>
  <c r="I35" i="321"/>
  <c r="G35" i="321"/>
  <c r="F35" i="321"/>
  <c r="E35" i="321"/>
  <c r="C35" i="321"/>
  <c r="B35" i="321"/>
  <c r="K34" i="321"/>
  <c r="K33" i="321"/>
  <c r="K32" i="321"/>
  <c r="I32" i="321"/>
  <c r="G32" i="321"/>
  <c r="F32" i="321"/>
  <c r="E32" i="321"/>
  <c r="I31" i="321"/>
  <c r="G31" i="321"/>
  <c r="F31" i="321"/>
  <c r="E31" i="321"/>
  <c r="C31" i="321"/>
  <c r="B31" i="321"/>
  <c r="M30" i="321"/>
  <c r="M29" i="321"/>
  <c r="I28" i="321"/>
  <c r="G28" i="321"/>
  <c r="F28" i="321"/>
  <c r="E28" i="321"/>
  <c r="I27" i="321"/>
  <c r="G27" i="321"/>
  <c r="F27" i="321"/>
  <c r="E27" i="321"/>
  <c r="C27" i="321"/>
  <c r="B27" i="321"/>
  <c r="K26" i="321"/>
  <c r="K25" i="321"/>
  <c r="K24" i="321"/>
  <c r="I24" i="321"/>
  <c r="G24" i="321"/>
  <c r="F24" i="321"/>
  <c r="E24" i="321"/>
  <c r="I23" i="321"/>
  <c r="G23" i="321"/>
  <c r="F23" i="321"/>
  <c r="E23" i="321"/>
  <c r="C23" i="321"/>
  <c r="B23" i="321"/>
  <c r="O22" i="321"/>
  <c r="O21" i="321"/>
  <c r="I20" i="321"/>
  <c r="G20" i="321"/>
  <c r="F20" i="321"/>
  <c r="E20" i="321"/>
  <c r="I19" i="321"/>
  <c r="G19" i="321"/>
  <c r="F19" i="321"/>
  <c r="E19" i="321"/>
  <c r="C19" i="321"/>
  <c r="B19" i="321"/>
  <c r="K18" i="321"/>
  <c r="K17" i="321"/>
  <c r="U16" i="321"/>
  <c r="K16" i="321"/>
  <c r="I16" i="321"/>
  <c r="G16" i="321"/>
  <c r="F16" i="321"/>
  <c r="E16" i="321"/>
  <c r="I15" i="321"/>
  <c r="G15" i="321"/>
  <c r="F15" i="321"/>
  <c r="E15" i="321"/>
  <c r="C15" i="321"/>
  <c r="B15" i="321"/>
  <c r="M14" i="321"/>
  <c r="M13" i="321"/>
  <c r="I12" i="321"/>
  <c r="G12" i="321"/>
  <c r="F12" i="321"/>
  <c r="E12" i="321"/>
  <c r="I11" i="321"/>
  <c r="G11" i="321"/>
  <c r="F11" i="321"/>
  <c r="E11" i="321"/>
  <c r="C11" i="321"/>
  <c r="B11" i="321"/>
  <c r="K10" i="321"/>
  <c r="K9" i="321"/>
  <c r="K8" i="321"/>
  <c r="I8" i="321"/>
  <c r="G8" i="321"/>
  <c r="F8" i="321"/>
  <c r="E8" i="321"/>
  <c r="U7" i="321"/>
  <c r="I7" i="321"/>
  <c r="G7" i="321"/>
  <c r="F7" i="321"/>
  <c r="E7" i="321"/>
  <c r="C7" i="321"/>
  <c r="B7" i="321"/>
  <c r="R4" i="321"/>
  <c r="O79" i="321" s="1"/>
  <c r="G4" i="321"/>
  <c r="A4" i="321"/>
  <c r="A1" i="321"/>
  <c r="Q37" i="320"/>
  <c r="I36" i="320"/>
  <c r="G36" i="320"/>
  <c r="F36" i="320"/>
  <c r="E36" i="320"/>
  <c r="I35" i="320"/>
  <c r="G35" i="320"/>
  <c r="F35" i="320"/>
  <c r="E35" i="320"/>
  <c r="C35" i="320"/>
  <c r="B35" i="320"/>
  <c r="K34" i="320"/>
  <c r="K33" i="320"/>
  <c r="K32" i="320"/>
  <c r="I32" i="320"/>
  <c r="G32" i="320"/>
  <c r="F32" i="320"/>
  <c r="E32" i="320"/>
  <c r="I31" i="320"/>
  <c r="G31" i="320"/>
  <c r="F31" i="320"/>
  <c r="E31" i="320"/>
  <c r="C31" i="320"/>
  <c r="B31" i="320"/>
  <c r="M30" i="320"/>
  <c r="M29" i="320"/>
  <c r="I28" i="320"/>
  <c r="G28" i="320"/>
  <c r="F28" i="320"/>
  <c r="E28" i="320"/>
  <c r="I27" i="320"/>
  <c r="G27" i="320"/>
  <c r="F27" i="320"/>
  <c r="E27" i="320"/>
  <c r="C27" i="320"/>
  <c r="B27" i="320"/>
  <c r="K26" i="320"/>
  <c r="K25" i="320"/>
  <c r="K24" i="320"/>
  <c r="I24" i="320"/>
  <c r="G24" i="320"/>
  <c r="F24" i="320"/>
  <c r="E24" i="320"/>
  <c r="I23" i="320"/>
  <c r="G23" i="320"/>
  <c r="F23" i="320"/>
  <c r="E23" i="320"/>
  <c r="C23" i="320"/>
  <c r="B23" i="320"/>
  <c r="O22" i="320"/>
  <c r="O21" i="320"/>
  <c r="I20" i="320"/>
  <c r="G20" i="320"/>
  <c r="F20" i="320"/>
  <c r="E20" i="320"/>
  <c r="I19" i="320"/>
  <c r="G19" i="320"/>
  <c r="F19" i="320"/>
  <c r="E19" i="320"/>
  <c r="C19" i="320"/>
  <c r="B19" i="320"/>
  <c r="K18" i="320"/>
  <c r="K17" i="320"/>
  <c r="U16" i="320"/>
  <c r="K16" i="320"/>
  <c r="I16" i="320"/>
  <c r="G16" i="320"/>
  <c r="F16" i="320"/>
  <c r="E16" i="320"/>
  <c r="I15" i="320"/>
  <c r="G15" i="320"/>
  <c r="F15" i="320"/>
  <c r="E15" i="320"/>
  <c r="C15" i="320"/>
  <c r="B15" i="320"/>
  <c r="M14" i="320"/>
  <c r="M13" i="320"/>
  <c r="I12" i="320"/>
  <c r="G12" i="320"/>
  <c r="F12" i="320"/>
  <c r="E12" i="320"/>
  <c r="I11" i="320"/>
  <c r="G11" i="320"/>
  <c r="F11" i="320"/>
  <c r="E11" i="320"/>
  <c r="C11" i="320"/>
  <c r="B11" i="320"/>
  <c r="K10" i="320"/>
  <c r="K9" i="320"/>
  <c r="K8" i="320"/>
  <c r="I8" i="320"/>
  <c r="G8" i="320"/>
  <c r="F8" i="320"/>
  <c r="E8" i="320"/>
  <c r="U7" i="320"/>
  <c r="I7" i="320"/>
  <c r="G7" i="320"/>
  <c r="F7" i="320"/>
  <c r="E7" i="320"/>
  <c r="C7" i="320"/>
  <c r="B7" i="320"/>
  <c r="R4" i="320"/>
  <c r="O79" i="320" s="1"/>
  <c r="G4" i="320"/>
  <c r="A4" i="320"/>
  <c r="A1" i="320"/>
  <c r="O26" i="314"/>
  <c r="O25" i="314"/>
  <c r="O24" i="314"/>
  <c r="O23" i="314"/>
  <c r="O22" i="314"/>
  <c r="O21" i="314"/>
  <c r="O20" i="314"/>
  <c r="O19" i="314"/>
  <c r="O18" i="314"/>
  <c r="O17" i="314"/>
  <c r="O16" i="314"/>
  <c r="O15" i="314"/>
  <c r="O14" i="314"/>
  <c r="O13" i="314"/>
  <c r="O12" i="314"/>
  <c r="O11" i="314"/>
  <c r="O10" i="314"/>
  <c r="O9" i="314"/>
  <c r="O8" i="314"/>
  <c r="P5" i="314"/>
  <c r="R79" i="322" s="1"/>
  <c r="L5" i="314"/>
  <c r="C5" i="314"/>
  <c r="A5" i="314"/>
  <c r="A2" i="314"/>
  <c r="A1" i="314"/>
  <c r="R80" i="313"/>
  <c r="F75" i="313" s="1"/>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O66" i="313"/>
  <c r="I66" i="313"/>
  <c r="G66" i="313"/>
  <c r="F66" i="313"/>
  <c r="D66" i="313"/>
  <c r="C66" i="313"/>
  <c r="B66" i="313"/>
  <c r="K65" i="313"/>
  <c r="I65" i="313"/>
  <c r="G65" i="313"/>
  <c r="F65" i="313"/>
  <c r="D65" i="313"/>
  <c r="C65" i="313"/>
  <c r="B65" i="313"/>
  <c r="M64" i="313"/>
  <c r="I64" i="313"/>
  <c r="G64" i="313"/>
  <c r="F64" i="313"/>
  <c r="D64" i="313"/>
  <c r="C64" i="313"/>
  <c r="B64" i="313"/>
  <c r="K63" i="313"/>
  <c r="I63" i="313"/>
  <c r="G63" i="313"/>
  <c r="F63" i="313"/>
  <c r="D63" i="313"/>
  <c r="C63" i="313"/>
  <c r="B63" i="313"/>
  <c r="Q62" i="313"/>
  <c r="I62" i="313"/>
  <c r="G62" i="313"/>
  <c r="F62" i="313"/>
  <c r="D62" i="313"/>
  <c r="C62" i="313"/>
  <c r="B62" i="313"/>
  <c r="K61" i="313"/>
  <c r="I61" i="313"/>
  <c r="G61" i="313"/>
  <c r="F61" i="313"/>
  <c r="D61" i="313"/>
  <c r="C61" i="313"/>
  <c r="B61" i="313"/>
  <c r="M60" i="313"/>
  <c r="I60" i="313"/>
  <c r="G60" i="313"/>
  <c r="F60" i="313"/>
  <c r="D60" i="313"/>
  <c r="C60" i="313"/>
  <c r="B60" i="313"/>
  <c r="K59" i="313"/>
  <c r="I59" i="313"/>
  <c r="G59" i="313"/>
  <c r="F59" i="313"/>
  <c r="D59" i="313"/>
  <c r="C59" i="313"/>
  <c r="B59" i="313"/>
  <c r="O58" i="313"/>
  <c r="I58" i="313"/>
  <c r="G58" i="313"/>
  <c r="F58" i="313"/>
  <c r="D58" i="313"/>
  <c r="C58" i="313"/>
  <c r="B58" i="313"/>
  <c r="K57" i="313"/>
  <c r="I57" i="313"/>
  <c r="G57" i="313"/>
  <c r="F57" i="313"/>
  <c r="D57" i="313"/>
  <c r="C57" i="313"/>
  <c r="B57" i="313"/>
  <c r="M56" i="313"/>
  <c r="I56" i="313"/>
  <c r="G56" i="313"/>
  <c r="F56" i="313"/>
  <c r="D56" i="313"/>
  <c r="C56" i="313"/>
  <c r="B56" i="313"/>
  <c r="K55" i="313"/>
  <c r="I55" i="313"/>
  <c r="G55" i="313"/>
  <c r="F55" i="313"/>
  <c r="D55" i="313"/>
  <c r="C55" i="313"/>
  <c r="B55" i="313"/>
  <c r="Q54" i="313"/>
  <c r="I54" i="313"/>
  <c r="G54" i="313"/>
  <c r="F54" i="313"/>
  <c r="D54" i="313"/>
  <c r="C54" i="313"/>
  <c r="B54" i="313"/>
  <c r="K53" i="313"/>
  <c r="I53" i="313"/>
  <c r="G53" i="313"/>
  <c r="F53" i="313"/>
  <c r="D53" i="313"/>
  <c r="C53" i="313"/>
  <c r="B53" i="313"/>
  <c r="M52" i="313"/>
  <c r="I52" i="313"/>
  <c r="G52" i="313"/>
  <c r="F52" i="313"/>
  <c r="D52" i="313"/>
  <c r="C52" i="313"/>
  <c r="B52" i="313"/>
  <c r="K51" i="313"/>
  <c r="I51" i="313"/>
  <c r="G51" i="313"/>
  <c r="F51" i="313"/>
  <c r="D51" i="313"/>
  <c r="C51" i="313"/>
  <c r="B51" i="313"/>
  <c r="O50" i="313"/>
  <c r="I50" i="313"/>
  <c r="G50" i="313"/>
  <c r="F50" i="313"/>
  <c r="D50" i="313"/>
  <c r="C50" i="313"/>
  <c r="B50" i="313"/>
  <c r="K49" i="313"/>
  <c r="I49" i="313"/>
  <c r="G49" i="313"/>
  <c r="F49" i="313"/>
  <c r="D49" i="313"/>
  <c r="C49" i="313"/>
  <c r="B49" i="313"/>
  <c r="M48" i="313"/>
  <c r="I48" i="313"/>
  <c r="G48" i="313"/>
  <c r="F48" i="313"/>
  <c r="D48" i="313"/>
  <c r="C48" i="313"/>
  <c r="B48" i="313"/>
  <c r="K47" i="313"/>
  <c r="I47" i="313"/>
  <c r="G47" i="313"/>
  <c r="F47" i="313"/>
  <c r="D47" i="313"/>
  <c r="C47" i="313"/>
  <c r="B47" i="313"/>
  <c r="Q46" i="313"/>
  <c r="I46" i="313"/>
  <c r="G46" i="313"/>
  <c r="F46" i="313"/>
  <c r="D46" i="313"/>
  <c r="C46" i="313"/>
  <c r="B46" i="313"/>
  <c r="K45" i="313"/>
  <c r="I45" i="313"/>
  <c r="G45" i="313"/>
  <c r="F45" i="313"/>
  <c r="D45" i="313"/>
  <c r="C45" i="313"/>
  <c r="B45" i="313"/>
  <c r="M44" i="313"/>
  <c r="I44" i="313"/>
  <c r="G44" i="313"/>
  <c r="F44" i="313"/>
  <c r="D44" i="313"/>
  <c r="C44" i="313"/>
  <c r="B44" i="313"/>
  <c r="K43" i="313"/>
  <c r="I43" i="313"/>
  <c r="G43" i="313"/>
  <c r="F43" i="313"/>
  <c r="D43" i="313"/>
  <c r="C43" i="313"/>
  <c r="B43" i="313"/>
  <c r="O42" i="313"/>
  <c r="I42" i="313"/>
  <c r="G42" i="313"/>
  <c r="F42" i="313"/>
  <c r="D42" i="313"/>
  <c r="C42" i="313"/>
  <c r="B42" i="313"/>
  <c r="K41" i="313"/>
  <c r="I41" i="313"/>
  <c r="G41" i="313"/>
  <c r="F41" i="313"/>
  <c r="D41" i="313"/>
  <c r="C41" i="313"/>
  <c r="B41" i="313"/>
  <c r="M40" i="313"/>
  <c r="I40" i="313"/>
  <c r="G40" i="313"/>
  <c r="F40" i="313"/>
  <c r="D40" i="313"/>
  <c r="C40" i="313"/>
  <c r="B40" i="313"/>
  <c r="O39" i="313"/>
  <c r="K39" i="313"/>
  <c r="I39" i="313"/>
  <c r="G39" i="313"/>
  <c r="F39" i="313"/>
  <c r="D39" i="313"/>
  <c r="C39" i="313"/>
  <c r="B39" i="313"/>
  <c r="Q38" i="313"/>
  <c r="I38" i="313"/>
  <c r="G38" i="313"/>
  <c r="F38" i="313"/>
  <c r="D38" i="313"/>
  <c r="C38" i="313"/>
  <c r="B38" i="313"/>
  <c r="O37" i="313"/>
  <c r="K37" i="313"/>
  <c r="I37" i="313"/>
  <c r="G37" i="313"/>
  <c r="F37" i="313"/>
  <c r="D37" i="313"/>
  <c r="C37" i="313"/>
  <c r="B37" i="313"/>
  <c r="M36" i="313"/>
  <c r="I36" i="313"/>
  <c r="G36" i="313"/>
  <c r="F36" i="313"/>
  <c r="D36" i="313"/>
  <c r="C36" i="313"/>
  <c r="B36" i="313"/>
  <c r="K35" i="313"/>
  <c r="I35" i="313"/>
  <c r="G35" i="313"/>
  <c r="F35" i="313"/>
  <c r="D35" i="313"/>
  <c r="C35" i="313"/>
  <c r="B35" i="313"/>
  <c r="O34" i="313"/>
  <c r="I34" i="313"/>
  <c r="G34" i="313"/>
  <c r="F34" i="313"/>
  <c r="D34" i="313"/>
  <c r="C34" i="313"/>
  <c r="B34" i="313"/>
  <c r="K33" i="313"/>
  <c r="I33" i="313"/>
  <c r="G33" i="313"/>
  <c r="F33" i="313"/>
  <c r="D33" i="313"/>
  <c r="C33" i="313"/>
  <c r="B33" i="313"/>
  <c r="M32" i="313"/>
  <c r="I32" i="313"/>
  <c r="G32" i="313"/>
  <c r="F32" i="313"/>
  <c r="D32" i="313"/>
  <c r="C32" i="313"/>
  <c r="B32" i="313"/>
  <c r="K31" i="313"/>
  <c r="I31" i="313"/>
  <c r="G31" i="313"/>
  <c r="F31" i="313"/>
  <c r="D31" i="313"/>
  <c r="C31" i="313"/>
  <c r="B31" i="313"/>
  <c r="Q30" i="313"/>
  <c r="I30" i="313"/>
  <c r="G30" i="313"/>
  <c r="F30" i="313"/>
  <c r="D30" i="313"/>
  <c r="C30" i="313"/>
  <c r="B30" i="313"/>
  <c r="K29" i="313"/>
  <c r="I29" i="313"/>
  <c r="G29" i="313"/>
  <c r="F29" i="313"/>
  <c r="D29" i="313"/>
  <c r="C29" i="313"/>
  <c r="B29" i="313"/>
  <c r="M28" i="313"/>
  <c r="I28" i="313"/>
  <c r="G28" i="313"/>
  <c r="F28" i="313"/>
  <c r="D28" i="313"/>
  <c r="C28" i="313"/>
  <c r="B28" i="313"/>
  <c r="K27" i="313"/>
  <c r="I27" i="313"/>
  <c r="G27" i="313"/>
  <c r="F27" i="313"/>
  <c r="D27" i="313"/>
  <c r="C27" i="313"/>
  <c r="B27" i="313"/>
  <c r="O26" i="313"/>
  <c r="I26" i="313"/>
  <c r="G26" i="313"/>
  <c r="F26" i="313"/>
  <c r="D26" i="313"/>
  <c r="C26" i="313"/>
  <c r="B26" i="313"/>
  <c r="K25" i="313"/>
  <c r="I25" i="313"/>
  <c r="G25" i="313"/>
  <c r="F25" i="313"/>
  <c r="D25" i="313"/>
  <c r="C25" i="313"/>
  <c r="B25" i="313"/>
  <c r="M24" i="313"/>
  <c r="I24" i="313"/>
  <c r="G24" i="313"/>
  <c r="F24" i="313"/>
  <c r="D24" i="313"/>
  <c r="C24" i="313"/>
  <c r="B24" i="313"/>
  <c r="K23" i="313"/>
  <c r="I23" i="313"/>
  <c r="G23" i="313"/>
  <c r="F23" i="313"/>
  <c r="D23" i="313"/>
  <c r="C23" i="313"/>
  <c r="B23" i="313"/>
  <c r="Q22" i="313"/>
  <c r="I22" i="313"/>
  <c r="G22" i="313"/>
  <c r="F22" i="313"/>
  <c r="D22" i="313"/>
  <c r="C22" i="313"/>
  <c r="B22" i="313"/>
  <c r="K21" i="313"/>
  <c r="I21" i="313"/>
  <c r="G21" i="313"/>
  <c r="F21" i="313"/>
  <c r="D21" i="313"/>
  <c r="C21" i="313"/>
  <c r="B21" i="313"/>
  <c r="M20" i="313"/>
  <c r="I20" i="313"/>
  <c r="G20" i="313"/>
  <c r="F20" i="313"/>
  <c r="D20" i="313"/>
  <c r="C20" i="313"/>
  <c r="B20" i="313"/>
  <c r="K19" i="313"/>
  <c r="I19" i="313"/>
  <c r="G19" i="313"/>
  <c r="F19" i="313"/>
  <c r="D19" i="313"/>
  <c r="C19" i="313"/>
  <c r="B19" i="313"/>
  <c r="O18" i="313"/>
  <c r="I18" i="313"/>
  <c r="G18" i="313"/>
  <c r="F18" i="313"/>
  <c r="D18" i="313"/>
  <c r="C18" i="313"/>
  <c r="B18" i="313"/>
  <c r="K17" i="313"/>
  <c r="I17" i="313"/>
  <c r="G17" i="313"/>
  <c r="F17" i="313"/>
  <c r="D17" i="313"/>
  <c r="C17" i="313"/>
  <c r="B17" i="313"/>
  <c r="U16" i="313"/>
  <c r="M16" i="313"/>
  <c r="I16" i="313"/>
  <c r="G16" i="313"/>
  <c r="F16" i="313"/>
  <c r="D16" i="313"/>
  <c r="C16" i="313"/>
  <c r="B16" i="313"/>
  <c r="K15" i="313"/>
  <c r="I15" i="313"/>
  <c r="G15" i="313"/>
  <c r="F15" i="313"/>
  <c r="D15" i="313"/>
  <c r="C15" i="313"/>
  <c r="B15" i="313"/>
  <c r="Q14" i="313"/>
  <c r="I14" i="313"/>
  <c r="G14" i="313"/>
  <c r="F14" i="313"/>
  <c r="D14" i="313"/>
  <c r="C14" i="313"/>
  <c r="B14" i="313"/>
  <c r="K13" i="313"/>
  <c r="I13" i="313"/>
  <c r="G13" i="313"/>
  <c r="F13" i="313"/>
  <c r="D13" i="313"/>
  <c r="C13" i="313"/>
  <c r="B13" i="313"/>
  <c r="M12" i="313"/>
  <c r="I12" i="313"/>
  <c r="G12" i="313"/>
  <c r="F12" i="313"/>
  <c r="D12" i="313"/>
  <c r="C12" i="313"/>
  <c r="B12" i="313"/>
  <c r="K11" i="313"/>
  <c r="I11" i="313"/>
  <c r="G11" i="313"/>
  <c r="F11" i="313"/>
  <c r="D11" i="313"/>
  <c r="C11" i="313"/>
  <c r="B11" i="313"/>
  <c r="O10" i="313"/>
  <c r="I10" i="313"/>
  <c r="G10" i="313"/>
  <c r="F10" i="313"/>
  <c r="D10" i="313"/>
  <c r="C10" i="313"/>
  <c r="B10" i="313"/>
  <c r="K9" i="313"/>
  <c r="I9" i="313"/>
  <c r="G9" i="313"/>
  <c r="F9" i="313"/>
  <c r="D9" i="313"/>
  <c r="C9" i="313"/>
  <c r="B9" i="313"/>
  <c r="M8" i="313"/>
  <c r="I8" i="313"/>
  <c r="G8" i="313"/>
  <c r="F8" i="313"/>
  <c r="D8" i="313"/>
  <c r="C8" i="313"/>
  <c r="B8" i="313"/>
  <c r="U7" i="313"/>
  <c r="K7" i="313"/>
  <c r="I7" i="313"/>
  <c r="G7" i="313"/>
  <c r="F7" i="313"/>
  <c r="D7" i="313"/>
  <c r="C7" i="313"/>
  <c r="B7" i="313"/>
  <c r="Y5" i="313"/>
  <c r="R4" i="313"/>
  <c r="O80" i="313" s="1"/>
  <c r="G4" i="313"/>
  <c r="A4" i="313"/>
  <c r="Y3" i="313"/>
  <c r="AB1" i="313" s="1"/>
  <c r="A1" i="313"/>
  <c r="R79" i="312"/>
  <c r="F72" i="312" s="1"/>
  <c r="F76" i="312"/>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R4" i="312"/>
  <c r="O79" i="312" s="1"/>
  <c r="G4" i="312"/>
  <c r="A4" i="312"/>
  <c r="Y3" i="312"/>
  <c r="Q41" i="312" s="1"/>
  <c r="A1" i="312"/>
  <c r="R57" i="311"/>
  <c r="F53" i="311" s="1"/>
  <c r="F52" i="311"/>
  <c r="I37" i="311"/>
  <c r="G37" i="311"/>
  <c r="F37" i="311"/>
  <c r="D37" i="311"/>
  <c r="C37" i="311"/>
  <c r="B37" i="311"/>
  <c r="K36" i="311"/>
  <c r="I35" i="311"/>
  <c r="G35" i="311"/>
  <c r="D35" i="311"/>
  <c r="C35" i="311"/>
  <c r="B35"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D27" i="311"/>
  <c r="C27" i="311"/>
  <c r="B27" i="311"/>
  <c r="I25" i="311"/>
  <c r="G25" i="311"/>
  <c r="F25" i="311"/>
  <c r="D25" i="311"/>
  <c r="C25" i="311"/>
  <c r="B25" i="311"/>
  <c r="I23" i="311"/>
  <c r="G23" i="311"/>
  <c r="F23" i="311"/>
  <c r="D23" i="311"/>
  <c r="C23" i="311"/>
  <c r="B23" i="311"/>
  <c r="Q22" i="311"/>
  <c r="I21" i="311"/>
  <c r="G21" i="311"/>
  <c r="D21" i="311"/>
  <c r="C21" i="311"/>
  <c r="B21" i="311"/>
  <c r="K20" i="311"/>
  <c r="I19" i="311"/>
  <c r="G19" i="311"/>
  <c r="F19" i="311"/>
  <c r="D19" i="311"/>
  <c r="C19" i="311"/>
  <c r="B19" i="311"/>
  <c r="I17" i="311"/>
  <c r="G17" i="311"/>
  <c r="D17" i="311"/>
  <c r="C17" i="311"/>
  <c r="B17" i="311"/>
  <c r="U16" i="311"/>
  <c r="I15" i="311"/>
  <c r="G15" i="311"/>
  <c r="F15" i="311"/>
  <c r="K16" i="311" s="1"/>
  <c r="D15" i="311"/>
  <c r="C15" i="311"/>
  <c r="B15" i="311"/>
  <c r="O14" i="311"/>
  <c r="I13" i="311"/>
  <c r="G13" i="311"/>
  <c r="F13" i="311"/>
  <c r="D13" i="311"/>
  <c r="C13" i="311"/>
  <c r="B13" i="311"/>
  <c r="K12" i="311"/>
  <c r="I11" i="311"/>
  <c r="G11" i="311"/>
  <c r="F11" i="311"/>
  <c r="D11" i="311"/>
  <c r="C11" i="311"/>
  <c r="B11" i="311"/>
  <c r="I9" i="311"/>
  <c r="G9" i="311"/>
  <c r="D9" i="311"/>
  <c r="C9" i="311"/>
  <c r="B9" i="311"/>
  <c r="U7" i="311"/>
  <c r="I7" i="311"/>
  <c r="G7" i="311"/>
  <c r="F7" i="311"/>
  <c r="K8" i="311" s="1"/>
  <c r="D7" i="311"/>
  <c r="C7" i="311"/>
  <c r="B7" i="311"/>
  <c r="Y5" i="311"/>
  <c r="R4" i="311"/>
  <c r="O57" i="311" s="1"/>
  <c r="G4" i="311"/>
  <c r="A4" i="311"/>
  <c r="Y3" i="311"/>
  <c r="Q6" i="311" s="1"/>
  <c r="A1" i="311"/>
  <c r="R62" i="310"/>
  <c r="I21" i="310"/>
  <c r="G21" i="310"/>
  <c r="F21" i="310"/>
  <c r="D21" i="310"/>
  <c r="C21" i="310"/>
  <c r="B21" i="310"/>
  <c r="K20" i="310"/>
  <c r="I19" i="310"/>
  <c r="G19" i="310"/>
  <c r="F19" i="310"/>
  <c r="D19" i="310"/>
  <c r="C19" i="310"/>
  <c r="B19" i="310"/>
  <c r="M18" i="310"/>
  <c r="I17" i="310"/>
  <c r="G17" i="310"/>
  <c r="F17" i="310"/>
  <c r="D17" i="310"/>
  <c r="C17" i="310"/>
  <c r="B17" i="310"/>
  <c r="U16" i="310"/>
  <c r="K16" i="310"/>
  <c r="I15" i="310"/>
  <c r="G15" i="310"/>
  <c r="F15" i="310"/>
  <c r="D15" i="310"/>
  <c r="C15" i="310"/>
  <c r="B15" i="310"/>
  <c r="O14" i="310"/>
  <c r="I13" i="310"/>
  <c r="G13" i="310"/>
  <c r="F13" i="310"/>
  <c r="D13" i="310"/>
  <c r="C13" i="310"/>
  <c r="B13" i="310"/>
  <c r="K12" i="310"/>
  <c r="I11" i="310"/>
  <c r="G11" i="310"/>
  <c r="F11" i="310"/>
  <c r="D11" i="310"/>
  <c r="C11" i="310"/>
  <c r="B11" i="310"/>
  <c r="M10" i="310"/>
  <c r="I9" i="310"/>
  <c r="G9" i="310"/>
  <c r="F9" i="310"/>
  <c r="D9" i="310"/>
  <c r="C9" i="310"/>
  <c r="B9" i="310"/>
  <c r="K8" i="310"/>
  <c r="U7" i="310"/>
  <c r="I7" i="310"/>
  <c r="G7" i="310"/>
  <c r="F7" i="310"/>
  <c r="D7" i="310"/>
  <c r="C7" i="310"/>
  <c r="B7" i="310"/>
  <c r="Y5" i="310"/>
  <c r="AE1" i="310" s="1"/>
  <c r="R4" i="310"/>
  <c r="O62" i="310"/>
  <c r="G4" i="310"/>
  <c r="A4" i="310"/>
  <c r="Y3" i="310"/>
  <c r="A1" i="310"/>
  <c r="R47" i="309"/>
  <c r="F43" i="309"/>
  <c r="C43" i="309"/>
  <c r="F41" i="309"/>
  <c r="C41" i="309"/>
  <c r="F39" i="309"/>
  <c r="C39" i="309"/>
  <c r="F37" i="309"/>
  <c r="C37" i="309"/>
  <c r="L21" i="309"/>
  <c r="I21" i="309"/>
  <c r="G21" i="309"/>
  <c r="E21" i="309"/>
  <c r="B34" i="309" s="1"/>
  <c r="D21" i="309"/>
  <c r="C21" i="309"/>
  <c r="L19" i="309"/>
  <c r="I19" i="309"/>
  <c r="G19" i="309"/>
  <c r="E19" i="309"/>
  <c r="B33" i="309" s="1"/>
  <c r="D19" i="309"/>
  <c r="C19" i="309"/>
  <c r="L17" i="309"/>
  <c r="I17" i="309"/>
  <c r="G17" i="309"/>
  <c r="E17" i="309"/>
  <c r="B32" i="309" s="1"/>
  <c r="D17" i="309"/>
  <c r="C17" i="309"/>
  <c r="L15" i="309"/>
  <c r="I15" i="309"/>
  <c r="G15" i="309"/>
  <c r="E15" i="309"/>
  <c r="B31" i="309" s="1"/>
  <c r="D15" i="309"/>
  <c r="C15" i="309"/>
  <c r="L13" i="309"/>
  <c r="I13" i="309"/>
  <c r="G13" i="309"/>
  <c r="E13" i="309"/>
  <c r="B28" i="309" s="1"/>
  <c r="D13" i="309"/>
  <c r="C13" i="309"/>
  <c r="L11" i="309"/>
  <c r="I11" i="309"/>
  <c r="G11" i="309"/>
  <c r="E11" i="309"/>
  <c r="B27" i="309" s="1"/>
  <c r="D11" i="309"/>
  <c r="C11" i="309"/>
  <c r="L9" i="309"/>
  <c r="I9" i="309"/>
  <c r="G9" i="309"/>
  <c r="E9" i="309"/>
  <c r="B26" i="309" s="1"/>
  <c r="D9" i="309"/>
  <c r="C9" i="309"/>
  <c r="L7" i="309"/>
  <c r="I7" i="309"/>
  <c r="G7" i="309"/>
  <c r="E7" i="309"/>
  <c r="B25" i="309" s="1"/>
  <c r="D7" i="309"/>
  <c r="C7" i="309"/>
  <c r="Y5" i="309"/>
  <c r="L4" i="309"/>
  <c r="K53" i="309"/>
  <c r="E4" i="309"/>
  <c r="A4" i="309"/>
  <c r="Y3" i="309"/>
  <c r="A1" i="309"/>
  <c r="R44" i="308"/>
  <c r="E43" i="308" s="1"/>
  <c r="F38" i="308"/>
  <c r="C38" i="308"/>
  <c r="F36" i="308"/>
  <c r="C36" i="308"/>
  <c r="F34" i="308"/>
  <c r="C34" i="308"/>
  <c r="L19" i="308"/>
  <c r="I19" i="308"/>
  <c r="G19" i="308"/>
  <c r="E19" i="308"/>
  <c r="B31" i="308" s="1"/>
  <c r="D19" i="308"/>
  <c r="C19" i="308"/>
  <c r="L17" i="308"/>
  <c r="I17" i="308"/>
  <c r="G17" i="308"/>
  <c r="E17" i="308"/>
  <c r="B30" i="308" s="1"/>
  <c r="D17" i="308"/>
  <c r="C17" i="308"/>
  <c r="L15" i="308"/>
  <c r="I15" i="308"/>
  <c r="G15" i="308"/>
  <c r="E15" i="308"/>
  <c r="B29" i="308" s="1"/>
  <c r="D15" i="308"/>
  <c r="C15" i="308"/>
  <c r="L13" i="308"/>
  <c r="I13" i="308"/>
  <c r="G13" i="308"/>
  <c r="E13" i="308"/>
  <c r="B28" i="308" s="1"/>
  <c r="D13" i="308"/>
  <c r="C13" i="308"/>
  <c r="L11" i="308"/>
  <c r="I11" i="308"/>
  <c r="G11" i="308"/>
  <c r="E11" i="308"/>
  <c r="B25" i="308" s="1"/>
  <c r="D11" i="308"/>
  <c r="C11" i="308"/>
  <c r="L9" i="308"/>
  <c r="I9" i="308"/>
  <c r="G9" i="308"/>
  <c r="E9" i="308"/>
  <c r="B24" i="308" s="1"/>
  <c r="D9" i="308"/>
  <c r="C9" i="308"/>
  <c r="L7" i="308"/>
  <c r="I7" i="308"/>
  <c r="G7" i="308"/>
  <c r="E7" i="308"/>
  <c r="B23" i="308" s="1"/>
  <c r="D7" i="308"/>
  <c r="C7" i="308"/>
  <c r="Y5" i="308"/>
  <c r="AI1" i="308" s="1"/>
  <c r="L4" i="308"/>
  <c r="K49" i="308" s="1"/>
  <c r="E4" i="308"/>
  <c r="A4" i="308"/>
  <c r="Y3" i="308"/>
  <c r="A1" i="308"/>
  <c r="R47" i="307"/>
  <c r="F36" i="307"/>
  <c r="C36" i="307"/>
  <c r="F34" i="307"/>
  <c r="C34" i="307"/>
  <c r="F32" i="307"/>
  <c r="C32" i="307"/>
  <c r="L17" i="307"/>
  <c r="I17" i="307"/>
  <c r="G17" i="307"/>
  <c r="E17" i="307"/>
  <c r="B30" i="307" s="1"/>
  <c r="D17" i="307"/>
  <c r="C17" i="307"/>
  <c r="L15" i="307"/>
  <c r="I15" i="307"/>
  <c r="G15" i="307"/>
  <c r="E15" i="307"/>
  <c r="B29" i="307" s="1"/>
  <c r="D15" i="307"/>
  <c r="C15" i="307"/>
  <c r="L13" i="307"/>
  <c r="I13" i="307"/>
  <c r="G13" i="307"/>
  <c r="E13" i="307"/>
  <c r="B28" i="307" s="1"/>
  <c r="D13" i="307"/>
  <c r="C13" i="307"/>
  <c r="L11" i="307"/>
  <c r="I11" i="307"/>
  <c r="G11" i="307"/>
  <c r="E11" i="307"/>
  <c r="B25" i="307" s="1"/>
  <c r="D11" i="307"/>
  <c r="C11" i="307"/>
  <c r="L9" i="307"/>
  <c r="I9" i="307"/>
  <c r="G9" i="307"/>
  <c r="E9" i="307"/>
  <c r="B24" i="307" s="1"/>
  <c r="D9" i="307"/>
  <c r="C9" i="307"/>
  <c r="L7" i="307"/>
  <c r="I7" i="307"/>
  <c r="G7" i="307"/>
  <c r="E7" i="307"/>
  <c r="B23" i="307" s="1"/>
  <c r="D7" i="307"/>
  <c r="C7" i="307"/>
  <c r="Y5" i="307"/>
  <c r="L4" i="307"/>
  <c r="K47" i="307" s="1"/>
  <c r="E4" i="307"/>
  <c r="A4" i="307"/>
  <c r="Y3" i="307"/>
  <c r="A1" i="307"/>
  <c r="L15" i="306"/>
  <c r="I15" i="306"/>
  <c r="G15" i="306"/>
  <c r="E15" i="306"/>
  <c r="B23" i="306" s="1"/>
  <c r="D15" i="306"/>
  <c r="C15" i="306"/>
  <c r="L13" i="306"/>
  <c r="I13" i="306"/>
  <c r="G13" i="306"/>
  <c r="E13" i="306"/>
  <c r="B22" i="306" s="1"/>
  <c r="D13" i="306"/>
  <c r="C13" i="306"/>
  <c r="L11" i="306"/>
  <c r="I11" i="306"/>
  <c r="G11" i="306"/>
  <c r="E11" i="306"/>
  <c r="B21" i="306" s="1"/>
  <c r="D11" i="306"/>
  <c r="C11" i="306"/>
  <c r="L9" i="306"/>
  <c r="I9" i="306"/>
  <c r="G9" i="306"/>
  <c r="E9" i="306"/>
  <c r="B20" i="306" s="1"/>
  <c r="D9" i="306"/>
  <c r="C9" i="306"/>
  <c r="L7" i="306"/>
  <c r="I7" i="306"/>
  <c r="G7" i="306"/>
  <c r="E7" i="306"/>
  <c r="B19" i="306" s="1"/>
  <c r="D7" i="306"/>
  <c r="C7" i="306"/>
  <c r="Y5" i="306"/>
  <c r="L4" i="306"/>
  <c r="K41" i="306"/>
  <c r="E4" i="306"/>
  <c r="A4" i="306"/>
  <c r="Y3" i="306"/>
  <c r="A1" i="306"/>
  <c r="L13" i="305"/>
  <c r="I13" i="305"/>
  <c r="G13" i="305"/>
  <c r="E13" i="305"/>
  <c r="B22" i="305" s="1"/>
  <c r="D13" i="305"/>
  <c r="C13" i="305"/>
  <c r="L11" i="305"/>
  <c r="I11" i="305"/>
  <c r="G11" i="305"/>
  <c r="E11" i="305"/>
  <c r="B21" i="305" s="1"/>
  <c r="D11" i="305"/>
  <c r="C11" i="305"/>
  <c r="L9" i="305"/>
  <c r="I9" i="305"/>
  <c r="G9" i="305"/>
  <c r="E9" i="305"/>
  <c r="B20" i="305" s="1"/>
  <c r="D9" i="305"/>
  <c r="C9" i="305"/>
  <c r="L7" i="305"/>
  <c r="I7" i="305"/>
  <c r="G7" i="305"/>
  <c r="E7" i="305"/>
  <c r="B19" i="305" s="1"/>
  <c r="D7" i="305"/>
  <c r="C7" i="305"/>
  <c r="Y5" i="305"/>
  <c r="M4" i="305"/>
  <c r="K41" i="305"/>
  <c r="E4" i="305"/>
  <c r="A4" i="305"/>
  <c r="Y3" i="305"/>
  <c r="A1" i="305"/>
  <c r="L11" i="304"/>
  <c r="I11" i="304"/>
  <c r="G11" i="304"/>
  <c r="E11" i="304"/>
  <c r="B21" i="304" s="1"/>
  <c r="D11" i="304"/>
  <c r="C11" i="304"/>
  <c r="L9" i="304"/>
  <c r="I9" i="304"/>
  <c r="G9" i="304"/>
  <c r="E9" i="304"/>
  <c r="B20" i="304" s="1"/>
  <c r="D9" i="304"/>
  <c r="C9" i="304"/>
  <c r="L7" i="304"/>
  <c r="I7" i="304"/>
  <c r="G7" i="304"/>
  <c r="E7" i="304"/>
  <c r="B19" i="304" s="1"/>
  <c r="D7" i="304"/>
  <c r="C7" i="304"/>
  <c r="Y5" i="304"/>
  <c r="L4" i="304"/>
  <c r="K41" i="304"/>
  <c r="E4" i="304"/>
  <c r="A4" i="304"/>
  <c r="Y3" i="304"/>
  <c r="A1" i="304"/>
  <c r="P156" i="303"/>
  <c r="M156" i="303" s="1"/>
  <c r="L156" i="303"/>
  <c r="K156" i="303"/>
  <c r="J156" i="303"/>
  <c r="P155" i="303"/>
  <c r="M155" i="303"/>
  <c r="L155" i="303"/>
  <c r="K155" i="303"/>
  <c r="J155" i="303"/>
  <c r="P154" i="303"/>
  <c r="M154" i="303" s="1"/>
  <c r="L154" i="303"/>
  <c r="K154" i="303"/>
  <c r="J154" i="303"/>
  <c r="P153" i="303"/>
  <c r="M153" i="303"/>
  <c r="L153" i="303"/>
  <c r="K153" i="303"/>
  <c r="J153" i="303"/>
  <c r="P152" i="303"/>
  <c r="M152" i="303" s="1"/>
  <c r="L152" i="303"/>
  <c r="K152" i="303"/>
  <c r="J152" i="303"/>
  <c r="P151" i="303"/>
  <c r="M151" i="303" s="1"/>
  <c r="L151" i="303"/>
  <c r="K151" i="303"/>
  <c r="J151" i="303"/>
  <c r="P150" i="303"/>
  <c r="M150" i="303" s="1"/>
  <c r="L150" i="303"/>
  <c r="K150" i="303"/>
  <c r="J150" i="303"/>
  <c r="P149" i="303"/>
  <c r="M149" i="303"/>
  <c r="L149" i="303"/>
  <c r="K149" i="303"/>
  <c r="J149" i="303"/>
  <c r="P148" i="303"/>
  <c r="M148" i="303"/>
  <c r="L148" i="303"/>
  <c r="K148" i="303"/>
  <c r="J148" i="303"/>
  <c r="P147" i="303"/>
  <c r="M147" i="303" s="1"/>
  <c r="L147" i="303"/>
  <c r="K147" i="303"/>
  <c r="J147" i="303"/>
  <c r="P146" i="303"/>
  <c r="M146" i="303" s="1"/>
  <c r="L146" i="303"/>
  <c r="K146" i="303"/>
  <c r="J146" i="303"/>
  <c r="P145" i="303"/>
  <c r="M145" i="303" s="1"/>
  <c r="L145" i="303"/>
  <c r="K145" i="303"/>
  <c r="J145" i="303"/>
  <c r="P144" i="303"/>
  <c r="M144" i="303"/>
  <c r="L144" i="303"/>
  <c r="K144" i="303"/>
  <c r="J144" i="303"/>
  <c r="P143" i="303"/>
  <c r="M143" i="303"/>
  <c r="L143" i="303"/>
  <c r="K143" i="303"/>
  <c r="J143" i="303"/>
  <c r="P142" i="303"/>
  <c r="M142" i="303" s="1"/>
  <c r="L142" i="303"/>
  <c r="K142" i="303"/>
  <c r="J142" i="303"/>
  <c r="P141" i="303"/>
  <c r="M141" i="303" s="1"/>
  <c r="L141" i="303"/>
  <c r="K141" i="303"/>
  <c r="J141" i="303"/>
  <c r="P140" i="303"/>
  <c r="M140" i="303" s="1"/>
  <c r="L140" i="303"/>
  <c r="K140" i="303"/>
  <c r="J140" i="303"/>
  <c r="P139" i="303"/>
  <c r="M139" i="303"/>
  <c r="L139" i="303"/>
  <c r="K139" i="303"/>
  <c r="J139" i="303"/>
  <c r="P138" i="303"/>
  <c r="M138" i="303" s="1"/>
  <c r="L138" i="303"/>
  <c r="K138" i="303"/>
  <c r="J138" i="303"/>
  <c r="P137" i="303"/>
  <c r="M137" i="303"/>
  <c r="L137" i="303"/>
  <c r="K137" i="303"/>
  <c r="J137" i="303"/>
  <c r="P136" i="303"/>
  <c r="M136" i="303" s="1"/>
  <c r="L136" i="303"/>
  <c r="K136" i="303"/>
  <c r="J136" i="303"/>
  <c r="P135" i="303"/>
  <c r="M135" i="303" s="1"/>
  <c r="L135" i="303"/>
  <c r="K135" i="303"/>
  <c r="J135" i="303"/>
  <c r="P134" i="303"/>
  <c r="M134" i="303" s="1"/>
  <c r="L134" i="303"/>
  <c r="K134" i="303"/>
  <c r="J134" i="303"/>
  <c r="P133" i="303"/>
  <c r="M133" i="303"/>
  <c r="L133" i="303"/>
  <c r="K133" i="303"/>
  <c r="J133" i="303"/>
  <c r="P132" i="303"/>
  <c r="M132" i="303"/>
  <c r="L132" i="303"/>
  <c r="K132" i="303"/>
  <c r="J132" i="303"/>
  <c r="P131" i="303"/>
  <c r="M131" i="303" s="1"/>
  <c r="L131" i="303"/>
  <c r="K131" i="303"/>
  <c r="J131" i="303"/>
  <c r="P130" i="303"/>
  <c r="M130" i="303" s="1"/>
  <c r="L130" i="303"/>
  <c r="K130" i="303"/>
  <c r="J130" i="303"/>
  <c r="P129" i="303"/>
  <c r="M129" i="303" s="1"/>
  <c r="L129" i="303"/>
  <c r="K129" i="303"/>
  <c r="J129" i="303"/>
  <c r="P128" i="303"/>
  <c r="M128" i="303"/>
  <c r="L128" i="303"/>
  <c r="K128" i="303"/>
  <c r="J128" i="303"/>
  <c r="P127" i="303"/>
  <c r="M127" i="303"/>
  <c r="L127" i="303"/>
  <c r="K127" i="303"/>
  <c r="J127" i="303"/>
  <c r="P126" i="303"/>
  <c r="M126" i="303" s="1"/>
  <c r="L126" i="303"/>
  <c r="K126" i="303"/>
  <c r="J126" i="303"/>
  <c r="P125" i="303"/>
  <c r="M125" i="303" s="1"/>
  <c r="L125" i="303"/>
  <c r="K125" i="303"/>
  <c r="J125" i="303"/>
  <c r="P124" i="303"/>
  <c r="M124" i="303" s="1"/>
  <c r="L124" i="303"/>
  <c r="K124" i="303"/>
  <c r="J124" i="303"/>
  <c r="P123" i="303"/>
  <c r="M123" i="303"/>
  <c r="L123" i="303"/>
  <c r="K123" i="303"/>
  <c r="J123" i="303"/>
  <c r="P122" i="303"/>
  <c r="M122" i="303" s="1"/>
  <c r="L122" i="303"/>
  <c r="K122" i="303"/>
  <c r="J122" i="303"/>
  <c r="P121" i="303"/>
  <c r="M121" i="303"/>
  <c r="L121" i="303"/>
  <c r="K121" i="303"/>
  <c r="J121" i="303"/>
  <c r="P120" i="303"/>
  <c r="M120" i="303" s="1"/>
  <c r="L120" i="303"/>
  <c r="K120" i="303"/>
  <c r="J120" i="303"/>
  <c r="P119" i="303"/>
  <c r="M119" i="303" s="1"/>
  <c r="L119" i="303"/>
  <c r="K119" i="303"/>
  <c r="J119" i="303"/>
  <c r="P118" i="303"/>
  <c r="M118" i="303" s="1"/>
  <c r="L118" i="303"/>
  <c r="K118" i="303"/>
  <c r="J118" i="303"/>
  <c r="P117" i="303"/>
  <c r="M117" i="303"/>
  <c r="L117" i="303"/>
  <c r="K117" i="303"/>
  <c r="J117" i="303"/>
  <c r="P116" i="303"/>
  <c r="M116" i="303"/>
  <c r="L116" i="303"/>
  <c r="K116" i="303"/>
  <c r="J116" i="303"/>
  <c r="P115" i="303"/>
  <c r="M115" i="303" s="1"/>
  <c r="L115" i="303"/>
  <c r="K115" i="303"/>
  <c r="J115" i="303"/>
  <c r="P114" i="303"/>
  <c r="M114" i="303" s="1"/>
  <c r="L114" i="303"/>
  <c r="K114" i="303"/>
  <c r="J114" i="303"/>
  <c r="P113" i="303"/>
  <c r="M113" i="303" s="1"/>
  <c r="L113" i="303"/>
  <c r="K113" i="303"/>
  <c r="J113" i="303"/>
  <c r="P112" i="303"/>
  <c r="M112" i="303"/>
  <c r="L112" i="303"/>
  <c r="K112" i="303"/>
  <c r="J112" i="303"/>
  <c r="P111" i="303"/>
  <c r="M111" i="303"/>
  <c r="L111" i="303"/>
  <c r="K111" i="303"/>
  <c r="J111" i="303"/>
  <c r="P110" i="303"/>
  <c r="M110" i="303" s="1"/>
  <c r="L110" i="303"/>
  <c r="K110" i="303"/>
  <c r="J110" i="303"/>
  <c r="P109" i="303"/>
  <c r="M109" i="303" s="1"/>
  <c r="L109" i="303"/>
  <c r="K109" i="303"/>
  <c r="J109" i="303"/>
  <c r="P108" i="303"/>
  <c r="M108" i="303" s="1"/>
  <c r="L108" i="303"/>
  <c r="K108" i="303"/>
  <c r="J108" i="303"/>
  <c r="P107" i="303"/>
  <c r="M107" i="303"/>
  <c r="L107" i="303"/>
  <c r="K107" i="303"/>
  <c r="J107" i="303"/>
  <c r="P106" i="303"/>
  <c r="M106" i="303" s="1"/>
  <c r="L106" i="303"/>
  <c r="K106" i="303"/>
  <c r="J106" i="303"/>
  <c r="P105" i="303"/>
  <c r="M105" i="303"/>
  <c r="L105" i="303"/>
  <c r="K105" i="303"/>
  <c r="J105" i="303"/>
  <c r="P104" i="303"/>
  <c r="M104" i="303" s="1"/>
  <c r="L104" i="303"/>
  <c r="K104" i="303"/>
  <c r="J104" i="303"/>
  <c r="P103" i="303"/>
  <c r="M103" i="303" s="1"/>
  <c r="L103" i="303"/>
  <c r="K103" i="303"/>
  <c r="J103" i="303"/>
  <c r="P102" i="303"/>
  <c r="M102" i="303" s="1"/>
  <c r="L102" i="303"/>
  <c r="K102" i="303"/>
  <c r="J102" i="303"/>
  <c r="P101" i="303"/>
  <c r="M101" i="303"/>
  <c r="L101" i="303"/>
  <c r="K101" i="303"/>
  <c r="J101" i="303"/>
  <c r="P100" i="303"/>
  <c r="M100" i="303"/>
  <c r="L100" i="303"/>
  <c r="K100" i="303"/>
  <c r="J100" i="303"/>
  <c r="P99" i="303"/>
  <c r="M99" i="303" s="1"/>
  <c r="L99" i="303"/>
  <c r="K99" i="303"/>
  <c r="J99" i="303"/>
  <c r="P98" i="303"/>
  <c r="M98" i="303" s="1"/>
  <c r="L98" i="303"/>
  <c r="K98" i="303"/>
  <c r="J98" i="303"/>
  <c r="P97" i="303"/>
  <c r="M97" i="303" s="1"/>
  <c r="L97" i="303"/>
  <c r="K97" i="303"/>
  <c r="J97" i="303"/>
  <c r="P96" i="303"/>
  <c r="M96" i="303"/>
  <c r="L96" i="303"/>
  <c r="K96" i="303"/>
  <c r="J96" i="303"/>
  <c r="P95" i="303"/>
  <c r="M95" i="303"/>
  <c r="L95" i="303"/>
  <c r="K95" i="303"/>
  <c r="J95" i="303"/>
  <c r="P94" i="303"/>
  <c r="M94" i="303" s="1"/>
  <c r="L94" i="303"/>
  <c r="K94" i="303"/>
  <c r="J94" i="303"/>
  <c r="P93" i="303"/>
  <c r="M93" i="303" s="1"/>
  <c r="L93" i="303"/>
  <c r="K93" i="303"/>
  <c r="J93" i="303"/>
  <c r="P92" i="303"/>
  <c r="M92" i="303" s="1"/>
  <c r="L92" i="303"/>
  <c r="K92" i="303"/>
  <c r="J92" i="303"/>
  <c r="P91" i="303"/>
  <c r="M91" i="303"/>
  <c r="L91" i="303"/>
  <c r="K91" i="303"/>
  <c r="J91" i="303"/>
  <c r="P90" i="303"/>
  <c r="M90" i="303" s="1"/>
  <c r="L90" i="303"/>
  <c r="K90" i="303"/>
  <c r="J90" i="303"/>
  <c r="P89" i="303"/>
  <c r="M89" i="303"/>
  <c r="L89" i="303"/>
  <c r="K89" i="303"/>
  <c r="J89" i="303"/>
  <c r="P88" i="303"/>
  <c r="M88" i="303" s="1"/>
  <c r="L88" i="303"/>
  <c r="K88" i="303"/>
  <c r="J88" i="303"/>
  <c r="P87" i="303"/>
  <c r="M87" i="303" s="1"/>
  <c r="L87" i="303"/>
  <c r="K87" i="303"/>
  <c r="J87" i="303"/>
  <c r="P86" i="303"/>
  <c r="M86" i="303" s="1"/>
  <c r="L86" i="303"/>
  <c r="K86" i="303"/>
  <c r="J86" i="303"/>
  <c r="P85" i="303"/>
  <c r="M85" i="303"/>
  <c r="L85" i="303"/>
  <c r="K85" i="303"/>
  <c r="J85" i="303"/>
  <c r="P84" i="303"/>
  <c r="M84" i="303"/>
  <c r="L84" i="303"/>
  <c r="K84" i="303"/>
  <c r="J84" i="303"/>
  <c r="P83" i="303"/>
  <c r="M83" i="303" s="1"/>
  <c r="L83" i="303"/>
  <c r="K83" i="303"/>
  <c r="J83" i="303"/>
  <c r="P82" i="303"/>
  <c r="M82" i="303" s="1"/>
  <c r="L82" i="303"/>
  <c r="K82" i="303"/>
  <c r="J82" i="303"/>
  <c r="P81" i="303"/>
  <c r="M81" i="303" s="1"/>
  <c r="L81" i="303"/>
  <c r="K81" i="303"/>
  <c r="J81" i="303"/>
  <c r="P80" i="303"/>
  <c r="M80" i="303"/>
  <c r="L80" i="303"/>
  <c r="K80" i="303"/>
  <c r="J80" i="303"/>
  <c r="P79" i="303"/>
  <c r="M79" i="303"/>
  <c r="L79" i="303"/>
  <c r="K79" i="303"/>
  <c r="J79" i="303"/>
  <c r="P78" i="303"/>
  <c r="M78" i="303" s="1"/>
  <c r="L78" i="303"/>
  <c r="K78" i="303"/>
  <c r="J78" i="303"/>
  <c r="P77" i="303"/>
  <c r="M77" i="303" s="1"/>
  <c r="L77" i="303"/>
  <c r="K77" i="303"/>
  <c r="J77" i="303"/>
  <c r="P76" i="303"/>
  <c r="M76" i="303" s="1"/>
  <c r="L76" i="303"/>
  <c r="K76" i="303"/>
  <c r="J76" i="303"/>
  <c r="P75" i="303"/>
  <c r="M75" i="303"/>
  <c r="L75" i="303"/>
  <c r="K75" i="303"/>
  <c r="J75" i="303"/>
  <c r="P74" i="303"/>
  <c r="M74" i="303" s="1"/>
  <c r="L74" i="303"/>
  <c r="K74" i="303"/>
  <c r="J74" i="303"/>
  <c r="P73" i="303"/>
  <c r="M73" i="303"/>
  <c r="L73" i="303"/>
  <c r="K73" i="303"/>
  <c r="J73" i="303"/>
  <c r="P72" i="303"/>
  <c r="M72" i="303" s="1"/>
  <c r="L72" i="303"/>
  <c r="K72" i="303"/>
  <c r="J72" i="303"/>
  <c r="P71" i="303"/>
  <c r="M71" i="303" s="1"/>
  <c r="L71" i="303"/>
  <c r="K71" i="303"/>
  <c r="J71" i="303"/>
  <c r="P70" i="303"/>
  <c r="M70" i="303" s="1"/>
  <c r="L70" i="303"/>
  <c r="K70" i="303"/>
  <c r="J70" i="303"/>
  <c r="P69" i="303"/>
  <c r="M69" i="303"/>
  <c r="L69" i="303"/>
  <c r="K69" i="303"/>
  <c r="J69" i="303"/>
  <c r="P68" i="303"/>
  <c r="M68" i="303"/>
  <c r="L68" i="303"/>
  <c r="K68" i="303"/>
  <c r="J68" i="303"/>
  <c r="P67" i="303"/>
  <c r="M67" i="303" s="1"/>
  <c r="L67" i="303"/>
  <c r="K67" i="303"/>
  <c r="J67" i="303"/>
  <c r="P66" i="303"/>
  <c r="M66" i="303" s="1"/>
  <c r="L66" i="303"/>
  <c r="K66" i="303"/>
  <c r="J66" i="303"/>
  <c r="P65" i="303"/>
  <c r="M65" i="303" s="1"/>
  <c r="L65" i="303"/>
  <c r="K65" i="303"/>
  <c r="J65" i="303"/>
  <c r="P64" i="303"/>
  <c r="M64" i="303"/>
  <c r="L64" i="303"/>
  <c r="K64" i="303"/>
  <c r="J64" i="303"/>
  <c r="P63" i="303"/>
  <c r="M63" i="303"/>
  <c r="L63" i="303"/>
  <c r="K63" i="303"/>
  <c r="J63" i="303"/>
  <c r="P62" i="303"/>
  <c r="M62" i="303" s="1"/>
  <c r="L62" i="303"/>
  <c r="K62" i="303"/>
  <c r="J62" i="303"/>
  <c r="P61" i="303"/>
  <c r="M61" i="303" s="1"/>
  <c r="L61" i="303"/>
  <c r="K61" i="303"/>
  <c r="J61" i="303"/>
  <c r="P60" i="303"/>
  <c r="M60" i="303" s="1"/>
  <c r="L60" i="303"/>
  <c r="K60" i="303"/>
  <c r="J60" i="303"/>
  <c r="P59" i="303"/>
  <c r="M59" i="303"/>
  <c r="L59" i="303"/>
  <c r="K59" i="303"/>
  <c r="J59" i="303"/>
  <c r="P58" i="303"/>
  <c r="M58" i="303" s="1"/>
  <c r="L58" i="303"/>
  <c r="K58" i="303"/>
  <c r="J58" i="303"/>
  <c r="P57" i="303"/>
  <c r="M57" i="303"/>
  <c r="L57" i="303"/>
  <c r="K57" i="303"/>
  <c r="J57" i="303"/>
  <c r="P56" i="303"/>
  <c r="M56" i="303" s="1"/>
  <c r="L56" i="303"/>
  <c r="K56" i="303"/>
  <c r="J56" i="303"/>
  <c r="P55" i="303"/>
  <c r="M55" i="303" s="1"/>
  <c r="L55" i="303"/>
  <c r="K55" i="303"/>
  <c r="J55" i="303"/>
  <c r="P54" i="303"/>
  <c r="M54" i="303" s="1"/>
  <c r="L54" i="303"/>
  <c r="K54" i="303"/>
  <c r="J54" i="303"/>
  <c r="P53" i="303"/>
  <c r="M53" i="303"/>
  <c r="L53" i="303"/>
  <c r="K53" i="303"/>
  <c r="J53" i="303"/>
  <c r="P52" i="303"/>
  <c r="M52" i="303"/>
  <c r="L52" i="303"/>
  <c r="K52" i="303"/>
  <c r="J52" i="303"/>
  <c r="P51" i="303"/>
  <c r="M51" i="303" s="1"/>
  <c r="L51" i="303"/>
  <c r="K51" i="303"/>
  <c r="J51" i="303"/>
  <c r="P50" i="303"/>
  <c r="M50" i="303" s="1"/>
  <c r="L50" i="303"/>
  <c r="K50" i="303"/>
  <c r="J50" i="303"/>
  <c r="P49" i="303"/>
  <c r="M49" i="303" s="1"/>
  <c r="L49" i="303"/>
  <c r="K49" i="303"/>
  <c r="J49" i="303"/>
  <c r="P48" i="303"/>
  <c r="M48" i="303"/>
  <c r="L48" i="303"/>
  <c r="K48" i="303"/>
  <c r="J48" i="303"/>
  <c r="P47" i="303"/>
  <c r="M47" i="303"/>
  <c r="L47" i="303"/>
  <c r="K47" i="303"/>
  <c r="J47" i="303"/>
  <c r="P46" i="303"/>
  <c r="M46" i="303" s="1"/>
  <c r="L46" i="303"/>
  <c r="K46" i="303"/>
  <c r="J46" i="303"/>
  <c r="P45" i="303"/>
  <c r="M45" i="303" s="1"/>
  <c r="L45" i="303"/>
  <c r="K45" i="303"/>
  <c r="J45" i="303"/>
  <c r="P44" i="303"/>
  <c r="M44" i="303" s="1"/>
  <c r="L44" i="303"/>
  <c r="K44" i="303"/>
  <c r="J44" i="303"/>
  <c r="P43" i="303"/>
  <c r="M43" i="303"/>
  <c r="L43" i="303"/>
  <c r="K43" i="303"/>
  <c r="J43" i="303"/>
  <c r="P42" i="303"/>
  <c r="M42" i="303" s="1"/>
  <c r="L42" i="303"/>
  <c r="K42" i="303"/>
  <c r="J42" i="303"/>
  <c r="P41" i="303"/>
  <c r="M41" i="303"/>
  <c r="L41" i="303"/>
  <c r="K41" i="303"/>
  <c r="J41" i="303"/>
  <c r="P40" i="303"/>
  <c r="M40" i="303" s="1"/>
  <c r="L40" i="303"/>
  <c r="K40" i="303"/>
  <c r="J40" i="303"/>
  <c r="H5" i="303"/>
  <c r="D5" i="303"/>
  <c r="C5" i="303"/>
  <c r="A5" i="303"/>
  <c r="A1" i="303"/>
  <c r="F2" i="298"/>
  <c r="F2" i="296"/>
  <c r="E2" i="288"/>
  <c r="C2" i="279"/>
  <c r="M154" i="298"/>
  <c r="K154" i="298"/>
  <c r="G154" i="298"/>
  <c r="M153" i="298"/>
  <c r="K153" i="298"/>
  <c r="G153" i="298"/>
  <c r="M152" i="298"/>
  <c r="K152" i="298"/>
  <c r="G152" i="298"/>
  <c r="M151" i="298"/>
  <c r="K151" i="298"/>
  <c r="G151" i="298"/>
  <c r="M150" i="298"/>
  <c r="K150" i="298"/>
  <c r="G150" i="298"/>
  <c r="M149" i="298"/>
  <c r="K149" i="298"/>
  <c r="G149" i="298"/>
  <c r="M148" i="298"/>
  <c r="G148" i="298"/>
  <c r="M147" i="298"/>
  <c r="K147" i="298"/>
  <c r="G147" i="298"/>
  <c r="Q146" i="298"/>
  <c r="Q143" i="298"/>
  <c r="I143" i="298"/>
  <c r="G143" i="298"/>
  <c r="F143" i="298"/>
  <c r="E143" i="298"/>
  <c r="I142" i="298"/>
  <c r="G142" i="298"/>
  <c r="F142" i="298"/>
  <c r="E142" i="298"/>
  <c r="C142" i="298"/>
  <c r="B142" i="298"/>
  <c r="K141" i="298"/>
  <c r="K140" i="298"/>
  <c r="K139" i="298"/>
  <c r="I139" i="298"/>
  <c r="G139" i="298"/>
  <c r="F139" i="298"/>
  <c r="E139" i="298"/>
  <c r="Q138" i="298"/>
  <c r="O138" i="298"/>
  <c r="I138" i="298"/>
  <c r="G138" i="298"/>
  <c r="F138" i="298"/>
  <c r="E138" i="298"/>
  <c r="C138" i="298"/>
  <c r="B138" i="298"/>
  <c r="M137" i="298"/>
  <c r="M136" i="298"/>
  <c r="I135" i="298"/>
  <c r="G135" i="298"/>
  <c r="F135" i="298"/>
  <c r="E135" i="298"/>
  <c r="I134" i="298"/>
  <c r="G134" i="298"/>
  <c r="F134" i="298"/>
  <c r="E134" i="298"/>
  <c r="C134" i="298"/>
  <c r="B134" i="298"/>
  <c r="K133" i="298"/>
  <c r="K132" i="298"/>
  <c r="K131" i="298"/>
  <c r="I131" i="298"/>
  <c r="G131" i="298"/>
  <c r="F131" i="298"/>
  <c r="E131" i="298"/>
  <c r="I130" i="298"/>
  <c r="G130" i="298"/>
  <c r="F130" i="298"/>
  <c r="E130" i="298"/>
  <c r="C130" i="298"/>
  <c r="B130" i="298"/>
  <c r="O129" i="298"/>
  <c r="O128" i="298"/>
  <c r="I127" i="298"/>
  <c r="G127" i="298"/>
  <c r="F127" i="298"/>
  <c r="E127" i="298"/>
  <c r="I126" i="298"/>
  <c r="G126" i="298"/>
  <c r="F126" i="298"/>
  <c r="E126" i="298"/>
  <c r="C126" i="298"/>
  <c r="B126" i="298"/>
  <c r="K125" i="298"/>
  <c r="K124" i="298"/>
  <c r="K123" i="298"/>
  <c r="I123" i="298"/>
  <c r="G123" i="298"/>
  <c r="F123" i="298"/>
  <c r="E123" i="298"/>
  <c r="I122" i="298"/>
  <c r="G122" i="298"/>
  <c r="F122" i="298"/>
  <c r="E122" i="298"/>
  <c r="C122" i="298"/>
  <c r="B122" i="298"/>
  <c r="M121" i="298"/>
  <c r="M120" i="298"/>
  <c r="I119" i="298"/>
  <c r="G119" i="298"/>
  <c r="F119" i="298"/>
  <c r="E119" i="298"/>
  <c r="I118" i="298"/>
  <c r="G118" i="298"/>
  <c r="F118" i="298"/>
  <c r="E118" i="298"/>
  <c r="C118" i="298"/>
  <c r="B118" i="298"/>
  <c r="K117" i="298"/>
  <c r="K116" i="298"/>
  <c r="K115" i="298"/>
  <c r="I115" i="298"/>
  <c r="G115" i="298"/>
  <c r="F115" i="298"/>
  <c r="E115" i="298"/>
  <c r="I114" i="298"/>
  <c r="G114" i="298"/>
  <c r="F114" i="298"/>
  <c r="E114" i="298"/>
  <c r="C114" i="298"/>
  <c r="B114" i="298"/>
  <c r="Q113" i="298"/>
  <c r="Q112" i="298"/>
  <c r="I111" i="298"/>
  <c r="G111" i="298"/>
  <c r="F111" i="298"/>
  <c r="E111" i="298"/>
  <c r="I110" i="298"/>
  <c r="G110" i="298"/>
  <c r="F110" i="298"/>
  <c r="E110" i="298"/>
  <c r="C110" i="298"/>
  <c r="B110" i="298"/>
  <c r="K109" i="298"/>
  <c r="K108" i="298"/>
  <c r="K107" i="298"/>
  <c r="I107" i="298"/>
  <c r="G107" i="298"/>
  <c r="F107" i="298"/>
  <c r="E107" i="298"/>
  <c r="I106" i="298"/>
  <c r="G106" i="298"/>
  <c r="F106" i="298"/>
  <c r="E106" i="298"/>
  <c r="C106" i="298"/>
  <c r="B106" i="298"/>
  <c r="M105" i="298"/>
  <c r="M104" i="298"/>
  <c r="I103" i="298"/>
  <c r="G103" i="298"/>
  <c r="F103" i="298"/>
  <c r="E103" i="298"/>
  <c r="I102" i="298"/>
  <c r="G102" i="298"/>
  <c r="F102" i="298"/>
  <c r="E102" i="298"/>
  <c r="C102" i="298"/>
  <c r="B102" i="298"/>
  <c r="K101" i="298"/>
  <c r="K100" i="298"/>
  <c r="K99" i="298"/>
  <c r="I99" i="298"/>
  <c r="G99" i="298"/>
  <c r="F99" i="298"/>
  <c r="E99" i="298"/>
  <c r="I98" i="298"/>
  <c r="G98" i="298"/>
  <c r="F98" i="298"/>
  <c r="E98" i="298"/>
  <c r="C98" i="298"/>
  <c r="B98" i="298"/>
  <c r="O97" i="298"/>
  <c r="O96" i="298"/>
  <c r="I95" i="298"/>
  <c r="G95" i="298"/>
  <c r="F95" i="298"/>
  <c r="E95" i="298"/>
  <c r="I94" i="298"/>
  <c r="G94" i="298"/>
  <c r="F94" i="298"/>
  <c r="E94" i="298"/>
  <c r="C94" i="298"/>
  <c r="B94" i="298"/>
  <c r="K93" i="298"/>
  <c r="K92" i="298"/>
  <c r="U91" i="298"/>
  <c r="K91" i="298"/>
  <c r="I91" i="298"/>
  <c r="G91" i="298"/>
  <c r="F91" i="298"/>
  <c r="E91" i="298"/>
  <c r="U90" i="298"/>
  <c r="I90" i="298"/>
  <c r="G90" i="298"/>
  <c r="F90" i="298"/>
  <c r="E90" i="298"/>
  <c r="C90" i="298"/>
  <c r="B90" i="298"/>
  <c r="U89" i="298"/>
  <c r="M89" i="298"/>
  <c r="U88" i="298"/>
  <c r="M88" i="298"/>
  <c r="U87" i="298"/>
  <c r="I87" i="298"/>
  <c r="G87" i="298"/>
  <c r="F87" i="298"/>
  <c r="E87" i="298"/>
  <c r="U86" i="298"/>
  <c r="I86" i="298"/>
  <c r="G86" i="298"/>
  <c r="F86" i="298"/>
  <c r="E86" i="298"/>
  <c r="C86" i="298"/>
  <c r="B86" i="298"/>
  <c r="U85" i="298"/>
  <c r="K85" i="298"/>
  <c r="U84" i="298"/>
  <c r="K84" i="298"/>
  <c r="U83" i="298"/>
  <c r="K83" i="298"/>
  <c r="I83" i="298"/>
  <c r="G83" i="298"/>
  <c r="F83" i="298"/>
  <c r="E83" i="298"/>
  <c r="U82" i="298"/>
  <c r="I82" i="298"/>
  <c r="G82" i="298"/>
  <c r="F82" i="298"/>
  <c r="E82" i="298"/>
  <c r="C82" i="298"/>
  <c r="B82" i="298"/>
  <c r="O69" i="298"/>
  <c r="O144" i="298" s="1"/>
  <c r="O68" i="298"/>
  <c r="O143" i="298" s="1"/>
  <c r="I68" i="298"/>
  <c r="G68" i="298"/>
  <c r="F68" i="298"/>
  <c r="E68" i="298"/>
  <c r="Q67" i="298"/>
  <c r="Q142" i="298" s="1"/>
  <c r="I67" i="298"/>
  <c r="G67" i="298"/>
  <c r="F67" i="298"/>
  <c r="E67" i="298"/>
  <c r="C67" i="298"/>
  <c r="B67" i="298"/>
  <c r="Q66" i="298"/>
  <c r="Q141" i="298" s="1"/>
  <c r="K66" i="298"/>
  <c r="O65" i="298"/>
  <c r="O140" i="298" s="1"/>
  <c r="K65" i="298"/>
  <c r="O64" i="298"/>
  <c r="O139" i="298" s="1"/>
  <c r="K64" i="298"/>
  <c r="I64" i="298"/>
  <c r="G64" i="298"/>
  <c r="F64" i="298"/>
  <c r="E64" i="298"/>
  <c r="I63" i="298"/>
  <c r="G63" i="298"/>
  <c r="F63" i="298"/>
  <c r="E63" i="298"/>
  <c r="C63" i="298"/>
  <c r="B63" i="298"/>
  <c r="M62" i="298"/>
  <c r="M61" i="298"/>
  <c r="I60" i="298"/>
  <c r="G60" i="298"/>
  <c r="F60" i="298"/>
  <c r="E60" i="298"/>
  <c r="I59" i="298"/>
  <c r="G59" i="298"/>
  <c r="F59" i="298"/>
  <c r="E59" i="298"/>
  <c r="C59" i="298"/>
  <c r="B59" i="298"/>
  <c r="K58" i="298"/>
  <c r="K57" i="298"/>
  <c r="K56" i="298"/>
  <c r="I56" i="298"/>
  <c r="G56" i="298"/>
  <c r="F56" i="298"/>
  <c r="E56" i="298"/>
  <c r="I55" i="298"/>
  <c r="G55" i="298"/>
  <c r="F55" i="298"/>
  <c r="E55" i="298"/>
  <c r="C55" i="298"/>
  <c r="B55" i="298"/>
  <c r="O54" i="298"/>
  <c r="O53" i="298"/>
  <c r="I52" i="298"/>
  <c r="G52" i="298"/>
  <c r="F52" i="298"/>
  <c r="E52" i="298"/>
  <c r="I51" i="298"/>
  <c r="G51" i="298"/>
  <c r="F51" i="298"/>
  <c r="E51" i="298"/>
  <c r="C51" i="298"/>
  <c r="B51" i="298"/>
  <c r="K50" i="298"/>
  <c r="K49" i="298"/>
  <c r="K48" i="298"/>
  <c r="I48" i="298"/>
  <c r="G48" i="298"/>
  <c r="F48" i="298"/>
  <c r="E48" i="298"/>
  <c r="I47" i="298"/>
  <c r="G47" i="298"/>
  <c r="F47" i="298"/>
  <c r="E47" i="298"/>
  <c r="C47" i="298"/>
  <c r="B47" i="298"/>
  <c r="M46" i="298"/>
  <c r="M45" i="298"/>
  <c r="I44" i="298"/>
  <c r="G44" i="298"/>
  <c r="F44" i="298"/>
  <c r="E44" i="298"/>
  <c r="I43" i="298"/>
  <c r="G43" i="298"/>
  <c r="F43" i="298"/>
  <c r="E43" i="298"/>
  <c r="C43" i="298"/>
  <c r="B43" i="298"/>
  <c r="K42" i="298"/>
  <c r="K41" i="298"/>
  <c r="K40" i="298"/>
  <c r="I40" i="298"/>
  <c r="G40" i="298"/>
  <c r="F40" i="298"/>
  <c r="E40" i="298"/>
  <c r="I39" i="298"/>
  <c r="G39" i="298"/>
  <c r="F39" i="298"/>
  <c r="E39" i="298"/>
  <c r="C39" i="298"/>
  <c r="B39" i="298"/>
  <c r="Q38" i="298"/>
  <c r="Q37" i="298"/>
  <c r="I36" i="298"/>
  <c r="G36" i="298"/>
  <c r="F36" i="298"/>
  <c r="E36" i="298"/>
  <c r="I35" i="298"/>
  <c r="G35" i="298"/>
  <c r="F35" i="298"/>
  <c r="E35" i="298"/>
  <c r="C35" i="298"/>
  <c r="B35" i="298"/>
  <c r="K34" i="298"/>
  <c r="K33" i="298"/>
  <c r="K32" i="298"/>
  <c r="I32" i="298"/>
  <c r="G32" i="298"/>
  <c r="F32" i="298"/>
  <c r="E32" i="298"/>
  <c r="I31" i="298"/>
  <c r="G31" i="298"/>
  <c r="F31" i="298"/>
  <c r="E31" i="298"/>
  <c r="C31" i="298"/>
  <c r="B31" i="298"/>
  <c r="M30" i="298"/>
  <c r="M29" i="298"/>
  <c r="I28" i="298"/>
  <c r="G28" i="298"/>
  <c r="F28" i="298"/>
  <c r="E28" i="298"/>
  <c r="I27" i="298"/>
  <c r="G27" i="298"/>
  <c r="F27" i="298"/>
  <c r="E27" i="298"/>
  <c r="C27" i="298"/>
  <c r="B27" i="298"/>
  <c r="K26" i="298"/>
  <c r="K25" i="298"/>
  <c r="K24" i="298"/>
  <c r="I24" i="298"/>
  <c r="G24" i="298"/>
  <c r="F24" i="298"/>
  <c r="E24" i="298"/>
  <c r="I23" i="298"/>
  <c r="G23" i="298"/>
  <c r="F23" i="298"/>
  <c r="E23" i="298"/>
  <c r="C23" i="298"/>
  <c r="B23" i="298"/>
  <c r="O22" i="298"/>
  <c r="O21" i="298"/>
  <c r="I20" i="298"/>
  <c r="G20" i="298"/>
  <c r="F20" i="298"/>
  <c r="E20" i="298"/>
  <c r="I19" i="298"/>
  <c r="G19" i="298"/>
  <c r="F19" i="298"/>
  <c r="E19" i="298"/>
  <c r="C19" i="298"/>
  <c r="B19" i="298"/>
  <c r="K18" i="298"/>
  <c r="K17" i="298"/>
  <c r="U16" i="298"/>
  <c r="K16" i="298"/>
  <c r="I16" i="298"/>
  <c r="G16" i="298"/>
  <c r="F16" i="298"/>
  <c r="E16" i="298"/>
  <c r="I15" i="298"/>
  <c r="G15" i="298"/>
  <c r="F15" i="298"/>
  <c r="E15" i="298"/>
  <c r="C15" i="298"/>
  <c r="B15" i="298"/>
  <c r="M14" i="298"/>
  <c r="M13" i="298"/>
  <c r="I12" i="298"/>
  <c r="G12" i="298"/>
  <c r="F12" i="298"/>
  <c r="E12" i="298"/>
  <c r="I11" i="298"/>
  <c r="G11" i="298"/>
  <c r="F11" i="298"/>
  <c r="E11" i="298"/>
  <c r="C11" i="298"/>
  <c r="B11" i="298"/>
  <c r="K10" i="298"/>
  <c r="K9" i="298"/>
  <c r="K8" i="298"/>
  <c r="I8" i="298"/>
  <c r="G8" i="298"/>
  <c r="F8" i="298"/>
  <c r="E8" i="298"/>
  <c r="U7" i="298"/>
  <c r="I7" i="298"/>
  <c r="G7" i="298"/>
  <c r="F7" i="298"/>
  <c r="E7" i="298"/>
  <c r="C7" i="298"/>
  <c r="B7" i="298"/>
  <c r="R4" i="298"/>
  <c r="O79" i="298" s="1"/>
  <c r="O154" i="298" s="1"/>
  <c r="G4" i="298"/>
  <c r="A4" i="298"/>
  <c r="A1" i="298"/>
  <c r="I68" i="297"/>
  <c r="G68" i="297"/>
  <c r="F68" i="297"/>
  <c r="E68" i="297"/>
  <c r="I67" i="297"/>
  <c r="G67" i="297"/>
  <c r="F67" i="297"/>
  <c r="K65" i="297" s="1"/>
  <c r="E67" i="297"/>
  <c r="B67" i="297"/>
  <c r="K66" i="297"/>
  <c r="K64" i="297"/>
  <c r="I64" i="297"/>
  <c r="G64" i="297"/>
  <c r="F64" i="297"/>
  <c r="E64" i="297"/>
  <c r="I63" i="297"/>
  <c r="G63" i="297"/>
  <c r="E63" i="297"/>
  <c r="C63" i="297"/>
  <c r="B63" i="297"/>
  <c r="M62" i="297"/>
  <c r="M61" i="297"/>
  <c r="I60" i="297"/>
  <c r="G60" i="297"/>
  <c r="F60" i="297"/>
  <c r="E60" i="297"/>
  <c r="I59" i="297"/>
  <c r="G59" i="297"/>
  <c r="F59" i="297"/>
  <c r="E59" i="297"/>
  <c r="C59" i="297"/>
  <c r="B59" i="297"/>
  <c r="K58" i="297"/>
  <c r="K57" i="297"/>
  <c r="K56" i="297"/>
  <c r="I56" i="297"/>
  <c r="G56" i="297"/>
  <c r="F56" i="297"/>
  <c r="E56" i="297"/>
  <c r="I55" i="297"/>
  <c r="G55" i="297"/>
  <c r="F55" i="297"/>
  <c r="E55" i="297"/>
  <c r="B55" i="297"/>
  <c r="O54" i="297"/>
  <c r="O53" i="297"/>
  <c r="I52" i="297"/>
  <c r="G52" i="297"/>
  <c r="F52" i="297"/>
  <c r="E52" i="297"/>
  <c r="I51" i="297"/>
  <c r="G51" i="297"/>
  <c r="F51" i="297"/>
  <c r="K49" i="297" s="1"/>
  <c r="E51" i="297"/>
  <c r="B51" i="297"/>
  <c r="K50" i="297"/>
  <c r="K48" i="297"/>
  <c r="I48" i="297"/>
  <c r="G48" i="297"/>
  <c r="F48" i="297"/>
  <c r="E48" i="297"/>
  <c r="I47" i="297"/>
  <c r="G47" i="297"/>
  <c r="E47" i="297"/>
  <c r="C47" i="297"/>
  <c r="B47" i="297"/>
  <c r="M46" i="297"/>
  <c r="M45" i="297"/>
  <c r="I44" i="297"/>
  <c r="G44" i="297"/>
  <c r="F44" i="297"/>
  <c r="E44" i="297"/>
  <c r="I43" i="297"/>
  <c r="G43" i="297"/>
  <c r="F43" i="297"/>
  <c r="E43" i="297"/>
  <c r="C43" i="297"/>
  <c r="B43" i="297"/>
  <c r="K42" i="297"/>
  <c r="K41" i="297"/>
  <c r="K40" i="297"/>
  <c r="I40" i="297"/>
  <c r="G40" i="297"/>
  <c r="F40" i="297"/>
  <c r="E40" i="297"/>
  <c r="I39" i="297"/>
  <c r="G39" i="297"/>
  <c r="F39" i="297"/>
  <c r="E39" i="297"/>
  <c r="B39" i="297"/>
  <c r="Q38" i="297"/>
  <c r="Q37" i="297"/>
  <c r="I36" i="297"/>
  <c r="G36" i="297"/>
  <c r="F36" i="297"/>
  <c r="E36" i="297"/>
  <c r="I35" i="297"/>
  <c r="G35" i="297"/>
  <c r="F35" i="297"/>
  <c r="E35" i="297"/>
  <c r="B35" i="297"/>
  <c r="K34" i="297"/>
  <c r="K33" i="297"/>
  <c r="K32" i="297"/>
  <c r="I32" i="297"/>
  <c r="G32" i="297"/>
  <c r="F32" i="297"/>
  <c r="E32" i="297"/>
  <c r="I31" i="297"/>
  <c r="G31" i="297"/>
  <c r="F31" i="297"/>
  <c r="E31" i="297"/>
  <c r="B31" i="297"/>
  <c r="M30" i="297"/>
  <c r="M29" i="297"/>
  <c r="I28" i="297"/>
  <c r="G28" i="297"/>
  <c r="F28" i="297"/>
  <c r="E28" i="297"/>
  <c r="I27" i="297"/>
  <c r="G27" i="297"/>
  <c r="E27" i="297"/>
  <c r="B27" i="297"/>
  <c r="K24" i="297"/>
  <c r="I24" i="297"/>
  <c r="G24" i="297"/>
  <c r="F24" i="297"/>
  <c r="E24" i="297"/>
  <c r="I23" i="297"/>
  <c r="G23" i="297"/>
  <c r="F23" i="297"/>
  <c r="E23" i="297"/>
  <c r="B23" i="297"/>
  <c r="O22" i="297"/>
  <c r="O21" i="297"/>
  <c r="I20" i="297"/>
  <c r="G20" i="297"/>
  <c r="F20" i="297"/>
  <c r="E20" i="297"/>
  <c r="I19" i="297"/>
  <c r="G19" i="297"/>
  <c r="F19" i="297"/>
  <c r="E19" i="297"/>
  <c r="C19" i="297"/>
  <c r="B19" i="297"/>
  <c r="K18" i="297"/>
  <c r="K17" i="297"/>
  <c r="U16" i="297"/>
  <c r="K16" i="297"/>
  <c r="I16" i="297"/>
  <c r="G16" i="297"/>
  <c r="F16" i="297"/>
  <c r="E16" i="297"/>
  <c r="I15" i="297"/>
  <c r="G15" i="297"/>
  <c r="F15" i="297"/>
  <c r="E15" i="297"/>
  <c r="B15" i="297"/>
  <c r="M14" i="297"/>
  <c r="M13" i="297"/>
  <c r="I12" i="297"/>
  <c r="G12" i="297"/>
  <c r="F12" i="297"/>
  <c r="E12" i="297"/>
  <c r="I11" i="297"/>
  <c r="G11" i="297"/>
  <c r="E11" i="297"/>
  <c r="C11" i="297"/>
  <c r="B11" i="297"/>
  <c r="K8" i="297"/>
  <c r="I8" i="297"/>
  <c r="G8" i="297"/>
  <c r="F8" i="297"/>
  <c r="K10" i="297" s="1"/>
  <c r="E8" i="297"/>
  <c r="U7" i="297"/>
  <c r="I7" i="297"/>
  <c r="G7" i="297"/>
  <c r="F7" i="297"/>
  <c r="K9" i="297" s="1"/>
  <c r="E7" i="297"/>
  <c r="C7" i="297"/>
  <c r="B7" i="297"/>
  <c r="R4" i="297"/>
  <c r="O79" i="297" s="1"/>
  <c r="G4" i="297"/>
  <c r="A4" i="297"/>
  <c r="A1" i="297"/>
  <c r="Q37" i="296"/>
  <c r="I36" i="296"/>
  <c r="G36" i="296"/>
  <c r="F36" i="296"/>
  <c r="E36" i="296"/>
  <c r="I35" i="296"/>
  <c r="G35" i="296"/>
  <c r="F35" i="296"/>
  <c r="E35" i="296"/>
  <c r="C35" i="296"/>
  <c r="B35" i="296"/>
  <c r="K34" i="296"/>
  <c r="K33" i="296"/>
  <c r="K32" i="296"/>
  <c r="I32" i="296"/>
  <c r="G32" i="296"/>
  <c r="F32" i="296"/>
  <c r="E32" i="296"/>
  <c r="I31" i="296"/>
  <c r="G31" i="296"/>
  <c r="F31" i="296"/>
  <c r="E31" i="296"/>
  <c r="C31" i="296"/>
  <c r="B31" i="296"/>
  <c r="M30" i="296"/>
  <c r="M29" i="296"/>
  <c r="I28" i="296"/>
  <c r="G28" i="296"/>
  <c r="F28" i="296"/>
  <c r="E28" i="296"/>
  <c r="I27" i="296"/>
  <c r="G27" i="296"/>
  <c r="F27" i="296"/>
  <c r="E27" i="296"/>
  <c r="C27" i="296"/>
  <c r="B27" i="296"/>
  <c r="K26" i="296"/>
  <c r="K25" i="296"/>
  <c r="K24" i="296"/>
  <c r="I24" i="296"/>
  <c r="G24" i="296"/>
  <c r="F24" i="296"/>
  <c r="E24" i="296"/>
  <c r="I23" i="296"/>
  <c r="G23" i="296"/>
  <c r="F23" i="296"/>
  <c r="E23" i="296"/>
  <c r="C23" i="296"/>
  <c r="B23" i="296"/>
  <c r="O22" i="296"/>
  <c r="O21" i="296"/>
  <c r="I20" i="296"/>
  <c r="G20" i="296"/>
  <c r="F20" i="296"/>
  <c r="E20" i="296"/>
  <c r="I19" i="296"/>
  <c r="G19" i="296"/>
  <c r="F19" i="296"/>
  <c r="E19" i="296"/>
  <c r="C19" i="296"/>
  <c r="B19" i="296"/>
  <c r="K18" i="296"/>
  <c r="K17" i="296"/>
  <c r="U16" i="296"/>
  <c r="K16" i="296"/>
  <c r="I16" i="296"/>
  <c r="G16" i="296"/>
  <c r="F16" i="296"/>
  <c r="E16" i="296"/>
  <c r="I15" i="296"/>
  <c r="G15" i="296"/>
  <c r="F15" i="296"/>
  <c r="E15" i="296"/>
  <c r="C15" i="296"/>
  <c r="B15" i="296"/>
  <c r="M14" i="296"/>
  <c r="M13" i="296"/>
  <c r="I12" i="296"/>
  <c r="G12" i="296"/>
  <c r="F12" i="296"/>
  <c r="E12" i="296"/>
  <c r="I11" i="296"/>
  <c r="G11" i="296"/>
  <c r="F11" i="296"/>
  <c r="E11" i="296"/>
  <c r="C11" i="296"/>
  <c r="B11" i="296"/>
  <c r="K10" i="296"/>
  <c r="K9" i="296"/>
  <c r="K8" i="296"/>
  <c r="I8" i="296"/>
  <c r="G8" i="296"/>
  <c r="F8" i="296"/>
  <c r="E8" i="296"/>
  <c r="U7" i="296"/>
  <c r="I7" i="296"/>
  <c r="G7" i="296"/>
  <c r="F7" i="296"/>
  <c r="E7" i="296"/>
  <c r="C7" i="296"/>
  <c r="B7" i="296"/>
  <c r="R4" i="296"/>
  <c r="O79" i="296"/>
  <c r="G4" i="296"/>
  <c r="A4" i="296"/>
  <c r="A1" i="296"/>
  <c r="O26" i="290"/>
  <c r="O25" i="290"/>
  <c r="O24" i="290"/>
  <c r="O23" i="290"/>
  <c r="O22" i="290"/>
  <c r="O17" i="290"/>
  <c r="C27" i="297" s="1"/>
  <c r="O21" i="290"/>
  <c r="O8" i="290"/>
  <c r="O16" i="290"/>
  <c r="O20" i="290"/>
  <c r="O14" i="290"/>
  <c r="C55" i="297" s="1"/>
  <c r="O11" i="290"/>
  <c r="C23" i="297" s="1"/>
  <c r="O9" i="290"/>
  <c r="C67" i="297" s="1"/>
  <c r="O15" i="290"/>
  <c r="O18" i="290"/>
  <c r="C35" i="297" s="1"/>
  <c r="O10" i="290"/>
  <c r="C51" i="297" s="1"/>
  <c r="O12" i="290"/>
  <c r="C31" i="297" s="1"/>
  <c r="O13" i="290"/>
  <c r="C39" i="297" s="1"/>
  <c r="O19" i="290"/>
  <c r="C15" i="297" s="1"/>
  <c r="P5" i="290"/>
  <c r="R79" i="298"/>
  <c r="L5" i="290"/>
  <c r="C5" i="290"/>
  <c r="A5" i="290"/>
  <c r="A1" i="290"/>
  <c r="R79" i="288"/>
  <c r="F74" i="288" s="1"/>
  <c r="I69" i="288"/>
  <c r="G69" i="288"/>
  <c r="F69" i="288"/>
  <c r="D69" i="288"/>
  <c r="C69" i="288"/>
  <c r="B69" i="288"/>
  <c r="K68" i="288"/>
  <c r="I67" i="288"/>
  <c r="G67" i="288"/>
  <c r="D67" i="288"/>
  <c r="C67" i="288"/>
  <c r="B67" i="288"/>
  <c r="M66" i="288"/>
  <c r="I65" i="288"/>
  <c r="G65" i="288"/>
  <c r="F65" i="288"/>
  <c r="D65" i="288"/>
  <c r="C65" i="288"/>
  <c r="B65" i="288"/>
  <c r="K64"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D57" i="288"/>
  <c r="C57" i="288"/>
  <c r="B57" i="288"/>
  <c r="K56" i="288"/>
  <c r="I55" i="288"/>
  <c r="G55" i="288"/>
  <c r="F55" i="288"/>
  <c r="D55" i="288"/>
  <c r="C55" i="288"/>
  <c r="B55" i="288"/>
  <c r="Q54" i="288"/>
  <c r="I53" i="288"/>
  <c r="G53" i="288"/>
  <c r="F53" i="288"/>
  <c r="D53" i="288"/>
  <c r="C53" i="288"/>
  <c r="B53" i="288"/>
  <c r="K52" i="288"/>
  <c r="I51" i="288"/>
  <c r="G51" i="288"/>
  <c r="D51" i="288"/>
  <c r="C51" i="288"/>
  <c r="B51" i="288"/>
  <c r="M50" i="288"/>
  <c r="I49" i="288"/>
  <c r="G49" i="288"/>
  <c r="F49" i="288"/>
  <c r="D49" i="288"/>
  <c r="C49" i="288"/>
  <c r="B49" i="288"/>
  <c r="K48" i="288"/>
  <c r="I47" i="288"/>
  <c r="G47" i="288"/>
  <c r="D47" i="288"/>
  <c r="C47" i="288"/>
  <c r="B47" i="288"/>
  <c r="O46" i="288"/>
  <c r="I45" i="288"/>
  <c r="G45" i="288"/>
  <c r="F45" i="288"/>
  <c r="D45" i="288"/>
  <c r="C45" i="288"/>
  <c r="B45" i="288"/>
  <c r="K44" i="288"/>
  <c r="I43" i="288"/>
  <c r="G43" i="288"/>
  <c r="F43" i="288"/>
  <c r="D43" i="288"/>
  <c r="C43" i="288"/>
  <c r="B43" i="288"/>
  <c r="M42" i="288"/>
  <c r="I41" i="288"/>
  <c r="G41" i="288"/>
  <c r="D41" i="288"/>
  <c r="C41" i="288"/>
  <c r="B41" i="288"/>
  <c r="I39" i="288"/>
  <c r="G39" i="288"/>
  <c r="F39" i="288"/>
  <c r="K40" i="288" s="1"/>
  <c r="D39" i="288"/>
  <c r="C39" i="288"/>
  <c r="B39" i="288"/>
  <c r="I37" i="288"/>
  <c r="G37" i="288"/>
  <c r="F37" i="288"/>
  <c r="D37" i="288"/>
  <c r="C37" i="288"/>
  <c r="B37" i="288"/>
  <c r="K36" i="288"/>
  <c r="I35" i="288"/>
  <c r="G35" i="288"/>
  <c r="D35" i="288"/>
  <c r="C35" i="288"/>
  <c r="B35" i="288"/>
  <c r="M34" i="288"/>
  <c r="I33" i="288"/>
  <c r="G33" i="288"/>
  <c r="F33" i="288"/>
  <c r="D33" i="288"/>
  <c r="C33" i="288"/>
  <c r="B33" i="288"/>
  <c r="I31" i="288"/>
  <c r="G31" i="288"/>
  <c r="F31" i="288"/>
  <c r="K32" i="288" s="1"/>
  <c r="D31" i="288"/>
  <c r="C31" i="288"/>
  <c r="B31" i="288"/>
  <c r="O30" i="288"/>
  <c r="I29" i="288"/>
  <c r="G29" i="288"/>
  <c r="F29" i="288"/>
  <c r="D29" i="288"/>
  <c r="C29" i="288"/>
  <c r="B29" i="288"/>
  <c r="K28" i="288"/>
  <c r="M26" i="288" s="1"/>
  <c r="I27" i="288"/>
  <c r="G27" i="288"/>
  <c r="F27" i="288"/>
  <c r="D27" i="288"/>
  <c r="C27" i="288"/>
  <c r="B27" i="288"/>
  <c r="I25" i="288"/>
  <c r="G25" i="288"/>
  <c r="D25" i="288"/>
  <c r="C25" i="288"/>
  <c r="B25" i="288"/>
  <c r="I23" i="288"/>
  <c r="G23" i="288"/>
  <c r="F23" i="288"/>
  <c r="K24" i="288" s="1"/>
  <c r="D23" i="288"/>
  <c r="C23" i="288"/>
  <c r="B23" i="288"/>
  <c r="Q22" i="288"/>
  <c r="I21" i="288"/>
  <c r="G21" i="288"/>
  <c r="F21" i="288"/>
  <c r="D21" i="288"/>
  <c r="C21" i="288"/>
  <c r="B21" i="288"/>
  <c r="K20" i="288"/>
  <c r="I19" i="288"/>
  <c r="G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D9" i="288"/>
  <c r="C9" i="288"/>
  <c r="B9" i="288"/>
  <c r="U7" i="288"/>
  <c r="I7" i="288"/>
  <c r="G7" i="288"/>
  <c r="F7" i="288"/>
  <c r="K8" i="288" s="1"/>
  <c r="D7" i="288"/>
  <c r="C7" i="288"/>
  <c r="B7" i="288"/>
  <c r="Y5" i="288"/>
  <c r="R4" i="288"/>
  <c r="O79" i="288" s="1"/>
  <c r="G4" i="288"/>
  <c r="A4" i="288"/>
  <c r="Y3" i="288"/>
  <c r="K6" i="288" s="1"/>
  <c r="A1" i="288"/>
  <c r="P156" i="279"/>
  <c r="M156" i="279" s="1"/>
  <c r="L156" i="279"/>
  <c r="K156" i="279"/>
  <c r="J156" i="279"/>
  <c r="P155" i="279"/>
  <c r="M155" i="279" s="1"/>
  <c r="L155" i="279"/>
  <c r="K155" i="279"/>
  <c r="J155" i="279"/>
  <c r="P154" i="279"/>
  <c r="M154" i="279" s="1"/>
  <c r="L154" i="279"/>
  <c r="K154" i="279"/>
  <c r="J154" i="279"/>
  <c r="P153" i="279"/>
  <c r="M153" i="279"/>
  <c r="L153" i="279"/>
  <c r="K153" i="279"/>
  <c r="J153" i="279"/>
  <c r="P152" i="279"/>
  <c r="M152" i="279" s="1"/>
  <c r="L152" i="279"/>
  <c r="K152" i="279"/>
  <c r="J152" i="279"/>
  <c r="P151" i="279"/>
  <c r="M151" i="279" s="1"/>
  <c r="L151" i="279"/>
  <c r="K151" i="279"/>
  <c r="J151" i="279"/>
  <c r="P150" i="279"/>
  <c r="M150" i="279" s="1"/>
  <c r="L150" i="279"/>
  <c r="K150" i="279"/>
  <c r="J150" i="279"/>
  <c r="P149" i="279"/>
  <c r="M149" i="279"/>
  <c r="L149" i="279"/>
  <c r="K149" i="279"/>
  <c r="J149" i="279"/>
  <c r="P148" i="279"/>
  <c r="M148" i="279" s="1"/>
  <c r="L148" i="279"/>
  <c r="K148" i="279"/>
  <c r="J148" i="279"/>
  <c r="P147" i="279"/>
  <c r="M147" i="279" s="1"/>
  <c r="L147" i="279"/>
  <c r="K147" i="279"/>
  <c r="J147" i="279"/>
  <c r="P146" i="279"/>
  <c r="M146" i="279" s="1"/>
  <c r="L146" i="279"/>
  <c r="K146" i="279"/>
  <c r="J146" i="279"/>
  <c r="P145" i="279"/>
  <c r="M145" i="279"/>
  <c r="L145" i="279"/>
  <c r="K145" i="279"/>
  <c r="J145" i="279"/>
  <c r="P144" i="279"/>
  <c r="M144" i="279" s="1"/>
  <c r="L144" i="279"/>
  <c r="K144" i="279"/>
  <c r="J144" i="279"/>
  <c r="P143" i="279"/>
  <c r="M143" i="279" s="1"/>
  <c r="L143" i="279"/>
  <c r="K143" i="279"/>
  <c r="J143" i="279"/>
  <c r="P142" i="279"/>
  <c r="M142" i="279" s="1"/>
  <c r="L142" i="279"/>
  <c r="K142" i="279"/>
  <c r="J142" i="279"/>
  <c r="P141" i="279"/>
  <c r="M141" i="279"/>
  <c r="L141" i="279"/>
  <c r="K141" i="279"/>
  <c r="J141" i="279"/>
  <c r="P140" i="279"/>
  <c r="M140" i="279" s="1"/>
  <c r="L140" i="279"/>
  <c r="K140" i="279"/>
  <c r="J140" i="279"/>
  <c r="P139" i="279"/>
  <c r="M139" i="279" s="1"/>
  <c r="L139" i="279"/>
  <c r="K139" i="279"/>
  <c r="J139" i="279"/>
  <c r="P138" i="279"/>
  <c r="M138" i="279" s="1"/>
  <c r="L138" i="279"/>
  <c r="K138" i="279"/>
  <c r="J138" i="279"/>
  <c r="P137" i="279"/>
  <c r="M137" i="279"/>
  <c r="L137" i="279"/>
  <c r="K137" i="279"/>
  <c r="J137" i="279"/>
  <c r="P136" i="279"/>
  <c r="M136" i="279" s="1"/>
  <c r="L136" i="279"/>
  <c r="K136" i="279"/>
  <c r="J136" i="279"/>
  <c r="P135" i="279"/>
  <c r="M135" i="279" s="1"/>
  <c r="L135" i="279"/>
  <c r="K135" i="279"/>
  <c r="J135" i="279"/>
  <c r="P134" i="279"/>
  <c r="M134" i="279" s="1"/>
  <c r="L134" i="279"/>
  <c r="K134" i="279"/>
  <c r="J134" i="279"/>
  <c r="P133" i="279"/>
  <c r="M133" i="279"/>
  <c r="L133" i="279"/>
  <c r="K133" i="279"/>
  <c r="J133" i="279"/>
  <c r="P132" i="279"/>
  <c r="M132" i="279" s="1"/>
  <c r="L132" i="279"/>
  <c r="K132" i="279"/>
  <c r="J132" i="279"/>
  <c r="P131" i="279"/>
  <c r="M131" i="279" s="1"/>
  <c r="L131" i="279"/>
  <c r="K131" i="279"/>
  <c r="J131" i="279"/>
  <c r="P130" i="279"/>
  <c r="M130" i="279" s="1"/>
  <c r="L130" i="279"/>
  <c r="K130" i="279"/>
  <c r="J130" i="279"/>
  <c r="P129" i="279"/>
  <c r="M129" i="279"/>
  <c r="L129" i="279"/>
  <c r="K129" i="279"/>
  <c r="J129" i="279"/>
  <c r="P128" i="279"/>
  <c r="M128" i="279" s="1"/>
  <c r="L128" i="279"/>
  <c r="K128" i="279"/>
  <c r="J128" i="279"/>
  <c r="P127" i="279"/>
  <c r="M127" i="279" s="1"/>
  <c r="L127" i="279"/>
  <c r="K127" i="279"/>
  <c r="J127" i="279"/>
  <c r="P126" i="279"/>
  <c r="M126" i="279" s="1"/>
  <c r="L126" i="279"/>
  <c r="K126" i="279"/>
  <c r="J126" i="279"/>
  <c r="P125" i="279"/>
  <c r="M125" i="279"/>
  <c r="L125" i="279"/>
  <c r="K125" i="279"/>
  <c r="J125" i="279"/>
  <c r="P124" i="279"/>
  <c r="M124" i="279" s="1"/>
  <c r="L124" i="279"/>
  <c r="K124" i="279"/>
  <c r="J124" i="279"/>
  <c r="P123" i="279"/>
  <c r="M123" i="279" s="1"/>
  <c r="L123" i="279"/>
  <c r="K123" i="279"/>
  <c r="J123" i="279"/>
  <c r="P122" i="279"/>
  <c r="M122" i="279" s="1"/>
  <c r="L122" i="279"/>
  <c r="K122" i="279"/>
  <c r="J122" i="279"/>
  <c r="P121" i="279"/>
  <c r="M121" i="279"/>
  <c r="L121" i="279"/>
  <c r="K121" i="279"/>
  <c r="J121" i="279"/>
  <c r="P120" i="279"/>
  <c r="M120" i="279" s="1"/>
  <c r="L120" i="279"/>
  <c r="K120" i="279"/>
  <c r="J120" i="279"/>
  <c r="P119" i="279"/>
  <c r="M119" i="279" s="1"/>
  <c r="L119" i="279"/>
  <c r="K119" i="279"/>
  <c r="J119" i="279"/>
  <c r="P118" i="279"/>
  <c r="M118" i="279" s="1"/>
  <c r="L118" i="279"/>
  <c r="K118" i="279"/>
  <c r="J118" i="279"/>
  <c r="P117" i="279"/>
  <c r="M117" i="279"/>
  <c r="L117" i="279"/>
  <c r="K117" i="279"/>
  <c r="J117" i="279"/>
  <c r="P116" i="279"/>
  <c r="M116" i="279" s="1"/>
  <c r="L116" i="279"/>
  <c r="K116" i="279"/>
  <c r="J116" i="279"/>
  <c r="P115" i="279"/>
  <c r="M115" i="279" s="1"/>
  <c r="L115" i="279"/>
  <c r="K115" i="279"/>
  <c r="J115" i="279"/>
  <c r="P114" i="279"/>
  <c r="M114" i="279" s="1"/>
  <c r="L114" i="279"/>
  <c r="K114" i="279"/>
  <c r="J114" i="279"/>
  <c r="P113" i="279"/>
  <c r="M113" i="279"/>
  <c r="L113" i="279"/>
  <c r="K113" i="279"/>
  <c r="J113" i="279"/>
  <c r="P112" i="279"/>
  <c r="M112" i="279" s="1"/>
  <c r="L112" i="279"/>
  <c r="K112" i="279"/>
  <c r="J112" i="279"/>
  <c r="P111" i="279"/>
  <c r="M111" i="279" s="1"/>
  <c r="L111" i="279"/>
  <c r="K111" i="279"/>
  <c r="J111" i="279"/>
  <c r="P110" i="279"/>
  <c r="M110" i="279" s="1"/>
  <c r="L110" i="279"/>
  <c r="K110" i="279"/>
  <c r="J110" i="279"/>
  <c r="P109" i="279"/>
  <c r="M109" i="279"/>
  <c r="L109" i="279"/>
  <c r="K109" i="279"/>
  <c r="J109" i="279"/>
  <c r="P108" i="279"/>
  <c r="M108" i="279" s="1"/>
  <c r="L108" i="279"/>
  <c r="K108" i="279"/>
  <c r="J108" i="279"/>
  <c r="P107" i="279"/>
  <c r="M107" i="279" s="1"/>
  <c r="L107" i="279"/>
  <c r="K107" i="279"/>
  <c r="J107" i="279"/>
  <c r="P106" i="279"/>
  <c r="M106" i="279" s="1"/>
  <c r="L106" i="279"/>
  <c r="K106" i="279"/>
  <c r="J106" i="279"/>
  <c r="P105" i="279"/>
  <c r="M105" i="279"/>
  <c r="L105" i="279"/>
  <c r="K105" i="279"/>
  <c r="J105" i="279"/>
  <c r="P104" i="279"/>
  <c r="M104" i="279" s="1"/>
  <c r="L104" i="279"/>
  <c r="K104" i="279"/>
  <c r="J104" i="279"/>
  <c r="P103" i="279"/>
  <c r="M103" i="279" s="1"/>
  <c r="L103" i="279"/>
  <c r="K103" i="279"/>
  <c r="J103" i="279"/>
  <c r="P102" i="279"/>
  <c r="M102" i="279" s="1"/>
  <c r="L102" i="279"/>
  <c r="K102" i="279"/>
  <c r="J102" i="279"/>
  <c r="P101" i="279"/>
  <c r="M101" i="279"/>
  <c r="L101" i="279"/>
  <c r="K101" i="279"/>
  <c r="J101" i="279"/>
  <c r="P100" i="279"/>
  <c r="M100" i="279" s="1"/>
  <c r="L100" i="279"/>
  <c r="K100" i="279"/>
  <c r="J100" i="279"/>
  <c r="P99" i="279"/>
  <c r="M99" i="279" s="1"/>
  <c r="L99" i="279"/>
  <c r="K99" i="279"/>
  <c r="J99" i="279"/>
  <c r="P98" i="279"/>
  <c r="M98" i="279" s="1"/>
  <c r="L98" i="279"/>
  <c r="K98" i="279"/>
  <c r="J98" i="279"/>
  <c r="P97" i="279"/>
  <c r="M97" i="279"/>
  <c r="L97" i="279"/>
  <c r="K97" i="279"/>
  <c r="J97" i="279"/>
  <c r="P96" i="279"/>
  <c r="M96" i="279" s="1"/>
  <c r="L96" i="279"/>
  <c r="K96" i="279"/>
  <c r="J96" i="279"/>
  <c r="P95" i="279"/>
  <c r="M95" i="279" s="1"/>
  <c r="L95" i="279"/>
  <c r="K95" i="279"/>
  <c r="J95" i="279"/>
  <c r="P94" i="279"/>
  <c r="M94" i="279" s="1"/>
  <c r="L94" i="279"/>
  <c r="K94" i="279"/>
  <c r="J94" i="279"/>
  <c r="P93" i="279"/>
  <c r="M93" i="279"/>
  <c r="L93" i="279"/>
  <c r="K93" i="279"/>
  <c r="J93" i="279"/>
  <c r="P92" i="279"/>
  <c r="M92" i="279" s="1"/>
  <c r="L92" i="279"/>
  <c r="K92" i="279"/>
  <c r="J92" i="279"/>
  <c r="P91" i="279"/>
  <c r="M91" i="279" s="1"/>
  <c r="L91" i="279"/>
  <c r="K91" i="279"/>
  <c r="J91" i="279"/>
  <c r="P90" i="279"/>
  <c r="M90" i="279" s="1"/>
  <c r="L90" i="279"/>
  <c r="K90" i="279"/>
  <c r="J90" i="279"/>
  <c r="P89" i="279"/>
  <c r="M89" i="279"/>
  <c r="L89" i="279"/>
  <c r="K89" i="279"/>
  <c r="J89" i="279"/>
  <c r="P88" i="279"/>
  <c r="M88" i="279" s="1"/>
  <c r="L88" i="279"/>
  <c r="K88" i="279"/>
  <c r="J88" i="279"/>
  <c r="P87" i="279"/>
  <c r="M87" i="279" s="1"/>
  <c r="L87" i="279"/>
  <c r="K87" i="279"/>
  <c r="J87" i="279"/>
  <c r="P86" i="279"/>
  <c r="M86" i="279" s="1"/>
  <c r="L86" i="279"/>
  <c r="K86" i="279"/>
  <c r="J86" i="279"/>
  <c r="P85" i="279"/>
  <c r="M85" i="279"/>
  <c r="L85" i="279"/>
  <c r="K85" i="279"/>
  <c r="J85" i="279"/>
  <c r="P84" i="279"/>
  <c r="M84" i="279" s="1"/>
  <c r="L84" i="279"/>
  <c r="K84" i="279"/>
  <c r="J84" i="279"/>
  <c r="P83" i="279"/>
  <c r="M83" i="279" s="1"/>
  <c r="L83" i="279"/>
  <c r="K83" i="279"/>
  <c r="J83" i="279"/>
  <c r="P82" i="279"/>
  <c r="M82" i="279" s="1"/>
  <c r="L82" i="279"/>
  <c r="K82" i="279"/>
  <c r="J82" i="279"/>
  <c r="P81" i="279"/>
  <c r="M81" i="279"/>
  <c r="L81" i="279"/>
  <c r="K81" i="279"/>
  <c r="J81" i="279"/>
  <c r="P80" i="279"/>
  <c r="M80" i="279" s="1"/>
  <c r="L80" i="279"/>
  <c r="K80" i="279"/>
  <c r="J80" i="279"/>
  <c r="P79" i="279"/>
  <c r="M79" i="279" s="1"/>
  <c r="L79" i="279"/>
  <c r="K79" i="279"/>
  <c r="J79" i="279"/>
  <c r="P78" i="279"/>
  <c r="M78" i="279" s="1"/>
  <c r="L78" i="279"/>
  <c r="K78" i="279"/>
  <c r="J78" i="279"/>
  <c r="P77" i="279"/>
  <c r="M77" i="279"/>
  <c r="L77" i="279"/>
  <c r="K77" i="279"/>
  <c r="J77" i="279"/>
  <c r="P76" i="279"/>
  <c r="M76" i="279" s="1"/>
  <c r="L76" i="279"/>
  <c r="K76" i="279"/>
  <c r="J76" i="279"/>
  <c r="P75" i="279"/>
  <c r="M75" i="279" s="1"/>
  <c r="L75" i="279"/>
  <c r="K75" i="279"/>
  <c r="J75" i="279"/>
  <c r="P74" i="279"/>
  <c r="M74" i="279" s="1"/>
  <c r="L74" i="279"/>
  <c r="K74" i="279"/>
  <c r="J74" i="279"/>
  <c r="P73" i="279"/>
  <c r="M73" i="279"/>
  <c r="L73" i="279"/>
  <c r="K73" i="279"/>
  <c r="J73" i="279"/>
  <c r="P72" i="279"/>
  <c r="M72" i="279" s="1"/>
  <c r="L72" i="279"/>
  <c r="K72" i="279"/>
  <c r="J72" i="279"/>
  <c r="P71" i="279"/>
  <c r="M71" i="279" s="1"/>
  <c r="L71" i="279"/>
  <c r="K71" i="279"/>
  <c r="J71" i="279"/>
  <c r="P70" i="279"/>
  <c r="M70" i="279" s="1"/>
  <c r="L70" i="279"/>
  <c r="K70" i="279"/>
  <c r="J70" i="279"/>
  <c r="P69" i="279"/>
  <c r="M69" i="279"/>
  <c r="L69" i="279"/>
  <c r="K69" i="279"/>
  <c r="J69" i="279"/>
  <c r="P68" i="279"/>
  <c r="M68" i="279" s="1"/>
  <c r="L68" i="279"/>
  <c r="K68" i="279"/>
  <c r="J68" i="279"/>
  <c r="P67" i="279"/>
  <c r="M67" i="279" s="1"/>
  <c r="L67" i="279"/>
  <c r="K67" i="279"/>
  <c r="J67" i="279"/>
  <c r="P66" i="279"/>
  <c r="M66" i="279" s="1"/>
  <c r="L66" i="279"/>
  <c r="K66" i="279"/>
  <c r="J66" i="279"/>
  <c r="P65" i="279"/>
  <c r="M65" i="279"/>
  <c r="L65" i="279"/>
  <c r="K65" i="279"/>
  <c r="J65" i="279"/>
  <c r="P64" i="279"/>
  <c r="M64" i="279" s="1"/>
  <c r="L64" i="279"/>
  <c r="K64" i="279"/>
  <c r="J64" i="279"/>
  <c r="P63" i="279"/>
  <c r="M63" i="279" s="1"/>
  <c r="L63" i="279"/>
  <c r="K63" i="279"/>
  <c r="J63" i="279"/>
  <c r="P62" i="279"/>
  <c r="M62" i="279" s="1"/>
  <c r="L62" i="279"/>
  <c r="K62" i="279"/>
  <c r="J62" i="279"/>
  <c r="P61" i="279"/>
  <c r="M61" i="279"/>
  <c r="L61" i="279"/>
  <c r="K61" i="279"/>
  <c r="J61" i="279"/>
  <c r="P60" i="279"/>
  <c r="M60" i="279" s="1"/>
  <c r="L60" i="279"/>
  <c r="K60" i="279"/>
  <c r="J60" i="279"/>
  <c r="P59" i="279"/>
  <c r="M59" i="279" s="1"/>
  <c r="L59" i="279"/>
  <c r="K59" i="279"/>
  <c r="J59" i="279"/>
  <c r="P58" i="279"/>
  <c r="M58" i="279" s="1"/>
  <c r="L58" i="279"/>
  <c r="K58" i="279"/>
  <c r="J58" i="279"/>
  <c r="P57" i="279"/>
  <c r="M57" i="279"/>
  <c r="L57" i="279"/>
  <c r="K57" i="279"/>
  <c r="J57" i="279"/>
  <c r="P56" i="279"/>
  <c r="M56" i="279" s="1"/>
  <c r="L56" i="279"/>
  <c r="K56" i="279"/>
  <c r="J56" i="279"/>
  <c r="P55" i="279"/>
  <c r="M55" i="279" s="1"/>
  <c r="L55" i="279"/>
  <c r="K55" i="279"/>
  <c r="J55" i="279"/>
  <c r="P54" i="279"/>
  <c r="M54" i="279" s="1"/>
  <c r="L54" i="279"/>
  <c r="K54" i="279"/>
  <c r="J54" i="279"/>
  <c r="P53" i="279"/>
  <c r="M53" i="279"/>
  <c r="L53" i="279"/>
  <c r="K53" i="279"/>
  <c r="J53" i="279"/>
  <c r="P52" i="279"/>
  <c r="M52" i="279" s="1"/>
  <c r="L52" i="279"/>
  <c r="K52" i="279"/>
  <c r="J52" i="279"/>
  <c r="P51" i="279"/>
  <c r="M51" i="279" s="1"/>
  <c r="L51" i="279"/>
  <c r="K51" i="279"/>
  <c r="J51" i="279"/>
  <c r="P50" i="279"/>
  <c r="M50" i="279" s="1"/>
  <c r="L50" i="279"/>
  <c r="K50" i="279"/>
  <c r="J50" i="279"/>
  <c r="P49" i="279"/>
  <c r="M49" i="279"/>
  <c r="L49" i="279"/>
  <c r="K49" i="279"/>
  <c r="J49" i="279"/>
  <c r="P48" i="279"/>
  <c r="M48" i="279" s="1"/>
  <c r="L48" i="279"/>
  <c r="K48" i="279"/>
  <c r="J48" i="279"/>
  <c r="P47" i="279"/>
  <c r="M47" i="279" s="1"/>
  <c r="L47" i="279"/>
  <c r="K47" i="279"/>
  <c r="J47" i="279"/>
  <c r="P46" i="279"/>
  <c r="M46" i="279" s="1"/>
  <c r="L46" i="279"/>
  <c r="K46" i="279"/>
  <c r="J46" i="279"/>
  <c r="P45" i="279"/>
  <c r="M45" i="279"/>
  <c r="L45" i="279"/>
  <c r="K45" i="279"/>
  <c r="J45" i="279"/>
  <c r="P44" i="279"/>
  <c r="M44" i="279" s="1"/>
  <c r="L44" i="279"/>
  <c r="K44" i="279"/>
  <c r="J44" i="279"/>
  <c r="P43" i="279"/>
  <c r="M43" i="279" s="1"/>
  <c r="L43" i="279"/>
  <c r="K43" i="279"/>
  <c r="J43" i="279"/>
  <c r="P42" i="279"/>
  <c r="M42" i="279" s="1"/>
  <c r="L42" i="279"/>
  <c r="K42" i="279"/>
  <c r="J42" i="279"/>
  <c r="P41" i="279"/>
  <c r="M41" i="279"/>
  <c r="L41" i="279"/>
  <c r="K41" i="279"/>
  <c r="J41" i="279"/>
  <c r="P40" i="279"/>
  <c r="M40" i="279" s="1"/>
  <c r="L40" i="279"/>
  <c r="K40" i="279"/>
  <c r="J40" i="279"/>
  <c r="H5" i="279"/>
  <c r="D5" i="279"/>
  <c r="C5" i="279"/>
  <c r="A5" i="279"/>
  <c r="A1" i="279"/>
  <c r="F2" i="249"/>
  <c r="E2" i="240"/>
  <c r="C2" i="231"/>
  <c r="I68" i="249"/>
  <c r="G68" i="249"/>
  <c r="F68" i="249"/>
  <c r="E68" i="249"/>
  <c r="I67" i="249"/>
  <c r="G67" i="249"/>
  <c r="F67" i="249"/>
  <c r="E67" i="249"/>
  <c r="B67" i="249"/>
  <c r="K66" i="249"/>
  <c r="K65" i="249"/>
  <c r="K64" i="249"/>
  <c r="I64" i="249"/>
  <c r="G64" i="249"/>
  <c r="F64" i="249"/>
  <c r="E64" i="249"/>
  <c r="I63" i="249"/>
  <c r="G63" i="249"/>
  <c r="F63" i="249"/>
  <c r="E63" i="249"/>
  <c r="B63" i="249"/>
  <c r="M62" i="249"/>
  <c r="M61" i="249"/>
  <c r="I60" i="249"/>
  <c r="G60" i="249"/>
  <c r="F60" i="249"/>
  <c r="E60" i="249"/>
  <c r="I59" i="249"/>
  <c r="G59" i="249"/>
  <c r="F59" i="249"/>
  <c r="E59" i="249"/>
  <c r="B59" i="249"/>
  <c r="K58" i="249"/>
  <c r="K57" i="249"/>
  <c r="K56" i="249"/>
  <c r="I56" i="249"/>
  <c r="G56" i="249"/>
  <c r="F56" i="249"/>
  <c r="E56" i="249"/>
  <c r="I55" i="249"/>
  <c r="G55" i="249"/>
  <c r="F55" i="249"/>
  <c r="E55" i="249"/>
  <c r="B55" i="249"/>
  <c r="O54" i="249"/>
  <c r="O53" i="249"/>
  <c r="I52" i="249"/>
  <c r="G52" i="249"/>
  <c r="F52" i="249"/>
  <c r="E52" i="249"/>
  <c r="I51" i="249"/>
  <c r="G51" i="249"/>
  <c r="F51" i="249"/>
  <c r="E51" i="249"/>
  <c r="B51" i="249"/>
  <c r="K50" i="249"/>
  <c r="K49" i="249"/>
  <c r="K48" i="249"/>
  <c r="I48" i="249"/>
  <c r="G48" i="249"/>
  <c r="F48" i="249"/>
  <c r="E48" i="249"/>
  <c r="I47" i="249"/>
  <c r="G47" i="249"/>
  <c r="F47" i="249"/>
  <c r="E47" i="249"/>
  <c r="B47" i="249"/>
  <c r="M46" i="249"/>
  <c r="M45" i="249"/>
  <c r="I44" i="249"/>
  <c r="G44" i="249"/>
  <c r="F44" i="249"/>
  <c r="E44" i="249"/>
  <c r="I43" i="249"/>
  <c r="G43" i="249"/>
  <c r="F43" i="249"/>
  <c r="E43" i="249"/>
  <c r="B43" i="249"/>
  <c r="K42" i="249"/>
  <c r="K41" i="249"/>
  <c r="K40" i="249"/>
  <c r="I40" i="249"/>
  <c r="G40" i="249"/>
  <c r="F40" i="249"/>
  <c r="E40" i="249"/>
  <c r="I39" i="249"/>
  <c r="G39" i="249"/>
  <c r="F39" i="249"/>
  <c r="E39" i="249"/>
  <c r="B39" i="249"/>
  <c r="Q38" i="249"/>
  <c r="Q37" i="249"/>
  <c r="I36" i="249"/>
  <c r="G36" i="249"/>
  <c r="F36" i="249"/>
  <c r="E36" i="249"/>
  <c r="I35" i="249"/>
  <c r="G35" i="249"/>
  <c r="F35" i="249"/>
  <c r="E35" i="249"/>
  <c r="B35" i="249"/>
  <c r="K34" i="249"/>
  <c r="K33" i="249"/>
  <c r="K32" i="249"/>
  <c r="I32" i="249"/>
  <c r="G32" i="249"/>
  <c r="F32" i="249"/>
  <c r="E32" i="249"/>
  <c r="I31" i="249"/>
  <c r="G31" i="249"/>
  <c r="F31" i="249"/>
  <c r="E31" i="249"/>
  <c r="B31" i="249"/>
  <c r="M30" i="249"/>
  <c r="M29" i="249"/>
  <c r="I28" i="249"/>
  <c r="G28" i="249"/>
  <c r="F28" i="249"/>
  <c r="E28" i="249"/>
  <c r="I27" i="249"/>
  <c r="G27" i="249"/>
  <c r="F27" i="249"/>
  <c r="E27" i="249"/>
  <c r="B27" i="249"/>
  <c r="K26" i="249"/>
  <c r="K25" i="249"/>
  <c r="K24" i="249"/>
  <c r="I24" i="249"/>
  <c r="G24" i="249"/>
  <c r="F24" i="249"/>
  <c r="E24" i="249"/>
  <c r="I23" i="249"/>
  <c r="G23" i="249"/>
  <c r="F23" i="249"/>
  <c r="E23" i="249"/>
  <c r="B23" i="249"/>
  <c r="O22" i="249"/>
  <c r="O21" i="249"/>
  <c r="I20" i="249"/>
  <c r="G20" i="249"/>
  <c r="F20" i="249"/>
  <c r="E20" i="249"/>
  <c r="I19" i="249"/>
  <c r="G19" i="249"/>
  <c r="F19" i="249"/>
  <c r="E19" i="249"/>
  <c r="B19" i="249"/>
  <c r="K18" i="249"/>
  <c r="K17" i="249"/>
  <c r="U16" i="249"/>
  <c r="K16" i="249"/>
  <c r="I16" i="249"/>
  <c r="G16" i="249"/>
  <c r="F16" i="249"/>
  <c r="E16" i="249"/>
  <c r="I15" i="249"/>
  <c r="G15" i="249"/>
  <c r="F15" i="249"/>
  <c r="E15" i="249"/>
  <c r="B15" i="249"/>
  <c r="M14" i="249"/>
  <c r="M13" i="249"/>
  <c r="I12" i="249"/>
  <c r="G12" i="249"/>
  <c r="F12" i="249"/>
  <c r="E12" i="249"/>
  <c r="I11" i="249"/>
  <c r="G11" i="249"/>
  <c r="F11" i="249"/>
  <c r="E11" i="249"/>
  <c r="B11" i="249"/>
  <c r="K10" i="249"/>
  <c r="K9" i="249"/>
  <c r="K8" i="249"/>
  <c r="I8" i="249"/>
  <c r="G8" i="249"/>
  <c r="F8" i="249"/>
  <c r="E8" i="249"/>
  <c r="U7" i="249"/>
  <c r="I7" i="249"/>
  <c r="G7" i="249"/>
  <c r="F7" i="249"/>
  <c r="E7" i="249"/>
  <c r="B7" i="249"/>
  <c r="R4" i="249"/>
  <c r="O79" i="249" s="1"/>
  <c r="G4" i="249"/>
  <c r="A4" i="249"/>
  <c r="A1" i="249"/>
  <c r="Q37" i="248"/>
  <c r="I36" i="248"/>
  <c r="G36" i="248"/>
  <c r="F36" i="248"/>
  <c r="E36" i="248"/>
  <c r="I35" i="248"/>
  <c r="G35" i="248"/>
  <c r="F35" i="248"/>
  <c r="E35" i="248"/>
  <c r="B35" i="248"/>
  <c r="K34" i="248"/>
  <c r="K33" i="248"/>
  <c r="K32" i="248"/>
  <c r="I32" i="248"/>
  <c r="G32" i="248"/>
  <c r="F32" i="248"/>
  <c r="E32" i="248"/>
  <c r="I31" i="248"/>
  <c r="G31" i="248"/>
  <c r="F31" i="248"/>
  <c r="E31" i="248"/>
  <c r="B31" i="248"/>
  <c r="M30" i="248"/>
  <c r="M29" i="248"/>
  <c r="I28" i="248"/>
  <c r="G28" i="248"/>
  <c r="F28" i="248"/>
  <c r="E28" i="248"/>
  <c r="I27" i="248"/>
  <c r="G27" i="248"/>
  <c r="F27" i="248"/>
  <c r="E27" i="248"/>
  <c r="B27" i="248"/>
  <c r="K26" i="248"/>
  <c r="K25" i="248"/>
  <c r="K24" i="248"/>
  <c r="I24" i="248"/>
  <c r="G24" i="248"/>
  <c r="F24" i="248"/>
  <c r="E24" i="248"/>
  <c r="I23" i="248"/>
  <c r="G23" i="248"/>
  <c r="F23" i="248"/>
  <c r="E23" i="248"/>
  <c r="B23" i="248"/>
  <c r="O22" i="248"/>
  <c r="O21" i="248"/>
  <c r="I20" i="248"/>
  <c r="G20" i="248"/>
  <c r="F20" i="248"/>
  <c r="E20" i="248"/>
  <c r="I19" i="248"/>
  <c r="G19" i="248"/>
  <c r="F19" i="248"/>
  <c r="E19" i="248"/>
  <c r="B19" i="248"/>
  <c r="K18" i="248"/>
  <c r="K17" i="248"/>
  <c r="U16" i="248"/>
  <c r="K16" i="248"/>
  <c r="I16" i="248"/>
  <c r="G16" i="248"/>
  <c r="F16" i="248"/>
  <c r="E16" i="248"/>
  <c r="I15" i="248"/>
  <c r="G15" i="248"/>
  <c r="F15" i="248"/>
  <c r="E15" i="248"/>
  <c r="B15" i="248"/>
  <c r="M14" i="248"/>
  <c r="M13" i="248"/>
  <c r="I12" i="248"/>
  <c r="G12" i="248"/>
  <c r="F12" i="248"/>
  <c r="E12" i="248"/>
  <c r="I11" i="248"/>
  <c r="G11" i="248"/>
  <c r="F11" i="248"/>
  <c r="E11" i="248"/>
  <c r="B11" i="248"/>
  <c r="K10" i="248"/>
  <c r="K9" i="248"/>
  <c r="K8" i="248"/>
  <c r="I8" i="248"/>
  <c r="G8" i="248"/>
  <c r="F8" i="248"/>
  <c r="E8" i="248"/>
  <c r="U7" i="248"/>
  <c r="I7" i="248"/>
  <c r="G7" i="248"/>
  <c r="F7" i="248"/>
  <c r="E7" i="248"/>
  <c r="B7" i="248"/>
  <c r="R4" i="248"/>
  <c r="O79" i="248" s="1"/>
  <c r="G4" i="248"/>
  <c r="A4" i="248"/>
  <c r="A1" i="248"/>
  <c r="O26" i="242"/>
  <c r="O25" i="242"/>
  <c r="O24" i="242"/>
  <c r="O23" i="242"/>
  <c r="O22" i="242"/>
  <c r="O21" i="242"/>
  <c r="O20" i="242"/>
  <c r="O19" i="242"/>
  <c r="O18" i="242"/>
  <c r="O17" i="242"/>
  <c r="O16" i="242"/>
  <c r="O15" i="242"/>
  <c r="O10" i="242"/>
  <c r="O12" i="242"/>
  <c r="O13" i="242"/>
  <c r="O11" i="242"/>
  <c r="O8" i="242"/>
  <c r="O14" i="242"/>
  <c r="O9" i="242"/>
  <c r="P5" i="242"/>
  <c r="L5" i="242"/>
  <c r="C5" i="242"/>
  <c r="A5" i="242"/>
  <c r="A1" i="242"/>
  <c r="R79" i="240"/>
  <c r="F79" i="240" s="1"/>
  <c r="F78" i="240"/>
  <c r="I69" i="240"/>
  <c r="G69" i="240"/>
  <c r="F69" i="240"/>
  <c r="D69" i="240"/>
  <c r="C69" i="240"/>
  <c r="B69" i="240"/>
  <c r="K68" i="240"/>
  <c r="I67" i="240"/>
  <c r="G67" i="240"/>
  <c r="D67" i="240"/>
  <c r="C67" i="240"/>
  <c r="B67" i="240"/>
  <c r="M66" i="240"/>
  <c r="I65" i="240"/>
  <c r="G65" i="240"/>
  <c r="F65" i="240"/>
  <c r="D65" i="240"/>
  <c r="C65" i="240"/>
  <c r="B65" i="240"/>
  <c r="K64" i="240"/>
  <c r="I63" i="240"/>
  <c r="G63" i="240"/>
  <c r="F63" i="240"/>
  <c r="D63" i="240"/>
  <c r="C63" i="240"/>
  <c r="B63" i="240"/>
  <c r="O62" i="240"/>
  <c r="I61" i="240"/>
  <c r="G61" i="240"/>
  <c r="D61" i="240"/>
  <c r="C61" i="240"/>
  <c r="B61" i="240"/>
  <c r="I59" i="240"/>
  <c r="G59" i="240"/>
  <c r="F59" i="240"/>
  <c r="K60" i="240" s="1"/>
  <c r="D59" i="240"/>
  <c r="C59" i="240"/>
  <c r="B59" i="240"/>
  <c r="M58" i="240"/>
  <c r="I57" i="240"/>
  <c r="G57" i="240"/>
  <c r="D57" i="240"/>
  <c r="C57" i="240"/>
  <c r="B57" i="240"/>
  <c r="I55" i="240"/>
  <c r="G55" i="240"/>
  <c r="F55" i="240"/>
  <c r="K56" i="240" s="1"/>
  <c r="D55" i="240"/>
  <c r="C55" i="240"/>
  <c r="B55" i="240"/>
  <c r="Q54" i="240"/>
  <c r="I53" i="240"/>
  <c r="G53" i="240"/>
  <c r="F53" i="240"/>
  <c r="D53" i="240"/>
  <c r="C53" i="240"/>
  <c r="B53" i="240"/>
  <c r="K52" i="240"/>
  <c r="I51" i="240"/>
  <c r="G51" i="240"/>
  <c r="D51" i="240"/>
  <c r="C51" i="240"/>
  <c r="B51" i="240"/>
  <c r="M50" i="240"/>
  <c r="I49" i="240"/>
  <c r="G49" i="240"/>
  <c r="F49" i="240"/>
  <c r="D49" i="240"/>
  <c r="C49" i="240"/>
  <c r="B49" i="240"/>
  <c r="K48" i="240"/>
  <c r="I47" i="240"/>
  <c r="G47" i="240"/>
  <c r="F47" i="240"/>
  <c r="D47" i="240"/>
  <c r="C47" i="240"/>
  <c r="B47" i="240"/>
  <c r="O46" i="240"/>
  <c r="I45" i="240"/>
  <c r="G45" i="240"/>
  <c r="D45" i="240"/>
  <c r="C45" i="240"/>
  <c r="B45" i="240"/>
  <c r="I43" i="240"/>
  <c r="G43" i="240"/>
  <c r="F43" i="240"/>
  <c r="K44" i="240" s="1"/>
  <c r="D43" i="240"/>
  <c r="C43" i="240"/>
  <c r="B43" i="240"/>
  <c r="M42" i="240"/>
  <c r="I41" i="240"/>
  <c r="G41" i="240"/>
  <c r="D41" i="240"/>
  <c r="C41" i="240"/>
  <c r="B41" i="240"/>
  <c r="I39" i="240"/>
  <c r="G39" i="240"/>
  <c r="F39" i="240"/>
  <c r="K40" i="240" s="1"/>
  <c r="D39" i="240"/>
  <c r="C39" i="240"/>
  <c r="B39" i="240"/>
  <c r="I37" i="240"/>
  <c r="G37" i="240"/>
  <c r="F37" i="240"/>
  <c r="D37" i="240"/>
  <c r="C37" i="240"/>
  <c r="B37" i="240"/>
  <c r="K36" i="240"/>
  <c r="I35" i="240"/>
  <c r="G35" i="240"/>
  <c r="D35" i="240"/>
  <c r="C35" i="240"/>
  <c r="B35" i="240"/>
  <c r="M34" i="240"/>
  <c r="I33" i="240"/>
  <c r="G33" i="240"/>
  <c r="D33" i="240"/>
  <c r="C33" i="240"/>
  <c r="B33" i="240"/>
  <c r="I31" i="240"/>
  <c r="G31" i="240"/>
  <c r="F31" i="240"/>
  <c r="K32" i="240" s="1"/>
  <c r="D31" i="240"/>
  <c r="C31" i="240"/>
  <c r="B31" i="240"/>
  <c r="I29" i="240"/>
  <c r="G29" i="240"/>
  <c r="F29" i="240"/>
  <c r="D29" i="240"/>
  <c r="C29" i="240"/>
  <c r="B29" i="240"/>
  <c r="K28" i="240"/>
  <c r="I27" i="240"/>
  <c r="G27" i="240"/>
  <c r="F27" i="240"/>
  <c r="D27" i="240"/>
  <c r="C27" i="240"/>
  <c r="B27" i="240"/>
  <c r="M26" i="240"/>
  <c r="I25" i="240"/>
  <c r="G25" i="240"/>
  <c r="D25" i="240"/>
  <c r="C25" i="240"/>
  <c r="B25" i="240"/>
  <c r="I23" i="240"/>
  <c r="G23" i="240"/>
  <c r="F23" i="240"/>
  <c r="K24" i="240" s="1"/>
  <c r="D23" i="240"/>
  <c r="C23" i="240"/>
  <c r="B23" i="240"/>
  <c r="Q22" i="240"/>
  <c r="I21" i="240"/>
  <c r="G21" i="240"/>
  <c r="F21" i="240"/>
  <c r="D21" i="240"/>
  <c r="C21" i="240"/>
  <c r="B21" i="240"/>
  <c r="K20" i="240"/>
  <c r="I19" i="240"/>
  <c r="G19" i="240"/>
  <c r="D19" i="240"/>
  <c r="C19" i="240"/>
  <c r="B19" i="240"/>
  <c r="M18" i="240"/>
  <c r="I17" i="240"/>
  <c r="G17" i="240"/>
  <c r="D17" i="240"/>
  <c r="C17" i="240"/>
  <c r="B17" i="240"/>
  <c r="U16" i="240"/>
  <c r="I15" i="240"/>
  <c r="G15" i="240"/>
  <c r="F15" i="240"/>
  <c r="D15" i="240"/>
  <c r="C15" i="240"/>
  <c r="B15" i="240"/>
  <c r="O14" i="240"/>
  <c r="I13" i="240"/>
  <c r="G13" i="240"/>
  <c r="F13" i="240"/>
  <c r="D13" i="240"/>
  <c r="C13" i="240"/>
  <c r="B13" i="240"/>
  <c r="I11" i="240"/>
  <c r="G11" i="240"/>
  <c r="F11" i="240"/>
  <c r="D11" i="240"/>
  <c r="C11" i="240"/>
  <c r="B11" i="240"/>
  <c r="M10" i="240"/>
  <c r="I9" i="240"/>
  <c r="G9" i="240"/>
  <c r="D9" i="240"/>
  <c r="C9" i="240"/>
  <c r="B9" i="240"/>
  <c r="U7" i="240"/>
  <c r="I7" i="240"/>
  <c r="G7" i="240"/>
  <c r="F7" i="240"/>
  <c r="K8" i="240" s="1"/>
  <c r="D7" i="240"/>
  <c r="C7" i="240"/>
  <c r="B7" i="240"/>
  <c r="Y5" i="240"/>
  <c r="R4" i="240"/>
  <c r="O79" i="240" s="1"/>
  <c r="G4" i="240"/>
  <c r="A4" i="240"/>
  <c r="Y3" i="240"/>
  <c r="A1" i="240"/>
  <c r="P156" i="231"/>
  <c r="M156" i="231"/>
  <c r="L156" i="231"/>
  <c r="K156" i="231"/>
  <c r="J156" i="231"/>
  <c r="P155" i="231"/>
  <c r="M155" i="231" s="1"/>
  <c r="L155" i="231"/>
  <c r="K155" i="231"/>
  <c r="J155" i="231"/>
  <c r="P154" i="231"/>
  <c r="M154" i="231" s="1"/>
  <c r="L154" i="231"/>
  <c r="K154" i="231"/>
  <c r="J154" i="231"/>
  <c r="P153" i="231"/>
  <c r="M153" i="231" s="1"/>
  <c r="L153" i="231"/>
  <c r="K153" i="231"/>
  <c r="J153" i="231"/>
  <c r="P152" i="231"/>
  <c r="M152" i="231"/>
  <c r="L152" i="231"/>
  <c r="K152" i="231"/>
  <c r="J152" i="231"/>
  <c r="P151" i="231"/>
  <c r="M151" i="231" s="1"/>
  <c r="L151" i="231"/>
  <c r="K151" i="231"/>
  <c r="J151" i="231"/>
  <c r="P150" i="231"/>
  <c r="M150" i="231"/>
  <c r="L150" i="231"/>
  <c r="K150" i="231"/>
  <c r="J150" i="231"/>
  <c r="P149" i="231"/>
  <c r="M149" i="231"/>
  <c r="L149" i="231"/>
  <c r="K149" i="231"/>
  <c r="J149" i="231"/>
  <c r="P148" i="231"/>
  <c r="M148" i="231" s="1"/>
  <c r="L148" i="231"/>
  <c r="K148" i="231"/>
  <c r="J148" i="231"/>
  <c r="P147" i="231"/>
  <c r="M147" i="231" s="1"/>
  <c r="L147" i="231"/>
  <c r="K147" i="231"/>
  <c r="J147" i="231"/>
  <c r="P146" i="231"/>
  <c r="M146" i="231"/>
  <c r="L146" i="231"/>
  <c r="K146" i="231"/>
  <c r="J146" i="231"/>
  <c r="P145" i="231"/>
  <c r="M145" i="231" s="1"/>
  <c r="L145" i="231"/>
  <c r="K145" i="231"/>
  <c r="J145" i="231"/>
  <c r="P144" i="231"/>
  <c r="M144" i="231"/>
  <c r="L144" i="231"/>
  <c r="K144" i="231"/>
  <c r="J144" i="231"/>
  <c r="P143" i="231"/>
  <c r="M143" i="231" s="1"/>
  <c r="L143" i="231"/>
  <c r="K143" i="231"/>
  <c r="J143" i="231"/>
  <c r="P142" i="231"/>
  <c r="M142" i="231" s="1"/>
  <c r="L142" i="231"/>
  <c r="K142" i="231"/>
  <c r="J142" i="231"/>
  <c r="P141" i="231"/>
  <c r="M141" i="231"/>
  <c r="L141" i="231"/>
  <c r="K141" i="231"/>
  <c r="J141" i="231"/>
  <c r="P140" i="231"/>
  <c r="M140" i="231" s="1"/>
  <c r="L140" i="231"/>
  <c r="K140" i="231"/>
  <c r="J140" i="231"/>
  <c r="P139" i="231"/>
  <c r="M139" i="231" s="1"/>
  <c r="L139" i="231"/>
  <c r="K139" i="231"/>
  <c r="J139" i="231"/>
  <c r="P138" i="231"/>
  <c r="M138" i="231"/>
  <c r="L138" i="231"/>
  <c r="K138" i="231"/>
  <c r="J138" i="231"/>
  <c r="P137" i="231"/>
  <c r="M137" i="231" s="1"/>
  <c r="L137" i="231"/>
  <c r="K137" i="231"/>
  <c r="J137" i="231"/>
  <c r="P136" i="231"/>
  <c r="M136" i="231" s="1"/>
  <c r="L136" i="231"/>
  <c r="K136" i="231"/>
  <c r="J136" i="231"/>
  <c r="P135" i="231"/>
  <c r="M135" i="231" s="1"/>
  <c r="L135" i="231"/>
  <c r="K135" i="231"/>
  <c r="J135" i="231"/>
  <c r="P134" i="231"/>
  <c r="M134" i="231"/>
  <c r="L134" i="231"/>
  <c r="K134" i="231"/>
  <c r="J134" i="231"/>
  <c r="P133" i="231"/>
  <c r="M133" i="231"/>
  <c r="L133" i="231"/>
  <c r="K133" i="231"/>
  <c r="J133" i="231"/>
  <c r="P132" i="231"/>
  <c r="M132" i="231"/>
  <c r="L132" i="231"/>
  <c r="K132" i="231"/>
  <c r="J132" i="231"/>
  <c r="P131" i="231"/>
  <c r="M131" i="231" s="1"/>
  <c r="L131" i="231"/>
  <c r="K131" i="231"/>
  <c r="J131" i="231"/>
  <c r="P130" i="231"/>
  <c r="M130" i="231" s="1"/>
  <c r="L130" i="231"/>
  <c r="K130" i="231"/>
  <c r="J130" i="231"/>
  <c r="P129" i="231"/>
  <c r="M129" i="231"/>
  <c r="L129" i="231"/>
  <c r="K129" i="231"/>
  <c r="J129" i="231"/>
  <c r="P128" i="231"/>
  <c r="M128" i="231"/>
  <c r="L128" i="231"/>
  <c r="K128" i="231"/>
  <c r="J128" i="231"/>
  <c r="P127" i="231"/>
  <c r="M127" i="231" s="1"/>
  <c r="L127" i="231"/>
  <c r="K127" i="231"/>
  <c r="J127" i="231"/>
  <c r="P126" i="231"/>
  <c r="M126" i="231"/>
  <c r="L126" i="231"/>
  <c r="K126" i="231"/>
  <c r="J126" i="231"/>
  <c r="P125" i="231"/>
  <c r="M125" i="231" s="1"/>
  <c r="L125" i="231"/>
  <c r="K125" i="231"/>
  <c r="J125" i="231"/>
  <c r="P124" i="231"/>
  <c r="M124" i="231" s="1"/>
  <c r="L124" i="231"/>
  <c r="K124" i="231"/>
  <c r="J124" i="231"/>
  <c r="P123" i="231"/>
  <c r="M123" i="231" s="1"/>
  <c r="L123" i="231"/>
  <c r="K123" i="231"/>
  <c r="J123" i="231"/>
  <c r="P122" i="231"/>
  <c r="M122" i="231"/>
  <c r="L122" i="231"/>
  <c r="K122" i="231"/>
  <c r="J122" i="231"/>
  <c r="P121" i="231"/>
  <c r="M121" i="231" s="1"/>
  <c r="L121" i="231"/>
  <c r="K121" i="231"/>
  <c r="J121" i="231"/>
  <c r="P120" i="231"/>
  <c r="M120" i="231"/>
  <c r="L120" i="231"/>
  <c r="K120" i="231"/>
  <c r="J120" i="231"/>
  <c r="P119" i="231"/>
  <c r="M119" i="231" s="1"/>
  <c r="L119" i="231"/>
  <c r="K119" i="231"/>
  <c r="J119" i="231"/>
  <c r="P118" i="231"/>
  <c r="M118" i="231" s="1"/>
  <c r="L118" i="231"/>
  <c r="K118" i="231"/>
  <c r="J118" i="231"/>
  <c r="P117" i="231"/>
  <c r="M117" i="231"/>
  <c r="L117" i="231"/>
  <c r="K117" i="231"/>
  <c r="J117" i="231"/>
  <c r="P116" i="231"/>
  <c r="M116" i="231"/>
  <c r="L116" i="231"/>
  <c r="K116" i="231"/>
  <c r="J116" i="231"/>
  <c r="P115" i="231"/>
  <c r="M115" i="231" s="1"/>
  <c r="L115" i="231"/>
  <c r="K115" i="231"/>
  <c r="J115" i="231"/>
  <c r="P114" i="231"/>
  <c r="M114" i="231" s="1"/>
  <c r="L114" i="231"/>
  <c r="K114" i="231"/>
  <c r="J114" i="231"/>
  <c r="P113" i="231"/>
  <c r="M113" i="231" s="1"/>
  <c r="L113" i="231"/>
  <c r="K113" i="231"/>
  <c r="J113" i="231"/>
  <c r="P112" i="231"/>
  <c r="M112" i="231"/>
  <c r="L112" i="231"/>
  <c r="K112" i="231"/>
  <c r="J112" i="231"/>
  <c r="P111" i="231"/>
  <c r="M111" i="231" s="1"/>
  <c r="L111" i="231"/>
  <c r="K111" i="231"/>
  <c r="J111" i="231"/>
  <c r="P110" i="231"/>
  <c r="M110" i="231"/>
  <c r="L110" i="231"/>
  <c r="K110" i="231"/>
  <c r="J110" i="231"/>
  <c r="P109" i="231"/>
  <c r="M109" i="231"/>
  <c r="L109" i="231"/>
  <c r="K109" i="231"/>
  <c r="J109" i="231"/>
  <c r="P108" i="231"/>
  <c r="M108" i="231" s="1"/>
  <c r="L108" i="231"/>
  <c r="K108" i="231"/>
  <c r="J108" i="231"/>
  <c r="P107" i="231"/>
  <c r="M107" i="231" s="1"/>
  <c r="L107" i="231"/>
  <c r="K107" i="231"/>
  <c r="J107" i="231"/>
  <c r="P106" i="231"/>
  <c r="M106" i="231" s="1"/>
  <c r="L106" i="231"/>
  <c r="K106" i="231"/>
  <c r="J106" i="231"/>
  <c r="P105" i="231"/>
  <c r="M105" i="231"/>
  <c r="L105" i="231"/>
  <c r="K105" i="231"/>
  <c r="J105" i="231"/>
  <c r="P104" i="231"/>
  <c r="M104" i="231"/>
  <c r="L104" i="231"/>
  <c r="K104" i="231"/>
  <c r="J104" i="231"/>
  <c r="P103" i="231"/>
  <c r="M103" i="231" s="1"/>
  <c r="L103" i="231"/>
  <c r="K103" i="231"/>
  <c r="J103" i="231"/>
  <c r="P102" i="231"/>
  <c r="M102" i="231"/>
  <c r="L102" i="231"/>
  <c r="K102" i="231"/>
  <c r="J102" i="231"/>
  <c r="P101" i="231"/>
  <c r="M101" i="231" s="1"/>
  <c r="L101" i="231"/>
  <c r="K101" i="231"/>
  <c r="J101" i="231"/>
  <c r="P100" i="231"/>
  <c r="M100" i="231"/>
  <c r="L100" i="231"/>
  <c r="K100" i="231"/>
  <c r="J100" i="231"/>
  <c r="P99" i="231"/>
  <c r="M99" i="231" s="1"/>
  <c r="L99" i="231"/>
  <c r="K99" i="231"/>
  <c r="J99" i="231"/>
  <c r="P98" i="231"/>
  <c r="M98" i="231" s="1"/>
  <c r="L98" i="231"/>
  <c r="K98" i="231"/>
  <c r="J98" i="231"/>
  <c r="P97" i="231"/>
  <c r="M97" i="231"/>
  <c r="L97" i="231"/>
  <c r="K97" i="231"/>
  <c r="J97" i="231"/>
  <c r="P96" i="231"/>
  <c r="M96" i="231" s="1"/>
  <c r="L96" i="231"/>
  <c r="K96" i="231"/>
  <c r="J96" i="231"/>
  <c r="P95" i="231"/>
  <c r="M95" i="231" s="1"/>
  <c r="L95" i="231"/>
  <c r="K95" i="231"/>
  <c r="J95" i="231"/>
  <c r="P94" i="231"/>
  <c r="M94" i="231"/>
  <c r="L94" i="231"/>
  <c r="K94" i="231"/>
  <c r="J94" i="231"/>
  <c r="P93" i="231"/>
  <c r="M93" i="231"/>
  <c r="L93" i="231"/>
  <c r="K93" i="231"/>
  <c r="J93" i="231"/>
  <c r="P92" i="231"/>
  <c r="M92" i="231" s="1"/>
  <c r="L92" i="231"/>
  <c r="K92" i="231"/>
  <c r="J92" i="231"/>
  <c r="P91" i="231"/>
  <c r="M91" i="231" s="1"/>
  <c r="L91" i="231"/>
  <c r="K91" i="231"/>
  <c r="J91" i="231"/>
  <c r="P90" i="231"/>
  <c r="M90" i="231" s="1"/>
  <c r="L90" i="231"/>
  <c r="K90" i="231"/>
  <c r="J90" i="231"/>
  <c r="P89" i="231"/>
  <c r="M89" i="231" s="1"/>
  <c r="L89" i="231"/>
  <c r="K89" i="231"/>
  <c r="J89" i="231"/>
  <c r="P88" i="231"/>
  <c r="M88" i="231"/>
  <c r="L88" i="231"/>
  <c r="K88" i="231"/>
  <c r="J88" i="231"/>
  <c r="P87" i="231"/>
  <c r="M87" i="231" s="1"/>
  <c r="L87" i="231"/>
  <c r="K87" i="231"/>
  <c r="J87" i="231"/>
  <c r="P86" i="231"/>
  <c r="M86" i="231"/>
  <c r="L86" i="231"/>
  <c r="K86" i="231"/>
  <c r="J86" i="231"/>
  <c r="P85" i="231"/>
  <c r="M85" i="231"/>
  <c r="L85" i="231"/>
  <c r="K85" i="231"/>
  <c r="J85" i="231"/>
  <c r="P84" i="231"/>
  <c r="M84" i="231" s="1"/>
  <c r="L84" i="231"/>
  <c r="K84" i="231"/>
  <c r="J84" i="231"/>
  <c r="P83" i="231"/>
  <c r="M83" i="231" s="1"/>
  <c r="L83" i="231"/>
  <c r="K83" i="231"/>
  <c r="J83" i="231"/>
  <c r="P82" i="231"/>
  <c r="M82" i="231"/>
  <c r="L82" i="231"/>
  <c r="K82" i="231"/>
  <c r="J82" i="231"/>
  <c r="P81" i="231"/>
  <c r="M81" i="231"/>
  <c r="L81" i="231"/>
  <c r="K81" i="231"/>
  <c r="J81" i="231"/>
  <c r="P80" i="231"/>
  <c r="M80" i="231"/>
  <c r="L80" i="231"/>
  <c r="K80" i="231"/>
  <c r="J80" i="231"/>
  <c r="P79" i="231"/>
  <c r="M79" i="231" s="1"/>
  <c r="L79" i="231"/>
  <c r="K79" i="231"/>
  <c r="J79" i="231"/>
  <c r="P78" i="231"/>
  <c r="M78" i="231" s="1"/>
  <c r="L78" i="231"/>
  <c r="K78" i="231"/>
  <c r="J78" i="231"/>
  <c r="P77" i="231"/>
  <c r="M77" i="231"/>
  <c r="L77" i="231"/>
  <c r="K77" i="231"/>
  <c r="J77" i="231"/>
  <c r="P76" i="231"/>
  <c r="M76" i="231" s="1"/>
  <c r="L76" i="231"/>
  <c r="K76" i="231"/>
  <c r="J76" i="231"/>
  <c r="P75" i="231"/>
  <c r="M75" i="231" s="1"/>
  <c r="L75" i="231"/>
  <c r="K75" i="231"/>
  <c r="J75" i="231"/>
  <c r="P74" i="231"/>
  <c r="M74" i="231" s="1"/>
  <c r="L74" i="231"/>
  <c r="K74" i="231"/>
  <c r="J74" i="231"/>
  <c r="P73" i="231"/>
  <c r="M73" i="231"/>
  <c r="L73" i="231"/>
  <c r="K73" i="231"/>
  <c r="J73" i="231"/>
  <c r="P72" i="231"/>
  <c r="M72" i="231" s="1"/>
  <c r="L72" i="231"/>
  <c r="K72" i="231"/>
  <c r="J72" i="231"/>
  <c r="P71" i="231"/>
  <c r="M71" i="231" s="1"/>
  <c r="L71" i="231"/>
  <c r="K71" i="231"/>
  <c r="J71" i="231"/>
  <c r="P70" i="231"/>
  <c r="M70" i="231"/>
  <c r="L70" i="231"/>
  <c r="K70" i="231"/>
  <c r="J70" i="231"/>
  <c r="P69" i="231"/>
  <c r="M69" i="231"/>
  <c r="L69" i="231"/>
  <c r="K69" i="231"/>
  <c r="J69" i="231"/>
  <c r="P68" i="231"/>
  <c r="M68" i="231" s="1"/>
  <c r="L68" i="231"/>
  <c r="K68" i="231"/>
  <c r="J68" i="231"/>
  <c r="P67" i="231"/>
  <c r="M67" i="231" s="1"/>
  <c r="L67" i="231"/>
  <c r="K67" i="231"/>
  <c r="J67" i="231"/>
  <c r="P66" i="231"/>
  <c r="M66" i="231" s="1"/>
  <c r="L66" i="231"/>
  <c r="K66" i="231"/>
  <c r="J66" i="231"/>
  <c r="P65" i="231"/>
  <c r="M65" i="231"/>
  <c r="L65" i="231"/>
  <c r="K65" i="231"/>
  <c r="J65" i="231"/>
  <c r="P64" i="231"/>
  <c r="M64" i="231"/>
  <c r="L64" i="231"/>
  <c r="K64" i="231"/>
  <c r="J64" i="231"/>
  <c r="P63" i="231"/>
  <c r="M63" i="231" s="1"/>
  <c r="L63" i="231"/>
  <c r="K63" i="231"/>
  <c r="J63" i="231"/>
  <c r="P62" i="231"/>
  <c r="M62" i="231"/>
  <c r="L62" i="231"/>
  <c r="K62" i="231"/>
  <c r="J62" i="231"/>
  <c r="P61" i="231"/>
  <c r="M61" i="231" s="1"/>
  <c r="L61" i="231"/>
  <c r="K61" i="231"/>
  <c r="J61" i="231"/>
  <c r="P60" i="231"/>
  <c r="M60" i="231" s="1"/>
  <c r="L60" i="231"/>
  <c r="K60" i="231"/>
  <c r="J60" i="231"/>
  <c r="P59" i="231"/>
  <c r="M59" i="231" s="1"/>
  <c r="L59" i="231"/>
  <c r="K59" i="231"/>
  <c r="J59" i="231"/>
  <c r="P58" i="231"/>
  <c r="M58" i="231"/>
  <c r="L58" i="231"/>
  <c r="K58" i="231"/>
  <c r="J58" i="231"/>
  <c r="P57" i="231"/>
  <c r="M57" i="231"/>
  <c r="L57" i="231"/>
  <c r="K57" i="231"/>
  <c r="J57" i="231"/>
  <c r="P56" i="231"/>
  <c r="M56" i="231"/>
  <c r="L56" i="231"/>
  <c r="K56" i="231"/>
  <c r="J56" i="231"/>
  <c r="P55" i="231"/>
  <c r="M55" i="231" s="1"/>
  <c r="L55" i="231"/>
  <c r="K55" i="231"/>
  <c r="J55" i="231"/>
  <c r="P54" i="231"/>
  <c r="M54" i="231" s="1"/>
  <c r="L54" i="231"/>
  <c r="K54" i="231"/>
  <c r="J54" i="231"/>
  <c r="P53" i="231"/>
  <c r="M53" i="231"/>
  <c r="L53" i="231"/>
  <c r="K53" i="231"/>
  <c r="J53" i="231"/>
  <c r="P52" i="231"/>
  <c r="M52" i="231" s="1"/>
  <c r="L52" i="231"/>
  <c r="K52" i="231"/>
  <c r="J52" i="231"/>
  <c r="P51" i="231"/>
  <c r="M51" i="231" s="1"/>
  <c r="L51" i="231"/>
  <c r="K51" i="231"/>
  <c r="J51" i="231"/>
  <c r="P50" i="231"/>
  <c r="M50" i="231"/>
  <c r="L50" i="231"/>
  <c r="K50" i="231"/>
  <c r="J50" i="231"/>
  <c r="P49" i="231"/>
  <c r="M49" i="231" s="1"/>
  <c r="L49" i="231"/>
  <c r="K49" i="231"/>
  <c r="J49" i="231"/>
  <c r="P48" i="231"/>
  <c r="M48" i="231"/>
  <c r="L48" i="231"/>
  <c r="K48" i="231"/>
  <c r="J48" i="231"/>
  <c r="P47" i="231"/>
  <c r="M47" i="231" s="1"/>
  <c r="L47" i="231"/>
  <c r="K47" i="231"/>
  <c r="J47" i="231"/>
  <c r="P46" i="231"/>
  <c r="M46" i="231"/>
  <c r="L46" i="231"/>
  <c r="K46" i="231"/>
  <c r="J46" i="231"/>
  <c r="P45" i="231"/>
  <c r="M45" i="231" s="1"/>
  <c r="L45" i="231"/>
  <c r="K45" i="231"/>
  <c r="J45" i="231"/>
  <c r="P44" i="231"/>
  <c r="M44" i="231" s="1"/>
  <c r="L44" i="231"/>
  <c r="K44" i="231"/>
  <c r="J44" i="231"/>
  <c r="P43" i="231"/>
  <c r="M43" i="231" s="1"/>
  <c r="L43" i="231"/>
  <c r="K43" i="231"/>
  <c r="J43" i="231"/>
  <c r="P42" i="231"/>
  <c r="M42" i="231" s="1"/>
  <c r="L42" i="231"/>
  <c r="K42" i="231"/>
  <c r="J42" i="231"/>
  <c r="P41" i="231"/>
  <c r="M41" i="231"/>
  <c r="L41" i="231"/>
  <c r="K41" i="231"/>
  <c r="J41" i="231"/>
  <c r="P40" i="231"/>
  <c r="M40" i="231"/>
  <c r="L40" i="231"/>
  <c r="K40" i="231"/>
  <c r="J40" i="231"/>
  <c r="H5" i="231"/>
  <c r="D5" i="231"/>
  <c r="C5" i="231"/>
  <c r="A5" i="231"/>
  <c r="A1" i="231"/>
  <c r="C2" i="9"/>
  <c r="E82" i="39"/>
  <c r="F82" i="39"/>
  <c r="G82" i="39"/>
  <c r="I82" i="39"/>
  <c r="E83" i="39"/>
  <c r="F83" i="39"/>
  <c r="G83" i="39"/>
  <c r="I83" i="39"/>
  <c r="K83" i="39"/>
  <c r="I143" i="39"/>
  <c r="G143" i="39"/>
  <c r="F143" i="39"/>
  <c r="E143" i="39"/>
  <c r="I142" i="39"/>
  <c r="G142" i="39"/>
  <c r="F142" i="39"/>
  <c r="E142" i="39"/>
  <c r="B142" i="39"/>
  <c r="I139" i="39"/>
  <c r="G139" i="39"/>
  <c r="F139" i="39"/>
  <c r="E139" i="39"/>
  <c r="I138" i="39"/>
  <c r="G138" i="39"/>
  <c r="E138" i="39"/>
  <c r="B138" i="39"/>
  <c r="I135" i="39"/>
  <c r="G135" i="39"/>
  <c r="F135" i="39"/>
  <c r="E135" i="39"/>
  <c r="I134" i="39"/>
  <c r="G134" i="39"/>
  <c r="F134" i="39"/>
  <c r="E134" i="39"/>
  <c r="B134" i="39"/>
  <c r="I131" i="39"/>
  <c r="G131" i="39"/>
  <c r="F131" i="39"/>
  <c r="E131" i="39"/>
  <c r="I130" i="39"/>
  <c r="G130" i="39"/>
  <c r="F130" i="39"/>
  <c r="E130" i="39"/>
  <c r="B130" i="39"/>
  <c r="I127" i="39"/>
  <c r="G127" i="39"/>
  <c r="F127" i="39"/>
  <c r="E127" i="39"/>
  <c r="I126" i="39"/>
  <c r="G126" i="39"/>
  <c r="F126" i="39"/>
  <c r="E126" i="39"/>
  <c r="B126" i="39"/>
  <c r="I123" i="39"/>
  <c r="G123" i="39"/>
  <c r="F123" i="39"/>
  <c r="E123" i="39"/>
  <c r="I122" i="39"/>
  <c r="G122" i="39"/>
  <c r="F122" i="39"/>
  <c r="E122" i="39"/>
  <c r="B122" i="39"/>
  <c r="I119" i="39"/>
  <c r="G119" i="39"/>
  <c r="F119" i="39"/>
  <c r="E119" i="39"/>
  <c r="I118" i="39"/>
  <c r="G118" i="39"/>
  <c r="E118" i="39"/>
  <c r="B118" i="39"/>
  <c r="I115" i="39"/>
  <c r="G115" i="39"/>
  <c r="F115" i="39"/>
  <c r="E115" i="39"/>
  <c r="I114" i="39"/>
  <c r="G114" i="39"/>
  <c r="F114" i="39"/>
  <c r="E114" i="39"/>
  <c r="B114" i="39"/>
  <c r="I111" i="39"/>
  <c r="G111" i="39"/>
  <c r="F111" i="39"/>
  <c r="E111" i="39"/>
  <c r="I110" i="39"/>
  <c r="G110" i="39"/>
  <c r="F110" i="39"/>
  <c r="E110" i="39"/>
  <c r="B110" i="39"/>
  <c r="I107" i="39"/>
  <c r="G107" i="39"/>
  <c r="F107" i="39"/>
  <c r="E107" i="39"/>
  <c r="I106" i="39"/>
  <c r="G106" i="39"/>
  <c r="E106" i="39"/>
  <c r="B106" i="39"/>
  <c r="I103" i="39"/>
  <c r="G103" i="39"/>
  <c r="F103" i="39"/>
  <c r="E103" i="39"/>
  <c r="I102" i="39"/>
  <c r="G102" i="39"/>
  <c r="F102" i="39"/>
  <c r="E102" i="39"/>
  <c r="B102" i="39"/>
  <c r="I99" i="39"/>
  <c r="G99" i="39"/>
  <c r="F99" i="39"/>
  <c r="E99" i="39"/>
  <c r="I98" i="39"/>
  <c r="G98" i="39"/>
  <c r="E98" i="39"/>
  <c r="B98" i="39"/>
  <c r="I95" i="39"/>
  <c r="G95" i="39"/>
  <c r="F95" i="39"/>
  <c r="E95" i="39"/>
  <c r="I94" i="39"/>
  <c r="G94" i="39"/>
  <c r="F94" i="39"/>
  <c r="E94" i="39"/>
  <c r="B94" i="39"/>
  <c r="I91" i="39"/>
  <c r="G91" i="39"/>
  <c r="F91" i="39"/>
  <c r="E91" i="39"/>
  <c r="I90" i="39"/>
  <c r="G90" i="39"/>
  <c r="F90" i="39"/>
  <c r="E90" i="39"/>
  <c r="B90" i="39"/>
  <c r="I87" i="39"/>
  <c r="G87" i="39"/>
  <c r="F87" i="39"/>
  <c r="E87" i="39"/>
  <c r="I86" i="39"/>
  <c r="G86" i="39"/>
  <c r="E86" i="39"/>
  <c r="B86" i="39"/>
  <c r="I64" i="39"/>
  <c r="G64" i="39"/>
  <c r="F64" i="39"/>
  <c r="E64" i="39"/>
  <c r="I60" i="39"/>
  <c r="G60" i="39"/>
  <c r="F60" i="39"/>
  <c r="E60" i="39"/>
  <c r="I56" i="39"/>
  <c r="G56" i="39"/>
  <c r="F56" i="39"/>
  <c r="E56" i="39"/>
  <c r="I52" i="39"/>
  <c r="G52" i="39"/>
  <c r="F52" i="39"/>
  <c r="E52" i="39"/>
  <c r="I48" i="39"/>
  <c r="G48" i="39"/>
  <c r="F48" i="39"/>
  <c r="E48" i="39"/>
  <c r="I44" i="39"/>
  <c r="G44" i="39"/>
  <c r="F44" i="39"/>
  <c r="E44" i="39"/>
  <c r="I32" i="39"/>
  <c r="G32" i="39"/>
  <c r="F32" i="39"/>
  <c r="E32" i="39"/>
  <c r="I28" i="39"/>
  <c r="G28" i="39"/>
  <c r="F28" i="39"/>
  <c r="E28" i="39"/>
  <c r="I24" i="39"/>
  <c r="G24" i="39"/>
  <c r="F24" i="39"/>
  <c r="E24" i="39"/>
  <c r="I20" i="39"/>
  <c r="G20" i="39"/>
  <c r="F20" i="39"/>
  <c r="E20" i="39"/>
  <c r="I16" i="39"/>
  <c r="G16" i="39"/>
  <c r="F16" i="39"/>
  <c r="E16" i="39"/>
  <c r="I12" i="39"/>
  <c r="G12" i="39"/>
  <c r="F12" i="39"/>
  <c r="E12" i="39"/>
  <c r="E67" i="39"/>
  <c r="F67" i="39"/>
  <c r="G67" i="39"/>
  <c r="I67" i="39"/>
  <c r="I68" i="39"/>
  <c r="G68" i="39"/>
  <c r="F68" i="39"/>
  <c r="E68" i="39"/>
  <c r="I40" i="39"/>
  <c r="G40" i="39"/>
  <c r="F40" i="39"/>
  <c r="E40" i="39"/>
  <c r="I36" i="39"/>
  <c r="G36" i="39"/>
  <c r="F36" i="39"/>
  <c r="E36" i="39"/>
  <c r="I8" i="39"/>
  <c r="G8" i="39"/>
  <c r="F8" i="39"/>
  <c r="E8" i="39"/>
  <c r="B67" i="39"/>
  <c r="B63" i="39"/>
  <c r="B59" i="39"/>
  <c r="B55" i="39"/>
  <c r="B51" i="39"/>
  <c r="B47" i="39"/>
  <c r="B43" i="39"/>
  <c r="B39" i="39"/>
  <c r="B35" i="39"/>
  <c r="B31" i="39"/>
  <c r="B27" i="39"/>
  <c r="B23" i="39"/>
  <c r="B19" i="39"/>
  <c r="B15" i="39"/>
  <c r="B11" i="39"/>
  <c r="B7" i="39"/>
  <c r="C5" i="9"/>
  <c r="D5" i="9"/>
  <c r="H5" i="9"/>
  <c r="I63" i="39"/>
  <c r="G63" i="39"/>
  <c r="E63" i="39"/>
  <c r="I59" i="39"/>
  <c r="G59" i="39"/>
  <c r="F59" i="39"/>
  <c r="E59" i="39"/>
  <c r="I55" i="39"/>
  <c r="G55" i="39"/>
  <c r="F55" i="39"/>
  <c r="E55" i="39"/>
  <c r="I51" i="39"/>
  <c r="G51" i="39"/>
  <c r="F51" i="39"/>
  <c r="E51" i="39"/>
  <c r="I47" i="39"/>
  <c r="G47" i="39"/>
  <c r="F47" i="39"/>
  <c r="E47" i="39"/>
  <c r="I43" i="39"/>
  <c r="G43" i="39"/>
  <c r="E43" i="39"/>
  <c r="I39" i="39"/>
  <c r="G39" i="39"/>
  <c r="F39" i="39"/>
  <c r="E39" i="39"/>
  <c r="I35" i="39"/>
  <c r="G35" i="39"/>
  <c r="F35" i="39"/>
  <c r="E35" i="39"/>
  <c r="I31" i="39"/>
  <c r="G31" i="39"/>
  <c r="E31" i="39"/>
  <c r="I27" i="39"/>
  <c r="G27" i="39"/>
  <c r="F27" i="39"/>
  <c r="E27" i="39"/>
  <c r="I23" i="39"/>
  <c r="G23" i="39"/>
  <c r="F23" i="39"/>
  <c r="E23" i="39"/>
  <c r="I19" i="39"/>
  <c r="G19" i="39"/>
  <c r="F19" i="39"/>
  <c r="E19" i="39"/>
  <c r="I15" i="39"/>
  <c r="G15" i="39"/>
  <c r="F15" i="39"/>
  <c r="E15" i="39"/>
  <c r="I11" i="39"/>
  <c r="G11" i="39"/>
  <c r="E11" i="39"/>
  <c r="P22" i="2"/>
  <c r="U8" i="11" s="1"/>
  <c r="P23" i="2"/>
  <c r="U9" i="346"/>
  <c r="P24" i="2"/>
  <c r="P25" i="2"/>
  <c r="U11" i="336" s="1"/>
  <c r="P26" i="2"/>
  <c r="P27" i="2"/>
  <c r="U13" i="311" s="1"/>
  <c r="P28" i="2"/>
  <c r="P29" i="2"/>
  <c r="Y3" i="11"/>
  <c r="Y5" i="11"/>
  <c r="AC1" i="11" s="1"/>
  <c r="P5" i="37"/>
  <c r="I7" i="39"/>
  <c r="G7" i="39"/>
  <c r="F7" i="39"/>
  <c r="E7" i="39"/>
  <c r="J151" i="9"/>
  <c r="K151" i="9"/>
  <c r="L151" i="9"/>
  <c r="P151" i="9"/>
  <c r="M151" i="9" s="1"/>
  <c r="J152" i="9"/>
  <c r="K152" i="9"/>
  <c r="L152" i="9"/>
  <c r="P152" i="9"/>
  <c r="M152" i="9" s="1"/>
  <c r="J153" i="9"/>
  <c r="K153" i="9"/>
  <c r="L153" i="9"/>
  <c r="P153" i="9"/>
  <c r="M153" i="9" s="1"/>
  <c r="J154" i="9"/>
  <c r="K154" i="9"/>
  <c r="L154" i="9"/>
  <c r="P154" i="9"/>
  <c r="M154" i="9" s="1"/>
  <c r="J155" i="9"/>
  <c r="K155" i="9"/>
  <c r="L155" i="9"/>
  <c r="P155" i="9"/>
  <c r="M155" i="9"/>
  <c r="J156" i="9"/>
  <c r="K156" i="9"/>
  <c r="L156" i="9"/>
  <c r="P156" i="9"/>
  <c r="M156" i="9"/>
  <c r="J135" i="9"/>
  <c r="K135" i="9"/>
  <c r="L135" i="9"/>
  <c r="P135" i="9"/>
  <c r="M135" i="9" s="1"/>
  <c r="J136" i="9"/>
  <c r="K136" i="9"/>
  <c r="L136" i="9"/>
  <c r="P136" i="9"/>
  <c r="M136" i="9" s="1"/>
  <c r="J137" i="9"/>
  <c r="K137" i="9"/>
  <c r="L137" i="9"/>
  <c r="P137" i="9"/>
  <c r="M137" i="9"/>
  <c r="J138" i="9"/>
  <c r="K138" i="9"/>
  <c r="L138" i="9"/>
  <c r="P138" i="9"/>
  <c r="M138" i="9" s="1"/>
  <c r="J139" i="9"/>
  <c r="K139" i="9"/>
  <c r="L139" i="9"/>
  <c r="P139" i="9"/>
  <c r="M139" i="9"/>
  <c r="J140" i="9"/>
  <c r="K140" i="9"/>
  <c r="L140" i="9"/>
  <c r="P140" i="9"/>
  <c r="M140" i="9" s="1"/>
  <c r="J141" i="9"/>
  <c r="K141" i="9"/>
  <c r="L141" i="9"/>
  <c r="P141" i="9"/>
  <c r="M141" i="9"/>
  <c r="J142" i="9"/>
  <c r="K142" i="9"/>
  <c r="L142" i="9"/>
  <c r="P142" i="9"/>
  <c r="M142" i="9"/>
  <c r="J143" i="9"/>
  <c r="K143" i="9"/>
  <c r="L143" i="9"/>
  <c r="P143" i="9"/>
  <c r="M143" i="9" s="1"/>
  <c r="J144" i="9"/>
  <c r="K144" i="9"/>
  <c r="L144" i="9"/>
  <c r="P144" i="9"/>
  <c r="M144" i="9" s="1"/>
  <c r="J145" i="9"/>
  <c r="K145" i="9"/>
  <c r="L145" i="9"/>
  <c r="P145" i="9"/>
  <c r="M145" i="9"/>
  <c r="J146" i="9"/>
  <c r="K146" i="9"/>
  <c r="L146" i="9"/>
  <c r="P146" i="9"/>
  <c r="M146" i="9" s="1"/>
  <c r="J147" i="9"/>
  <c r="K147" i="9"/>
  <c r="L147" i="9"/>
  <c r="P147" i="9"/>
  <c r="M147" i="9" s="1"/>
  <c r="J148" i="9"/>
  <c r="K148" i="9"/>
  <c r="L148" i="9"/>
  <c r="P148" i="9"/>
  <c r="M148" i="9" s="1"/>
  <c r="J149" i="9"/>
  <c r="K149" i="9"/>
  <c r="L149" i="9"/>
  <c r="P149" i="9"/>
  <c r="M149" i="9"/>
  <c r="J150" i="9"/>
  <c r="K150" i="9"/>
  <c r="L150" i="9"/>
  <c r="P150" i="9"/>
  <c r="M150" i="9" s="1"/>
  <c r="I69" i="11"/>
  <c r="G69" i="11"/>
  <c r="F69" i="11"/>
  <c r="I67" i="11"/>
  <c r="G67" i="11"/>
  <c r="F67" i="11"/>
  <c r="I65" i="11"/>
  <c r="G65" i="11"/>
  <c r="F65" i="11"/>
  <c r="I63" i="11"/>
  <c r="G63" i="11"/>
  <c r="F63" i="11"/>
  <c r="I61" i="11"/>
  <c r="G61" i="11"/>
  <c r="F61" i="11"/>
  <c r="I59" i="11"/>
  <c r="G59" i="11"/>
  <c r="F59" i="11"/>
  <c r="I57" i="11"/>
  <c r="G57" i="11"/>
  <c r="F57" i="11"/>
  <c r="I55" i="11"/>
  <c r="G55" i="11"/>
  <c r="F55" i="11"/>
  <c r="I53" i="11"/>
  <c r="G53" i="11"/>
  <c r="F53" i="11"/>
  <c r="I51" i="11"/>
  <c r="G51" i="11"/>
  <c r="F51" i="11"/>
  <c r="I49" i="11"/>
  <c r="G49" i="11"/>
  <c r="F49" i="11"/>
  <c r="I47" i="11"/>
  <c r="G47" i="11"/>
  <c r="F47" i="11"/>
  <c r="I45" i="11"/>
  <c r="G45" i="11"/>
  <c r="F45" i="11"/>
  <c r="I43" i="11"/>
  <c r="G43" i="11"/>
  <c r="F43" i="11"/>
  <c r="I41" i="11"/>
  <c r="G41" i="11"/>
  <c r="F41" i="11"/>
  <c r="I39" i="11"/>
  <c r="G39" i="11"/>
  <c r="F39" i="11"/>
  <c r="I37" i="11"/>
  <c r="G37" i="11"/>
  <c r="F37" i="11"/>
  <c r="I35" i="11"/>
  <c r="G35" i="11"/>
  <c r="F35" i="11"/>
  <c r="I33" i="11"/>
  <c r="G33" i="11"/>
  <c r="F33" i="11"/>
  <c r="I31" i="11"/>
  <c r="G31" i="11"/>
  <c r="F31" i="11"/>
  <c r="I29" i="11"/>
  <c r="G29" i="11"/>
  <c r="F29" i="11"/>
  <c r="I27" i="11"/>
  <c r="G27" i="11"/>
  <c r="F27" i="11"/>
  <c r="I25" i="11"/>
  <c r="G25" i="11"/>
  <c r="F25" i="11"/>
  <c r="I23" i="11"/>
  <c r="G23" i="11"/>
  <c r="F23" i="11"/>
  <c r="I21" i="11"/>
  <c r="G21" i="11"/>
  <c r="F21" i="11"/>
  <c r="I19" i="11"/>
  <c r="G19" i="11"/>
  <c r="F19" i="11"/>
  <c r="I17" i="11"/>
  <c r="G17" i="11"/>
  <c r="F17" i="11"/>
  <c r="I15" i="11"/>
  <c r="G15" i="11"/>
  <c r="F15" i="11"/>
  <c r="I13" i="11"/>
  <c r="G13" i="11"/>
  <c r="F13" i="11"/>
  <c r="I11" i="11"/>
  <c r="G11" i="11"/>
  <c r="F11" i="11"/>
  <c r="I9" i="11"/>
  <c r="D69" i="11"/>
  <c r="C69" i="11"/>
  <c r="B69" i="11"/>
  <c r="D67" i="11"/>
  <c r="C67" i="11"/>
  <c r="B67" i="11"/>
  <c r="D65" i="11"/>
  <c r="C65" i="11"/>
  <c r="B65" i="11"/>
  <c r="D63" i="11"/>
  <c r="C63" i="11"/>
  <c r="B63" i="11"/>
  <c r="D61" i="11"/>
  <c r="C61" i="11"/>
  <c r="B61" i="11"/>
  <c r="D59" i="11"/>
  <c r="C59" i="11"/>
  <c r="B59" i="11"/>
  <c r="D57" i="11"/>
  <c r="C57" i="11"/>
  <c r="B57" i="11"/>
  <c r="D55" i="11"/>
  <c r="C55" i="11"/>
  <c r="B55" i="11"/>
  <c r="D53" i="11"/>
  <c r="C53" i="11"/>
  <c r="B53" i="11"/>
  <c r="D51" i="11"/>
  <c r="C51" i="11"/>
  <c r="B51" i="11"/>
  <c r="D49" i="11"/>
  <c r="C49" i="11"/>
  <c r="B49" i="11"/>
  <c r="D47" i="11"/>
  <c r="C47" i="11"/>
  <c r="B47" i="11"/>
  <c r="D45" i="11"/>
  <c r="C45" i="11"/>
  <c r="B45" i="11"/>
  <c r="D43" i="11"/>
  <c r="C43" i="11"/>
  <c r="B43" i="11"/>
  <c r="D41" i="11"/>
  <c r="C41" i="11"/>
  <c r="B41" i="11"/>
  <c r="D39" i="11"/>
  <c r="C39" i="11"/>
  <c r="B39" i="11"/>
  <c r="D37" i="11"/>
  <c r="C37" i="11"/>
  <c r="B37" i="11"/>
  <c r="D35" i="11"/>
  <c r="C35" i="11"/>
  <c r="B35" i="11"/>
  <c r="D33" i="11"/>
  <c r="C33" i="11"/>
  <c r="B33" i="11"/>
  <c r="D31" i="11"/>
  <c r="C31" i="11"/>
  <c r="B31" i="11"/>
  <c r="D29" i="11"/>
  <c r="C29" i="11"/>
  <c r="B29" i="11"/>
  <c r="D27" i="11"/>
  <c r="C27" i="11"/>
  <c r="B27" i="11"/>
  <c r="D25" i="11"/>
  <c r="C25" i="11"/>
  <c r="B25" i="11"/>
  <c r="D23" i="11"/>
  <c r="C23" i="11"/>
  <c r="B23" i="11"/>
  <c r="D21" i="11"/>
  <c r="C21" i="11"/>
  <c r="B21" i="11"/>
  <c r="D19" i="11"/>
  <c r="C19" i="11"/>
  <c r="B19" i="11"/>
  <c r="D17" i="11"/>
  <c r="C17" i="11"/>
  <c r="B17" i="11"/>
  <c r="D15" i="11"/>
  <c r="C15" i="11"/>
  <c r="B15" i="11"/>
  <c r="D13" i="11"/>
  <c r="C13" i="11"/>
  <c r="B13" i="11"/>
  <c r="D11" i="11"/>
  <c r="C11" i="11"/>
  <c r="B11" i="11"/>
  <c r="D9" i="11"/>
  <c r="C9" i="11"/>
  <c r="B9" i="11"/>
  <c r="I7" i="11"/>
  <c r="G7" i="11"/>
  <c r="F7" i="11"/>
  <c r="D7" i="11"/>
  <c r="C7" i="11"/>
  <c r="B7" i="11"/>
  <c r="C142" i="39"/>
  <c r="C110" i="39"/>
  <c r="C114" i="39"/>
  <c r="C11" i="39"/>
  <c r="C15" i="39"/>
  <c r="C19" i="39"/>
  <c r="C23" i="39"/>
  <c r="C102" i="39"/>
  <c r="C130" i="39"/>
  <c r="C134" i="39"/>
  <c r="C138" i="39"/>
  <c r="C118" i="39"/>
  <c r="C122" i="39"/>
  <c r="B5" i="2"/>
  <c r="A5" i="2"/>
  <c r="A1" i="2"/>
  <c r="R4" i="11"/>
  <c r="O79" i="11" s="1"/>
  <c r="K68" i="11"/>
  <c r="M66" i="11"/>
  <c r="K64" i="11"/>
  <c r="O62" i="11"/>
  <c r="K60" i="11"/>
  <c r="M58" i="11"/>
  <c r="K56" i="11"/>
  <c r="Q54" i="11"/>
  <c r="K52" i="11"/>
  <c r="M50" i="11"/>
  <c r="K48" i="11"/>
  <c r="O46" i="11"/>
  <c r="M42" i="11"/>
  <c r="M34" i="11"/>
  <c r="K32" i="11"/>
  <c r="O30" i="11"/>
  <c r="K28" i="11"/>
  <c r="M26" i="11"/>
  <c r="K24" i="11"/>
  <c r="Q22" i="11"/>
  <c r="K20" i="11"/>
  <c r="M18" i="11"/>
  <c r="U16" i="11"/>
  <c r="K16" i="11"/>
  <c r="O14" i="11"/>
  <c r="K12" i="11"/>
  <c r="M10" i="11"/>
  <c r="U7" i="11"/>
  <c r="G4" i="11"/>
  <c r="A4" i="11"/>
  <c r="E2" i="11"/>
  <c r="A1" i="11"/>
  <c r="U15" i="11"/>
  <c r="R79" i="11"/>
  <c r="F77" i="11"/>
  <c r="A5" i="9"/>
  <c r="J40" i="9"/>
  <c r="K40" i="9"/>
  <c r="L40" i="9"/>
  <c r="P40" i="9"/>
  <c r="M40" i="9"/>
  <c r="J41" i="9"/>
  <c r="K41" i="9"/>
  <c r="L41" i="9"/>
  <c r="P41" i="9"/>
  <c r="M41" i="9" s="1"/>
  <c r="J42" i="9"/>
  <c r="K42" i="9"/>
  <c r="L42" i="9"/>
  <c r="P42" i="9"/>
  <c r="M42" i="9" s="1"/>
  <c r="J43" i="9"/>
  <c r="K43" i="9"/>
  <c r="L43" i="9"/>
  <c r="P43" i="9"/>
  <c r="M43" i="9" s="1"/>
  <c r="J44" i="9"/>
  <c r="K44" i="9"/>
  <c r="L44" i="9"/>
  <c r="P44" i="9"/>
  <c r="M44" i="9" s="1"/>
  <c r="J45" i="9"/>
  <c r="K45" i="9"/>
  <c r="L45" i="9"/>
  <c r="P45" i="9"/>
  <c r="M45" i="9"/>
  <c r="J46" i="9"/>
  <c r="K46" i="9"/>
  <c r="L46" i="9"/>
  <c r="P46" i="9"/>
  <c r="M46" i="9" s="1"/>
  <c r="J47" i="9"/>
  <c r="K47" i="9"/>
  <c r="L47" i="9"/>
  <c r="P47" i="9"/>
  <c r="M47" i="9" s="1"/>
  <c r="J48" i="9"/>
  <c r="K48" i="9"/>
  <c r="L48" i="9"/>
  <c r="P48" i="9"/>
  <c r="M48" i="9" s="1"/>
  <c r="J49" i="9"/>
  <c r="K49" i="9"/>
  <c r="L49" i="9"/>
  <c r="P49" i="9"/>
  <c r="M49" i="9" s="1"/>
  <c r="J50" i="9"/>
  <c r="K50" i="9"/>
  <c r="L50" i="9"/>
  <c r="P50" i="9"/>
  <c r="M50" i="9" s="1"/>
  <c r="J51" i="9"/>
  <c r="K51" i="9"/>
  <c r="L51" i="9"/>
  <c r="P51" i="9"/>
  <c r="M51" i="9" s="1"/>
  <c r="J52" i="9"/>
  <c r="K52" i="9"/>
  <c r="L52" i="9"/>
  <c r="P52" i="9"/>
  <c r="M52" i="9" s="1"/>
  <c r="J53" i="9"/>
  <c r="K53" i="9"/>
  <c r="L53" i="9"/>
  <c r="P53" i="9"/>
  <c r="M53" i="9"/>
  <c r="J54" i="9"/>
  <c r="K54" i="9"/>
  <c r="L54" i="9"/>
  <c r="P54" i="9"/>
  <c r="M54" i="9" s="1"/>
  <c r="J55" i="9"/>
  <c r="K55" i="9"/>
  <c r="L55" i="9"/>
  <c r="P55" i="9"/>
  <c r="M55" i="9" s="1"/>
  <c r="J56" i="9"/>
  <c r="K56" i="9"/>
  <c r="L56" i="9"/>
  <c r="P56" i="9"/>
  <c r="M56" i="9"/>
  <c r="J57" i="9"/>
  <c r="K57" i="9"/>
  <c r="L57" i="9"/>
  <c r="P57" i="9"/>
  <c r="M57" i="9" s="1"/>
  <c r="J58" i="9"/>
  <c r="K58" i="9"/>
  <c r="L58" i="9"/>
  <c r="P58" i="9"/>
  <c r="M58" i="9" s="1"/>
  <c r="J59" i="9"/>
  <c r="K59" i="9"/>
  <c r="L59" i="9"/>
  <c r="P59" i="9"/>
  <c r="M59" i="9" s="1"/>
  <c r="J60" i="9"/>
  <c r="K60" i="9"/>
  <c r="L60" i="9"/>
  <c r="P60" i="9"/>
  <c r="M60" i="9" s="1"/>
  <c r="J61" i="9"/>
  <c r="K61" i="9"/>
  <c r="L61" i="9"/>
  <c r="P61" i="9"/>
  <c r="M61" i="9"/>
  <c r="J62" i="9"/>
  <c r="K62" i="9"/>
  <c r="L62" i="9"/>
  <c r="P62" i="9"/>
  <c r="M62" i="9" s="1"/>
  <c r="J63" i="9"/>
  <c r="K63" i="9"/>
  <c r="L63" i="9"/>
  <c r="P63" i="9"/>
  <c r="M63" i="9" s="1"/>
  <c r="J64" i="9"/>
  <c r="K64" i="9"/>
  <c r="L64" i="9"/>
  <c r="P64" i="9"/>
  <c r="M64" i="9"/>
  <c r="J65" i="9"/>
  <c r="K65" i="9"/>
  <c r="L65" i="9"/>
  <c r="P65" i="9"/>
  <c r="M65" i="9"/>
  <c r="J66" i="9"/>
  <c r="K66" i="9"/>
  <c r="L66" i="9"/>
  <c r="P66" i="9"/>
  <c r="M66" i="9" s="1"/>
  <c r="J67" i="9"/>
  <c r="K67" i="9"/>
  <c r="L67" i="9"/>
  <c r="P67" i="9"/>
  <c r="M67" i="9" s="1"/>
  <c r="J68" i="9"/>
  <c r="K68" i="9"/>
  <c r="L68" i="9"/>
  <c r="P68" i="9"/>
  <c r="M68" i="9" s="1"/>
  <c r="J69" i="9"/>
  <c r="K69" i="9"/>
  <c r="L69" i="9"/>
  <c r="P69" i="9"/>
  <c r="M69" i="9"/>
  <c r="J70" i="9"/>
  <c r="K70" i="9"/>
  <c r="L70" i="9"/>
  <c r="P70" i="9"/>
  <c r="M70" i="9" s="1"/>
  <c r="J71" i="9"/>
  <c r="K71" i="9"/>
  <c r="L71" i="9"/>
  <c r="P71" i="9"/>
  <c r="M71" i="9" s="1"/>
  <c r="J72" i="9"/>
  <c r="K72" i="9"/>
  <c r="L72" i="9"/>
  <c r="P72" i="9"/>
  <c r="M72" i="9" s="1"/>
  <c r="J73" i="9"/>
  <c r="K73" i="9"/>
  <c r="L73" i="9"/>
  <c r="P73" i="9"/>
  <c r="M73" i="9"/>
  <c r="J74" i="9"/>
  <c r="K74" i="9"/>
  <c r="L74" i="9"/>
  <c r="P74" i="9"/>
  <c r="M74" i="9" s="1"/>
  <c r="J75" i="9"/>
  <c r="K75" i="9"/>
  <c r="L75" i="9"/>
  <c r="P75" i="9"/>
  <c r="M75" i="9" s="1"/>
  <c r="J76" i="9"/>
  <c r="K76" i="9"/>
  <c r="L76" i="9"/>
  <c r="P76" i="9"/>
  <c r="M76" i="9" s="1"/>
  <c r="J77" i="9"/>
  <c r="K77" i="9"/>
  <c r="L77" i="9"/>
  <c r="P77" i="9"/>
  <c r="M77" i="9"/>
  <c r="J78" i="9"/>
  <c r="K78" i="9"/>
  <c r="L78" i="9"/>
  <c r="P78" i="9"/>
  <c r="M78" i="9" s="1"/>
  <c r="J79" i="9"/>
  <c r="K79" i="9"/>
  <c r="L79" i="9"/>
  <c r="P79" i="9"/>
  <c r="M79" i="9" s="1"/>
  <c r="J80" i="9"/>
  <c r="K80" i="9"/>
  <c r="L80" i="9"/>
  <c r="P80" i="9"/>
  <c r="M80" i="9" s="1"/>
  <c r="J81" i="9"/>
  <c r="K81" i="9"/>
  <c r="L81" i="9"/>
  <c r="P81" i="9"/>
  <c r="M81" i="9" s="1"/>
  <c r="J82" i="9"/>
  <c r="K82" i="9"/>
  <c r="L82" i="9"/>
  <c r="P82" i="9"/>
  <c r="M82" i="9" s="1"/>
  <c r="J83" i="9"/>
  <c r="K83" i="9"/>
  <c r="L83" i="9"/>
  <c r="P83" i="9"/>
  <c r="M83" i="9" s="1"/>
  <c r="J84" i="9"/>
  <c r="K84" i="9"/>
  <c r="L84" i="9"/>
  <c r="P84" i="9"/>
  <c r="M84" i="9" s="1"/>
  <c r="J85" i="9"/>
  <c r="K85" i="9"/>
  <c r="L85" i="9"/>
  <c r="P85" i="9"/>
  <c r="M85" i="9"/>
  <c r="J86" i="9"/>
  <c r="K86" i="9"/>
  <c r="L86" i="9"/>
  <c r="P86" i="9"/>
  <c r="M86" i="9" s="1"/>
  <c r="J87" i="9"/>
  <c r="K87" i="9"/>
  <c r="L87" i="9"/>
  <c r="P87" i="9"/>
  <c r="M87" i="9" s="1"/>
  <c r="J88" i="9"/>
  <c r="K88" i="9"/>
  <c r="L88" i="9"/>
  <c r="P88" i="9"/>
  <c r="M88" i="9"/>
  <c r="J89" i="9"/>
  <c r="K89" i="9"/>
  <c r="L89" i="9"/>
  <c r="P89" i="9"/>
  <c r="M89" i="9" s="1"/>
  <c r="J90" i="9"/>
  <c r="K90" i="9"/>
  <c r="L90" i="9"/>
  <c r="P90" i="9"/>
  <c r="M90" i="9" s="1"/>
  <c r="J91" i="9"/>
  <c r="K91" i="9"/>
  <c r="L91" i="9"/>
  <c r="P91" i="9"/>
  <c r="M91" i="9" s="1"/>
  <c r="J92" i="9"/>
  <c r="K92" i="9"/>
  <c r="L92" i="9"/>
  <c r="P92" i="9"/>
  <c r="M92" i="9" s="1"/>
  <c r="J93" i="9"/>
  <c r="K93" i="9"/>
  <c r="L93" i="9"/>
  <c r="P93" i="9"/>
  <c r="M93" i="9"/>
  <c r="J94" i="9"/>
  <c r="K94" i="9"/>
  <c r="L94" i="9"/>
  <c r="P94" i="9"/>
  <c r="M94" i="9" s="1"/>
  <c r="J95" i="9"/>
  <c r="K95" i="9"/>
  <c r="L95" i="9"/>
  <c r="P95" i="9"/>
  <c r="M95" i="9" s="1"/>
  <c r="J96" i="9"/>
  <c r="K96" i="9"/>
  <c r="L96" i="9"/>
  <c r="P96" i="9"/>
  <c r="M96" i="9"/>
  <c r="J97" i="9"/>
  <c r="K97" i="9"/>
  <c r="L97" i="9"/>
  <c r="P97" i="9"/>
  <c r="M97" i="9"/>
  <c r="J98" i="9"/>
  <c r="K98" i="9"/>
  <c r="L98" i="9"/>
  <c r="P98" i="9"/>
  <c r="M98" i="9" s="1"/>
  <c r="J99" i="9"/>
  <c r="K99" i="9"/>
  <c r="L99" i="9"/>
  <c r="P99" i="9"/>
  <c r="M99" i="9" s="1"/>
  <c r="J100" i="9"/>
  <c r="K100" i="9"/>
  <c r="L100" i="9"/>
  <c r="P100" i="9"/>
  <c r="M100" i="9" s="1"/>
  <c r="J101" i="9"/>
  <c r="K101" i="9"/>
  <c r="L101" i="9"/>
  <c r="P101" i="9"/>
  <c r="M101" i="9"/>
  <c r="J102" i="9"/>
  <c r="K102" i="9"/>
  <c r="L102" i="9"/>
  <c r="P102" i="9"/>
  <c r="M102" i="9" s="1"/>
  <c r="J103" i="9"/>
  <c r="K103" i="9"/>
  <c r="L103" i="9"/>
  <c r="P103" i="9"/>
  <c r="M103" i="9" s="1"/>
  <c r="J104" i="9"/>
  <c r="K104" i="9"/>
  <c r="L104" i="9"/>
  <c r="P104" i="9"/>
  <c r="M104" i="9" s="1"/>
  <c r="J105" i="9"/>
  <c r="K105" i="9"/>
  <c r="L105" i="9"/>
  <c r="P105" i="9"/>
  <c r="M105" i="9"/>
  <c r="J106" i="9"/>
  <c r="K106" i="9"/>
  <c r="L106" i="9"/>
  <c r="P106" i="9"/>
  <c r="M106" i="9" s="1"/>
  <c r="J107" i="9"/>
  <c r="K107" i="9"/>
  <c r="L107" i="9"/>
  <c r="P107" i="9"/>
  <c r="M107" i="9" s="1"/>
  <c r="J108" i="9"/>
  <c r="K108" i="9"/>
  <c r="L108" i="9"/>
  <c r="P108" i="9"/>
  <c r="M108" i="9" s="1"/>
  <c r="J109" i="9"/>
  <c r="K109" i="9"/>
  <c r="L109" i="9"/>
  <c r="P109" i="9"/>
  <c r="M109" i="9"/>
  <c r="J110" i="9"/>
  <c r="K110" i="9"/>
  <c r="L110" i="9"/>
  <c r="P110" i="9"/>
  <c r="M110" i="9" s="1"/>
  <c r="J111" i="9"/>
  <c r="K111" i="9"/>
  <c r="L111" i="9"/>
  <c r="P111" i="9"/>
  <c r="M111" i="9" s="1"/>
  <c r="J112" i="9"/>
  <c r="K112" i="9"/>
  <c r="L112" i="9"/>
  <c r="P112" i="9"/>
  <c r="M112" i="9" s="1"/>
  <c r="J113" i="9"/>
  <c r="K113" i="9"/>
  <c r="L113" i="9"/>
  <c r="P113" i="9"/>
  <c r="M113" i="9" s="1"/>
  <c r="J114" i="9"/>
  <c r="K114" i="9"/>
  <c r="L114" i="9"/>
  <c r="P114" i="9"/>
  <c r="M114" i="9" s="1"/>
  <c r="J115" i="9"/>
  <c r="K115" i="9"/>
  <c r="L115" i="9"/>
  <c r="P115" i="9"/>
  <c r="M115" i="9" s="1"/>
  <c r="J116" i="9"/>
  <c r="K116" i="9"/>
  <c r="L116" i="9"/>
  <c r="P116" i="9"/>
  <c r="M116" i="9" s="1"/>
  <c r="J117" i="9"/>
  <c r="K117" i="9"/>
  <c r="L117" i="9"/>
  <c r="P117" i="9"/>
  <c r="M117" i="9"/>
  <c r="J118" i="9"/>
  <c r="K118" i="9"/>
  <c r="L118" i="9"/>
  <c r="P118" i="9"/>
  <c r="M118" i="9" s="1"/>
  <c r="J119" i="9"/>
  <c r="K119" i="9"/>
  <c r="L119" i="9"/>
  <c r="P119" i="9"/>
  <c r="M119" i="9" s="1"/>
  <c r="J120" i="9"/>
  <c r="K120" i="9"/>
  <c r="L120" i="9"/>
  <c r="P120" i="9"/>
  <c r="M120" i="9"/>
  <c r="J121" i="9"/>
  <c r="K121" i="9"/>
  <c r="L121" i="9"/>
  <c r="P121" i="9"/>
  <c r="M121" i="9" s="1"/>
  <c r="J122" i="9"/>
  <c r="K122" i="9"/>
  <c r="L122" i="9"/>
  <c r="P122" i="9"/>
  <c r="M122" i="9" s="1"/>
  <c r="J123" i="9"/>
  <c r="K123" i="9"/>
  <c r="L123" i="9"/>
  <c r="P123" i="9"/>
  <c r="M123" i="9" s="1"/>
  <c r="J124" i="9"/>
  <c r="K124" i="9"/>
  <c r="L124" i="9"/>
  <c r="P124" i="9"/>
  <c r="M124" i="9" s="1"/>
  <c r="J125" i="9"/>
  <c r="K125" i="9"/>
  <c r="L125" i="9"/>
  <c r="P125" i="9"/>
  <c r="M125" i="9"/>
  <c r="J126" i="9"/>
  <c r="K126" i="9"/>
  <c r="L126" i="9"/>
  <c r="P126" i="9"/>
  <c r="M126" i="9" s="1"/>
  <c r="J127" i="9"/>
  <c r="K127" i="9"/>
  <c r="L127" i="9"/>
  <c r="P127" i="9"/>
  <c r="M127" i="9" s="1"/>
  <c r="J128" i="9"/>
  <c r="K128" i="9"/>
  <c r="L128" i="9"/>
  <c r="P128" i="9"/>
  <c r="M128" i="9"/>
  <c r="J129" i="9"/>
  <c r="K129" i="9"/>
  <c r="L129" i="9"/>
  <c r="P129" i="9"/>
  <c r="M129" i="9"/>
  <c r="J130" i="9"/>
  <c r="K130" i="9"/>
  <c r="L130" i="9"/>
  <c r="P130" i="9"/>
  <c r="M130" i="9" s="1"/>
  <c r="J131" i="9"/>
  <c r="K131" i="9"/>
  <c r="L131" i="9"/>
  <c r="P131" i="9"/>
  <c r="M131" i="9" s="1"/>
  <c r="J132" i="9"/>
  <c r="K132" i="9"/>
  <c r="L132" i="9"/>
  <c r="P132" i="9"/>
  <c r="M132" i="9" s="1"/>
  <c r="J133" i="9"/>
  <c r="K133" i="9"/>
  <c r="L133" i="9"/>
  <c r="P133" i="9"/>
  <c r="M133" i="9"/>
  <c r="J134" i="9"/>
  <c r="K134" i="9"/>
  <c r="L134" i="9"/>
  <c r="P134" i="9"/>
  <c r="M134" i="9" s="1"/>
  <c r="A1" i="9"/>
  <c r="R4" i="39"/>
  <c r="O79" i="39" s="1"/>
  <c r="O154" i="39" s="1"/>
  <c r="M154" i="39"/>
  <c r="K154" i="39"/>
  <c r="G154" i="39"/>
  <c r="M153" i="39"/>
  <c r="K153" i="39"/>
  <c r="G153" i="39"/>
  <c r="M152" i="39"/>
  <c r="K152" i="39"/>
  <c r="G152" i="39"/>
  <c r="M151" i="39"/>
  <c r="K151" i="39"/>
  <c r="G151" i="39"/>
  <c r="M150" i="39"/>
  <c r="K150" i="39"/>
  <c r="G150" i="39"/>
  <c r="M149" i="39"/>
  <c r="K149" i="39"/>
  <c r="G149" i="39"/>
  <c r="M148" i="39"/>
  <c r="G148" i="39"/>
  <c r="M147" i="39"/>
  <c r="K147" i="39"/>
  <c r="G147" i="39"/>
  <c r="Q146" i="39"/>
  <c r="O69" i="39"/>
  <c r="O144" i="39" s="1"/>
  <c r="Q143" i="39"/>
  <c r="O68" i="39"/>
  <c r="O143" i="39" s="1"/>
  <c r="Q67" i="39"/>
  <c r="Q142" i="39" s="1"/>
  <c r="Q66" i="39"/>
  <c r="Q141" i="39" s="1"/>
  <c r="K141" i="39"/>
  <c r="O65" i="39"/>
  <c r="O140" i="39" s="1"/>
  <c r="K140" i="39"/>
  <c r="O64" i="39"/>
  <c r="O139" i="39" s="1"/>
  <c r="K139" i="39"/>
  <c r="Q138" i="39"/>
  <c r="O138" i="39"/>
  <c r="M137" i="39"/>
  <c r="M136" i="39"/>
  <c r="K133" i="39"/>
  <c r="K132" i="39"/>
  <c r="K131" i="39"/>
  <c r="O129" i="39"/>
  <c r="O128" i="39"/>
  <c r="K125" i="39"/>
  <c r="K124" i="39"/>
  <c r="K123" i="39"/>
  <c r="M121" i="39"/>
  <c r="M120" i="39"/>
  <c r="K117" i="39"/>
  <c r="K116" i="39"/>
  <c r="K115" i="39"/>
  <c r="Q113" i="39"/>
  <c r="Q112" i="39"/>
  <c r="K109" i="39"/>
  <c r="K108" i="39"/>
  <c r="K107" i="39"/>
  <c r="M105" i="39"/>
  <c r="M104" i="39"/>
  <c r="K101" i="39"/>
  <c r="K100" i="39"/>
  <c r="K99" i="39"/>
  <c r="O97" i="39"/>
  <c r="O96" i="39"/>
  <c r="K93" i="39"/>
  <c r="K92" i="39"/>
  <c r="U91" i="39"/>
  <c r="K91" i="39"/>
  <c r="U90" i="39"/>
  <c r="U89" i="39"/>
  <c r="M89" i="39"/>
  <c r="U88" i="39"/>
  <c r="M88" i="39"/>
  <c r="U87" i="39"/>
  <c r="U86" i="39"/>
  <c r="U85" i="39"/>
  <c r="K85" i="39"/>
  <c r="U84" i="39"/>
  <c r="K84" i="39"/>
  <c r="U83" i="39"/>
  <c r="U82" i="39"/>
  <c r="K66" i="39"/>
  <c r="K65" i="39"/>
  <c r="K64" i="39"/>
  <c r="M62" i="39"/>
  <c r="M61" i="39"/>
  <c r="K58" i="39"/>
  <c r="K57" i="39"/>
  <c r="K56" i="39"/>
  <c r="O54" i="39"/>
  <c r="O53" i="39"/>
  <c r="K50" i="39"/>
  <c r="K49" i="39"/>
  <c r="K48" i="39"/>
  <c r="M46" i="39"/>
  <c r="M45" i="39"/>
  <c r="K42" i="39"/>
  <c r="K41" i="39"/>
  <c r="K40" i="39"/>
  <c r="Q38" i="39"/>
  <c r="Q37" i="39"/>
  <c r="K34" i="39"/>
  <c r="K33" i="39"/>
  <c r="K32" i="39"/>
  <c r="M30" i="39"/>
  <c r="M29" i="39"/>
  <c r="K26" i="39"/>
  <c r="K25" i="39"/>
  <c r="K24" i="39"/>
  <c r="O22" i="39"/>
  <c r="O21" i="39"/>
  <c r="K18" i="39"/>
  <c r="K17" i="39"/>
  <c r="U16" i="39"/>
  <c r="K16" i="39"/>
  <c r="M14" i="39"/>
  <c r="M13" i="39"/>
  <c r="K10" i="39"/>
  <c r="K9" i="39"/>
  <c r="K8" i="39"/>
  <c r="U7" i="39"/>
  <c r="G4" i="39"/>
  <c r="A4" i="39"/>
  <c r="A1" i="39"/>
  <c r="U15" i="39"/>
  <c r="U14" i="39"/>
  <c r="L5" i="37"/>
  <c r="C5" i="37"/>
  <c r="A5" i="37"/>
  <c r="A1" i="37"/>
  <c r="C27" i="39"/>
  <c r="C31" i="39"/>
  <c r="C35" i="39"/>
  <c r="C39" i="39"/>
  <c r="C43" i="39"/>
  <c r="C47" i="39"/>
  <c r="C51" i="39"/>
  <c r="C55" i="39"/>
  <c r="C59" i="39"/>
  <c r="C63" i="39"/>
  <c r="C67" i="39"/>
  <c r="C86" i="39"/>
  <c r="C90" i="39"/>
  <c r="C94" i="39"/>
  <c r="C98" i="39"/>
  <c r="C106" i="39"/>
  <c r="B82" i="39"/>
  <c r="C82" i="39"/>
  <c r="C7" i="39"/>
  <c r="C126" i="39"/>
  <c r="F6" i="240"/>
  <c r="K6" i="240"/>
  <c r="O6" i="240"/>
  <c r="Q6" i="240"/>
  <c r="C7" i="248"/>
  <c r="C11" i="248"/>
  <c r="C15" i="248"/>
  <c r="C19" i="248"/>
  <c r="C23" i="248"/>
  <c r="C27" i="248"/>
  <c r="C31" i="248"/>
  <c r="C35" i="248"/>
  <c r="C7" i="249"/>
  <c r="C11" i="249"/>
  <c r="C15" i="249"/>
  <c r="C19" i="249"/>
  <c r="C23" i="249"/>
  <c r="C27" i="249"/>
  <c r="C31" i="249"/>
  <c r="C35" i="249"/>
  <c r="C39" i="249"/>
  <c r="C43" i="249"/>
  <c r="C47" i="249"/>
  <c r="C51" i="249"/>
  <c r="C55" i="249"/>
  <c r="C59" i="249"/>
  <c r="C63" i="249"/>
  <c r="C67" i="249"/>
  <c r="R79" i="249"/>
  <c r="F76" i="249" s="1"/>
  <c r="U9" i="240"/>
  <c r="U9" i="248"/>
  <c r="U8" i="249"/>
  <c r="U9" i="249"/>
  <c r="U8" i="288"/>
  <c r="U9" i="288"/>
  <c r="U8" i="296"/>
  <c r="U9" i="296"/>
  <c r="U9" i="297"/>
  <c r="U8" i="298"/>
  <c r="U9" i="298"/>
  <c r="U8" i="310"/>
  <c r="U9" i="310"/>
  <c r="U9" i="311"/>
  <c r="U8" i="312"/>
  <c r="U9" i="312"/>
  <c r="U9" i="313"/>
  <c r="U8" i="320"/>
  <c r="U9" i="320"/>
  <c r="U9" i="321"/>
  <c r="U8" i="322"/>
  <c r="U9" i="322"/>
  <c r="U9" i="324"/>
  <c r="U8" i="325"/>
  <c r="U9" i="325"/>
  <c r="U9" i="326"/>
  <c r="U8" i="334"/>
  <c r="U9" i="334"/>
  <c r="U9" i="335"/>
  <c r="U8" i="336"/>
  <c r="U9" i="336"/>
  <c r="U9" i="337"/>
  <c r="U8" i="344"/>
  <c r="U9" i="344"/>
  <c r="U9" i="345"/>
  <c r="H79" i="346"/>
  <c r="H154" i="346" s="1"/>
  <c r="F79" i="346"/>
  <c r="F154" i="346" s="1"/>
  <c r="H78" i="346"/>
  <c r="H153" i="346"/>
  <c r="F78" i="346"/>
  <c r="F153" i="346" s="1"/>
  <c r="H77" i="346"/>
  <c r="H152" i="346"/>
  <c r="F77" i="346"/>
  <c r="F152" i="346" s="1"/>
  <c r="H76" i="346"/>
  <c r="H151" i="346" s="1"/>
  <c r="F76" i="346"/>
  <c r="F151" i="346" s="1"/>
  <c r="H75" i="346"/>
  <c r="H150" i="346" s="1"/>
  <c r="F75" i="346"/>
  <c r="F150" i="346" s="1"/>
  <c r="H74" i="346"/>
  <c r="H149" i="346"/>
  <c r="F74" i="346"/>
  <c r="F149" i="346" s="1"/>
  <c r="K73" i="346"/>
  <c r="K148" i="346"/>
  <c r="H73" i="346"/>
  <c r="H148" i="346" s="1"/>
  <c r="F73" i="346"/>
  <c r="F148" i="346" s="1"/>
  <c r="H72" i="346"/>
  <c r="H147" i="346" s="1"/>
  <c r="F72" i="346"/>
  <c r="F147" i="346" s="1"/>
  <c r="D18" i="328"/>
  <c r="H18" i="328"/>
  <c r="F18" i="329"/>
  <c r="F18" i="330"/>
  <c r="J18" i="330"/>
  <c r="D22" i="331"/>
  <c r="F22" i="332"/>
  <c r="D27" i="332"/>
  <c r="H27" i="332"/>
  <c r="F6" i="334"/>
  <c r="K6" i="334"/>
  <c r="M6" i="334"/>
  <c r="F6" i="335"/>
  <c r="K6" i="335"/>
  <c r="M6" i="335"/>
  <c r="O6" i="335"/>
  <c r="F6" i="336"/>
  <c r="K6" i="336"/>
  <c r="M6" i="336"/>
  <c r="O6" i="336"/>
  <c r="Q6" i="336"/>
  <c r="F6" i="337"/>
  <c r="K6" i="337"/>
  <c r="M6" i="337"/>
  <c r="O6" i="337"/>
  <c r="Q6" i="337"/>
  <c r="Q25" i="337"/>
  <c r="Q41" i="337"/>
  <c r="R79" i="344"/>
  <c r="F75" i="344" s="1"/>
  <c r="R79" i="345"/>
  <c r="F77" i="345" s="1"/>
  <c r="H79" i="322"/>
  <c r="H154" i="322" s="1"/>
  <c r="F79" i="322"/>
  <c r="F154" i="322" s="1"/>
  <c r="H78" i="322"/>
  <c r="H153" i="322"/>
  <c r="F78" i="322"/>
  <c r="F153" i="322" s="1"/>
  <c r="H77" i="322"/>
  <c r="H152" i="322"/>
  <c r="F77" i="322"/>
  <c r="F152" i="322" s="1"/>
  <c r="H76" i="322"/>
  <c r="H151" i="322" s="1"/>
  <c r="F76" i="322"/>
  <c r="F151" i="322" s="1"/>
  <c r="H75" i="322"/>
  <c r="H150" i="322" s="1"/>
  <c r="F75" i="322"/>
  <c r="F150" i="322" s="1"/>
  <c r="H74" i="322"/>
  <c r="H149" i="322"/>
  <c r="F74" i="322"/>
  <c r="F149" i="322" s="1"/>
  <c r="K73" i="322"/>
  <c r="K148" i="322"/>
  <c r="H73" i="322"/>
  <c r="H148" i="322" s="1"/>
  <c r="F73" i="322"/>
  <c r="F148" i="322" s="1"/>
  <c r="H72" i="322"/>
  <c r="H147" i="322" s="1"/>
  <c r="F72" i="322"/>
  <c r="F147" i="322" s="1"/>
  <c r="H18" i="305"/>
  <c r="D22" i="307"/>
  <c r="J30" i="309"/>
  <c r="F6" i="310"/>
  <c r="K6" i="310"/>
  <c r="M6" i="310"/>
  <c r="F6" i="311"/>
  <c r="K6" i="311"/>
  <c r="M6" i="311"/>
  <c r="O6" i="311"/>
  <c r="F6" i="312"/>
  <c r="K6" i="312"/>
  <c r="M6" i="312"/>
  <c r="O6" i="312"/>
  <c r="Q6" i="312"/>
  <c r="F6" i="313"/>
  <c r="K6" i="313"/>
  <c r="M6" i="313"/>
  <c r="O6" i="313"/>
  <c r="Q6" i="313"/>
  <c r="Q25" i="313"/>
  <c r="Q41" i="313"/>
  <c r="R79" i="320"/>
  <c r="F73" i="320" s="1"/>
  <c r="R79" i="321"/>
  <c r="F78" i="321" s="1"/>
  <c r="H79" i="298"/>
  <c r="H154" i="298" s="1"/>
  <c r="F79" i="298"/>
  <c r="F154" i="298" s="1"/>
  <c r="H78" i="298"/>
  <c r="H153" i="298" s="1"/>
  <c r="F78" i="298"/>
  <c r="F153" i="298" s="1"/>
  <c r="H77" i="298"/>
  <c r="H152" i="298" s="1"/>
  <c r="F77" i="298"/>
  <c r="F152" i="298" s="1"/>
  <c r="H76" i="298"/>
  <c r="H151" i="298" s="1"/>
  <c r="F76" i="298"/>
  <c r="F151" i="298" s="1"/>
  <c r="H75" i="298"/>
  <c r="H150" i="298" s="1"/>
  <c r="F75" i="298"/>
  <c r="F150" i="298" s="1"/>
  <c r="H74" i="298"/>
  <c r="H149" i="298" s="1"/>
  <c r="F74" i="298"/>
  <c r="F149" i="298" s="1"/>
  <c r="K73" i="298"/>
  <c r="K148" i="298" s="1"/>
  <c r="H73" i="298"/>
  <c r="H148" i="298" s="1"/>
  <c r="F73" i="298"/>
  <c r="F148" i="298" s="1"/>
  <c r="H72" i="298"/>
  <c r="H147" i="298" s="1"/>
  <c r="F72" i="298"/>
  <c r="F147" i="298" s="1"/>
  <c r="F6" i="288"/>
  <c r="Q6" i="288"/>
  <c r="R79" i="296"/>
  <c r="F75" i="296" s="1"/>
  <c r="R79" i="297"/>
  <c r="F79" i="297" s="1"/>
  <c r="F79" i="345"/>
  <c r="F78" i="345"/>
  <c r="F75" i="345"/>
  <c r="F74" i="345"/>
  <c r="F74" i="344"/>
  <c r="F73" i="344"/>
  <c r="F72" i="344"/>
  <c r="F74" i="321"/>
  <c r="F74" i="320"/>
  <c r="F77" i="297"/>
  <c r="F76" i="297"/>
  <c r="F74" i="297"/>
  <c r="F72" i="297"/>
  <c r="F73" i="296"/>
  <c r="F72" i="321"/>
  <c r="F76" i="321"/>
  <c r="F79" i="11"/>
  <c r="F74" i="11"/>
  <c r="AD1" i="11"/>
  <c r="U12" i="346"/>
  <c r="U12" i="345"/>
  <c r="U12" i="337"/>
  <c r="U12" i="325"/>
  <c r="U12" i="322"/>
  <c r="U12" i="321"/>
  <c r="U12" i="320"/>
  <c r="U12" i="334"/>
  <c r="U12" i="326"/>
  <c r="U12" i="336"/>
  <c r="U12" i="313"/>
  <c r="U12" i="311"/>
  <c r="U12" i="310"/>
  <c r="U12" i="344"/>
  <c r="U12" i="324"/>
  <c r="U12" i="298"/>
  <c r="U12" i="297"/>
  <c r="U12" i="296"/>
  <c r="U12" i="312"/>
  <c r="U12" i="240"/>
  <c r="U12" i="249"/>
  <c r="U12" i="288"/>
  <c r="U12" i="335"/>
  <c r="U12" i="248"/>
  <c r="U12" i="39"/>
  <c r="F75" i="321"/>
  <c r="Q41" i="11"/>
  <c r="F73" i="321"/>
  <c r="U9" i="11"/>
  <c r="U13" i="11"/>
  <c r="U15" i="337"/>
  <c r="U15" i="345"/>
  <c r="U15" i="336"/>
  <c r="U15" i="335"/>
  <c r="U15" i="326"/>
  <c r="U15" i="346"/>
  <c r="U15" i="334"/>
  <c r="U15" i="313"/>
  <c r="U15" i="311"/>
  <c r="U15" i="325"/>
  <c r="U15" i="321"/>
  <c r="U15" i="312"/>
  <c r="U15" i="288"/>
  <c r="U15" i="240"/>
  <c r="U15" i="324"/>
  <c r="U15" i="322"/>
  <c r="U15" i="297"/>
  <c r="U11" i="334"/>
  <c r="U11" i="311"/>
  <c r="U11" i="320"/>
  <c r="U11" i="298"/>
  <c r="U11" i="249"/>
  <c r="U11" i="296"/>
  <c r="U13" i="240"/>
  <c r="U14" i="248"/>
  <c r="U13" i="249"/>
  <c r="U15" i="249"/>
  <c r="F78" i="288"/>
  <c r="F76" i="288"/>
  <c r="U15" i="320"/>
  <c r="AF1" i="335"/>
  <c r="AB1" i="335"/>
  <c r="AE1" i="335"/>
  <c r="AD1" i="335"/>
  <c r="AH1" i="335"/>
  <c r="AG1" i="335"/>
  <c r="AC1" i="335"/>
  <c r="U9" i="39"/>
  <c r="U13" i="39"/>
  <c r="U14" i="346"/>
  <c r="U14" i="337"/>
  <c r="U14" i="325"/>
  <c r="U14" i="320"/>
  <c r="U14" i="334"/>
  <c r="U14" i="310"/>
  <c r="U14" i="298"/>
  <c r="U14" i="288"/>
  <c r="U14" i="345"/>
  <c r="U10" i="336"/>
  <c r="U10" i="345"/>
  <c r="U10" i="337"/>
  <c r="U10" i="321"/>
  <c r="U10" i="320"/>
  <c r="U10" i="310"/>
  <c r="U10" i="313"/>
  <c r="U10" i="298"/>
  <c r="U10" i="344"/>
  <c r="U10" i="325"/>
  <c r="U10" i="288"/>
  <c r="U15" i="298"/>
  <c r="AB1" i="308"/>
  <c r="AC1" i="308"/>
  <c r="AK1" i="309"/>
  <c r="AG1" i="309"/>
  <c r="AC1" i="309"/>
  <c r="AH1" i="309"/>
  <c r="AB1" i="309"/>
  <c r="AJ1" i="309"/>
  <c r="AE1" i="309"/>
  <c r="AD1" i="309"/>
  <c r="AI1" i="309"/>
  <c r="AG1" i="310"/>
  <c r="AC1" i="310"/>
  <c r="AF1" i="310"/>
  <c r="O6" i="310"/>
  <c r="AD1" i="310"/>
  <c r="AH1" i="310"/>
  <c r="AB1" i="310"/>
  <c r="U15" i="310"/>
  <c r="AJ1" i="331"/>
  <c r="AF1" i="331"/>
  <c r="AB1" i="331"/>
  <c r="AI1" i="331"/>
  <c r="AE1" i="331"/>
  <c r="AK1" i="331"/>
  <c r="AC1" i="331"/>
  <c r="AG1" i="331"/>
  <c r="AH1" i="331"/>
  <c r="AD1" i="331"/>
  <c r="U13" i="345"/>
  <c r="U13" i="344"/>
  <c r="U13" i="336"/>
  <c r="U13" i="334"/>
  <c r="U13" i="337"/>
  <c r="U13" i="335"/>
  <c r="U13" i="324"/>
  <c r="U13" i="322"/>
  <c r="U13" i="321"/>
  <c r="U13" i="320"/>
  <c r="U13" i="312"/>
  <c r="U13" i="310"/>
  <c r="U13" i="346"/>
  <c r="U13" i="313"/>
  <c r="U13" i="298"/>
  <c r="U13" i="297"/>
  <c r="U13" i="296"/>
  <c r="U13" i="326"/>
  <c r="U13" i="288"/>
  <c r="U13" i="325"/>
  <c r="AH1" i="240"/>
  <c r="AD1" i="240"/>
  <c r="AF1" i="240"/>
  <c r="AB1" i="240"/>
  <c r="U13" i="248"/>
  <c r="U15" i="248"/>
  <c r="U15" i="296"/>
  <c r="AK1" i="305"/>
  <c r="AG1" i="305"/>
  <c r="AC1" i="305"/>
  <c r="AH1" i="305"/>
  <c r="AB1" i="305"/>
  <c r="AJ1" i="305"/>
  <c r="AE1" i="305"/>
  <c r="AI1" i="305"/>
  <c r="AD1" i="305"/>
  <c r="AH1" i="306"/>
  <c r="AC1" i="306"/>
  <c r="AD1" i="306"/>
  <c r="AI1" i="306"/>
  <c r="AK1" i="306"/>
  <c r="AG1" i="240"/>
  <c r="F77" i="240"/>
  <c r="F75" i="240"/>
  <c r="U14" i="311"/>
  <c r="U15" i="344"/>
  <c r="E40" i="307"/>
  <c r="E41" i="307"/>
  <c r="Q57" i="313"/>
  <c r="AC1" i="313"/>
  <c r="AF1" i="313"/>
  <c r="AH1" i="307"/>
  <c r="AC1" i="307"/>
  <c r="AK1" i="307"/>
  <c r="E47" i="309"/>
  <c r="E46" i="309"/>
  <c r="F55" i="310"/>
  <c r="F56" i="310"/>
  <c r="AJ1" i="332"/>
  <c r="AF1" i="332"/>
  <c r="AB1" i="332"/>
  <c r="AI1" i="332"/>
  <c r="AE1" i="332"/>
  <c r="AK1" i="332"/>
  <c r="AC1" i="332"/>
  <c r="AG1" i="332"/>
  <c r="AH1" i="332"/>
  <c r="F55" i="334"/>
  <c r="F56" i="334"/>
  <c r="AH1" i="337"/>
  <c r="AD1" i="337"/>
  <c r="AG1" i="337"/>
  <c r="AC1" i="337"/>
  <c r="Q57" i="337"/>
  <c r="AE1" i="337"/>
  <c r="AF1" i="337"/>
  <c r="AD1" i="304"/>
  <c r="AE1" i="306"/>
  <c r="AE1" i="307"/>
  <c r="AG1" i="312"/>
  <c r="AC1" i="312"/>
  <c r="AH1" i="313"/>
  <c r="AD1" i="313"/>
  <c r="F74" i="313"/>
  <c r="F77" i="313"/>
  <c r="F28" i="325"/>
  <c r="F26" i="325"/>
  <c r="AK1" i="329"/>
  <c r="AG1" i="329"/>
  <c r="AC1" i="329"/>
  <c r="AJ1" i="329"/>
  <c r="AF1" i="329"/>
  <c r="AB1" i="329"/>
  <c r="AE1" i="329"/>
  <c r="AI1" i="329"/>
  <c r="AI1" i="304"/>
  <c r="AE1" i="304"/>
  <c r="AJ1" i="306"/>
  <c r="AF1" i="306"/>
  <c r="AB1" i="306"/>
  <c r="AJ1" i="307"/>
  <c r="AF1" i="307"/>
  <c r="AB1" i="307"/>
  <c r="AF1" i="311"/>
  <c r="AB1" i="311"/>
  <c r="H80" i="313"/>
  <c r="H78" i="313"/>
  <c r="H76" i="313"/>
  <c r="H74" i="313"/>
  <c r="E43" i="332"/>
  <c r="E42" i="332"/>
  <c r="AK1" i="333"/>
  <c r="AG1" i="333"/>
  <c r="AC1" i="333"/>
  <c r="AJ1" i="333"/>
  <c r="AF1" i="333"/>
  <c r="AB1" i="333"/>
  <c r="AI1" i="333"/>
  <c r="AE1" i="333"/>
  <c r="F53" i="335"/>
  <c r="F52" i="335"/>
  <c r="F51" i="335"/>
  <c r="E47" i="333"/>
  <c r="E46" i="333"/>
  <c r="AJ1" i="330"/>
  <c r="AF1" i="330"/>
  <c r="AB1" i="330"/>
  <c r="AI1" i="330"/>
  <c r="AE1" i="330"/>
  <c r="AD1" i="328"/>
  <c r="AB1" i="334"/>
  <c r="AB1" i="336"/>
  <c r="F75" i="336"/>
  <c r="AG1" i="307"/>
  <c r="AD1" i="307"/>
  <c r="AI1" i="307"/>
  <c r="H79" i="313"/>
  <c r="F79" i="313"/>
  <c r="H77" i="313"/>
  <c r="H75" i="313"/>
  <c r="H73" i="313"/>
  <c r="F80" i="313"/>
  <c r="F76" i="313"/>
  <c r="F73" i="313"/>
  <c r="AH1" i="312"/>
  <c r="AE1" i="312"/>
  <c r="AB1" i="312"/>
  <c r="AF1" i="312"/>
  <c r="F79" i="312"/>
  <c r="F77" i="312"/>
  <c r="F75" i="312"/>
  <c r="F73" i="312"/>
  <c r="F78" i="312"/>
  <c r="F74" i="312"/>
  <c r="F78" i="313"/>
  <c r="AH1" i="328"/>
  <c r="AK1" i="328"/>
  <c r="AI1" i="328"/>
  <c r="AF1" i="328"/>
  <c r="AC1" i="328"/>
  <c r="AJ1" i="328"/>
  <c r="AE1" i="328"/>
  <c r="AJ1" i="304"/>
  <c r="AH1" i="304"/>
  <c r="AF1" i="304"/>
  <c r="AB1" i="304"/>
  <c r="AF1" i="305"/>
  <c r="F24" i="324"/>
  <c r="F43" i="326"/>
  <c r="AG1" i="328"/>
  <c r="AK1" i="330"/>
  <c r="AD1" i="330"/>
  <c r="AD1" i="333"/>
  <c r="AH1" i="333"/>
  <c r="AF1" i="336"/>
  <c r="AG1" i="336"/>
  <c r="AD1" i="336"/>
  <c r="AE1" i="288" l="1"/>
  <c r="AB1" i="288"/>
  <c r="AF1" i="308"/>
  <c r="F73" i="288"/>
  <c r="U11" i="312"/>
  <c r="U11" i="326"/>
  <c r="U11" i="325"/>
  <c r="O6" i="288"/>
  <c r="F73" i="249"/>
  <c r="U10" i="335"/>
  <c r="U10" i="11"/>
  <c r="U11" i="39"/>
  <c r="F74" i="296"/>
  <c r="F73" i="11"/>
  <c r="F76" i="11"/>
  <c r="AD1" i="288"/>
  <c r="F77" i="288"/>
  <c r="U11" i="321"/>
  <c r="F75" i="288"/>
  <c r="U14" i="240"/>
  <c r="AD1" i="308"/>
  <c r="AJ1" i="308"/>
  <c r="F72" i="288"/>
  <c r="U10" i="248"/>
  <c r="U10" i="296"/>
  <c r="U10" i="312"/>
  <c r="U10" i="322"/>
  <c r="U10" i="346"/>
  <c r="U14" i="296"/>
  <c r="U14" i="313"/>
  <c r="U14" i="321"/>
  <c r="U14" i="344"/>
  <c r="F79" i="288"/>
  <c r="U11" i="240"/>
  <c r="U11" i="345"/>
  <c r="U11" i="322"/>
  <c r="U11" i="337"/>
  <c r="U11" i="335"/>
  <c r="F78" i="11"/>
  <c r="F72" i="345"/>
  <c r="F76" i="345"/>
  <c r="M6" i="288"/>
  <c r="F77" i="321"/>
  <c r="U8" i="345"/>
  <c r="U8" i="337"/>
  <c r="U8" i="335"/>
  <c r="U8" i="326"/>
  <c r="U8" i="324"/>
  <c r="U8" i="321"/>
  <c r="U8" i="313"/>
  <c r="U8" i="311"/>
  <c r="U8" i="297"/>
  <c r="F78" i="249"/>
  <c r="U8" i="39"/>
  <c r="Q41" i="240"/>
  <c r="M6" i="240"/>
  <c r="AC1" i="240"/>
  <c r="U8" i="346"/>
  <c r="U8" i="240"/>
  <c r="U8" i="248"/>
  <c r="F42" i="326"/>
  <c r="F40" i="326"/>
  <c r="AG1" i="308"/>
  <c r="U11" i="313"/>
  <c r="F75" i="320"/>
  <c r="R79" i="248"/>
  <c r="R79" i="39"/>
  <c r="H77" i="39" s="1"/>
  <c r="H152" i="39" s="1"/>
  <c r="F74" i="240"/>
  <c r="F76" i="240"/>
  <c r="F41" i="326"/>
  <c r="AG1" i="288"/>
  <c r="U11" i="288"/>
  <c r="F73" i="240"/>
  <c r="U14" i="249"/>
  <c r="U10" i="240"/>
  <c r="AH1" i="308"/>
  <c r="U10" i="249"/>
  <c r="U10" i="297"/>
  <c r="U10" i="311"/>
  <c r="U10" i="324"/>
  <c r="U10" i="326"/>
  <c r="U10" i="334"/>
  <c r="U14" i="326"/>
  <c r="U14" i="312"/>
  <c r="U14" i="297"/>
  <c r="U14" i="336"/>
  <c r="U14" i="322"/>
  <c r="U14" i="335"/>
  <c r="U11" i="297"/>
  <c r="U11" i="248"/>
  <c r="U11" i="310"/>
  <c r="U11" i="346"/>
  <c r="U11" i="324"/>
  <c r="U11" i="344"/>
  <c r="F75" i="11"/>
  <c r="F72" i="320"/>
  <c r="F73" i="297"/>
  <c r="F78" i="297"/>
  <c r="F73" i="345"/>
  <c r="F72" i="296"/>
  <c r="U10" i="39"/>
  <c r="F72" i="11"/>
  <c r="U11" i="11"/>
  <c r="F72" i="240"/>
  <c r="F27" i="325"/>
  <c r="F25" i="325"/>
  <c r="E42" i="308"/>
  <c r="AC1" i="330"/>
  <c r="AB1" i="337"/>
  <c r="AC1" i="304"/>
  <c r="AG1" i="306"/>
  <c r="AF1" i="309"/>
  <c r="AH1" i="334"/>
  <c r="AH1" i="336"/>
  <c r="AE1" i="311"/>
  <c r="AB1" i="328"/>
  <c r="D30" i="333"/>
  <c r="D27" i="331"/>
  <c r="E41" i="331"/>
  <c r="F78" i="337"/>
  <c r="H78" i="337"/>
  <c r="H77" i="337"/>
  <c r="F80" i="337"/>
  <c r="H80" i="337"/>
  <c r="H75" i="337"/>
  <c r="F74" i="337"/>
  <c r="H74" i="337"/>
  <c r="F73" i="337"/>
  <c r="F76" i="337"/>
  <c r="H76" i="337"/>
  <c r="F75" i="337"/>
  <c r="H73" i="337"/>
  <c r="F22" i="331"/>
  <c r="H30" i="333"/>
  <c r="J27" i="308"/>
  <c r="F22" i="307"/>
  <c r="H27" i="331"/>
  <c r="J24" i="309"/>
  <c r="H27" i="307"/>
  <c r="F30" i="309"/>
  <c r="D22" i="308"/>
  <c r="F24" i="309"/>
  <c r="D27" i="307"/>
  <c r="F18" i="304"/>
  <c r="D22" i="332"/>
  <c r="F27" i="332"/>
  <c r="L18" i="330"/>
  <c r="J27" i="332"/>
  <c r="D18" i="330"/>
  <c r="J18" i="329"/>
  <c r="H18" i="329"/>
  <c r="F24" i="333"/>
  <c r="F27" i="331"/>
  <c r="F30" i="333"/>
  <c r="H22" i="331"/>
  <c r="J24" i="333"/>
  <c r="D24" i="333"/>
  <c r="H18" i="330"/>
  <c r="F18" i="328"/>
  <c r="J30" i="333"/>
  <c r="H22" i="332"/>
  <c r="H24" i="333"/>
  <c r="D18" i="329"/>
  <c r="H27" i="308"/>
  <c r="H30" i="309"/>
  <c r="D27" i="308"/>
  <c r="L18" i="306"/>
  <c r="H18" i="304"/>
  <c r="D24" i="309"/>
  <c r="F22" i="308"/>
  <c r="H22" i="307"/>
  <c r="H18" i="306"/>
  <c r="D30" i="309"/>
  <c r="D18" i="306"/>
  <c r="F18" i="305"/>
  <c r="D18" i="304"/>
  <c r="H22" i="308"/>
  <c r="F27" i="307"/>
  <c r="F18" i="306"/>
  <c r="H24" i="309"/>
  <c r="D18" i="305"/>
  <c r="F27" i="308"/>
  <c r="J18" i="306"/>
  <c r="J18" i="305"/>
  <c r="AC1" i="334"/>
  <c r="AH1" i="11"/>
  <c r="O6" i="11"/>
  <c r="M6" i="11"/>
  <c r="AF1" i="11"/>
  <c r="F74" i="249"/>
  <c r="F79" i="249"/>
  <c r="AG1" i="11"/>
  <c r="F6" i="11"/>
  <c r="AE1" i="11"/>
  <c r="F72" i="249"/>
  <c r="F79" i="321"/>
  <c r="F75" i="297"/>
  <c r="F75" i="249"/>
  <c r="U12" i="11"/>
  <c r="AE1" i="240"/>
  <c r="K6" i="11"/>
  <c r="AB1" i="11"/>
  <c r="F77" i="249"/>
  <c r="Q6" i="11"/>
  <c r="U14" i="11"/>
  <c r="F79" i="336"/>
  <c r="F74" i="336"/>
  <c r="F78" i="336"/>
  <c r="F73" i="336"/>
  <c r="F77" i="336"/>
  <c r="F72" i="336"/>
  <c r="F76" i="336"/>
  <c r="AF1" i="288"/>
  <c r="AC1" i="288"/>
  <c r="AK1" i="304"/>
  <c r="AG1" i="304"/>
  <c r="AK1" i="308"/>
  <c r="AE1" i="308"/>
  <c r="AD1" i="311"/>
  <c r="AC1" i="311"/>
  <c r="AH1" i="311"/>
  <c r="AG1" i="311"/>
  <c r="AH1" i="288"/>
  <c r="AD1" i="312"/>
  <c r="AG1" i="313"/>
  <c r="AH1" i="329"/>
  <c r="AD1" i="329"/>
  <c r="F50" i="311"/>
  <c r="AH1" i="330"/>
  <c r="AG1" i="330"/>
  <c r="F51" i="311"/>
  <c r="AE1" i="313"/>
  <c r="AE1" i="334"/>
  <c r="F77" i="337"/>
  <c r="AG1" i="334"/>
  <c r="H79" i="337"/>
  <c r="F74" i="39" l="1"/>
  <c r="F149" i="39" s="1"/>
  <c r="F79" i="39"/>
  <c r="F154" i="39" s="1"/>
  <c r="H74" i="39"/>
  <c r="H149" i="39" s="1"/>
  <c r="H76" i="39"/>
  <c r="H151" i="39" s="1"/>
  <c r="F78" i="39"/>
  <c r="F153" i="39" s="1"/>
  <c r="K73" i="39"/>
  <c r="K148" i="39" s="1"/>
  <c r="H75" i="39"/>
  <c r="H150" i="39" s="1"/>
  <c r="H72" i="39"/>
  <c r="H147" i="39" s="1"/>
  <c r="F75" i="39"/>
  <c r="F150" i="39" s="1"/>
  <c r="H79" i="39"/>
  <c r="H154" i="39" s="1"/>
  <c r="F77" i="39"/>
  <c r="F152" i="39" s="1"/>
  <c r="F72" i="39"/>
  <c r="F147" i="39" s="1"/>
  <c r="F74" i="248"/>
  <c r="F73" i="248"/>
  <c r="F72" i="248"/>
  <c r="F75" i="248"/>
  <c r="H73" i="39"/>
  <c r="H148" i="39" s="1"/>
  <c r="F73" i="39"/>
  <c r="F148" i="39" s="1"/>
  <c r="H78" i="39"/>
  <c r="H153" i="39" s="1"/>
  <c r="F76" i="39"/>
  <c r="F151" i="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2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200-00000200000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0F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3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4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D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E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F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A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B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C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E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3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F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0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3100-000001000000}">
      <text>
        <r>
          <rPr>
            <b/>
            <sz val="8"/>
            <color indexed="8"/>
            <rFont val="Tahoma"/>
            <family val="2"/>
          </rPr>
          <t>A játékos végső elfogadási státusza:
QA= Direkt elfogadva
WC=Szabad kártyás
Üres=nincs a táblában</t>
        </r>
      </text>
    </comment>
    <comment ref="O6" authorId="0" shapeId="0" xr:uid="{00000000-0006-0000-3100-000002000000}">
      <text>
        <r>
          <rPr>
            <b/>
            <sz val="8"/>
            <color indexed="8"/>
            <rFont val="Tahoma"/>
            <family val="2"/>
            <charset val="238"/>
          </rPr>
          <t>Amikor kész a kiemelési lista töltsd ki a kiemeléseket 1,2,3,4,…
A ki nem emelteknél hagyd üresen!</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2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3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4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A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B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C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D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4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400-000002000000}">
      <text>
        <r>
          <rPr>
            <b/>
            <sz val="8"/>
            <color indexed="8"/>
            <rFont val="Tahoma"/>
            <family val="2"/>
            <charset val="238"/>
          </rPr>
          <t>Amikor kész a kiemelési lista töltsd ki a kiemeléseket 1,2,3,4,…
A ki nem emelteknél hagyd üresen!</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F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0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1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5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6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600-000002000000}">
      <text>
        <r>
          <rPr>
            <b/>
            <sz val="8"/>
            <color indexed="8"/>
            <rFont val="Tahoma"/>
            <family val="2"/>
            <charset val="238"/>
          </rPr>
          <t>Amikor kész a kiemelési lista töltsd ki a kiemeléseket 1,2,3,4,…
A ki nem emelteknél hagyd üresen!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7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8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800-00000200000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9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A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A00-000002000000}">
      <text>
        <r>
          <rPr>
            <b/>
            <sz val="8"/>
            <color indexed="8"/>
            <rFont val="Tahoma"/>
            <family val="2"/>
            <charset val="238"/>
          </rPr>
          <t>Amikor kész a kiemelési lista töltsd ki a kiemeléseket 1,2,3,4,…
A ki nem emelteknél hagyd üresen!</t>
        </r>
      </text>
    </comment>
  </commentList>
</comments>
</file>

<file path=xl/sharedStrings.xml><?xml version="1.0" encoding="utf-8"?>
<sst xmlns="http://schemas.openxmlformats.org/spreadsheetml/2006/main" count="4111" uniqueCount="528">
  <si>
    <t>Umpire</t>
  </si>
  <si>
    <t>Seed Sort</t>
  </si>
  <si>
    <t>AccSort</t>
  </si>
  <si>
    <t>CU</t>
  </si>
  <si>
    <t>St.</t>
  </si>
  <si>
    <t>Seed</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</si>
  <si>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</si>
  <si>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</si>
  <si>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</si>
  <si>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</si>
  <si>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</si>
  <si>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</si>
  <si>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</si>
  <si>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</si>
  <si>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</si>
  <si>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</si>
  <si>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</si>
  <si>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</si>
  <si>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</si>
  <si>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</si>
  <si>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</si>
  <si>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</si>
  <si>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</si>
  <si>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</si>
  <si>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</si>
  <si>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</si>
  <si>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</si>
  <si>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</si>
  <si>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</si>
  <si>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</si>
  <si>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</si>
  <si>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</si>
  <si>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</si>
  <si>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</si>
  <si>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</si>
  <si>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</si>
  <si>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</si>
  <si>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</si>
  <si>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</si>
  <si>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</si>
  <si>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</si>
  <si>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</si>
  <si>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</si>
  <si>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</si>
  <si>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</si>
  <si>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</si>
  <si>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</si>
  <si>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</si>
  <si>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</si>
  <si>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</si>
  <si>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</si>
  <si>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</si>
  <si>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</si>
  <si>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</si>
  <si>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</si>
  <si>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</si>
  <si>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</si>
  <si>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</si>
  <si>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</si>
  <si>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</si>
  <si>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</si>
  <si>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</si>
  <si>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</si>
  <si>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</si>
  <si>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</si>
  <si>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</si>
  <si>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</si>
  <si>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</si>
  <si>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</si>
  <si>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</si>
  <si>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</si>
  <si>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</si>
  <si>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</si>
  <si>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</si>
  <si>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</si>
  <si>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</si>
  <si>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</si>
  <si>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</si>
  <si>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</si>
  <si>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</si>
  <si>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</si>
  <si>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</si>
  <si>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</si>
  <si>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</si>
  <si>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</si>
  <si>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</si>
  <si>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</si>
  <si>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</si>
  <si>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</si>
  <si>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Ssz.</t>
  </si>
  <si>
    <t>Egyesület</t>
  </si>
  <si>
    <t>Kódszám</t>
  </si>
  <si>
    <t>Versenybíró aláírása</t>
  </si>
  <si>
    <t>Egyéni selejtezőtábla</t>
  </si>
  <si>
    <t>ELŐKÉSZÍTŐ LISTA</t>
  </si>
  <si>
    <t>Sor</t>
  </si>
  <si>
    <t>Nevezett Igen</t>
  </si>
  <si>
    <t>Nevezési rangsor</t>
  </si>
  <si>
    <t>Elfogadási státusz QA/WC</t>
  </si>
  <si>
    <t>Sorsolási rangsor</t>
  </si>
  <si>
    <t>Kiemelés</t>
  </si>
  <si>
    <t>Kiem</t>
  </si>
  <si>
    <t>2. forduló</t>
  </si>
  <si>
    <t>Feljutók</t>
  </si>
  <si>
    <t>kód</t>
  </si>
  <si>
    <t>Rangsor</t>
  </si>
  <si>
    <t>Dátuma</t>
  </si>
  <si>
    <t>Kiemeltek</t>
  </si>
  <si>
    <t>Alternatívok</t>
  </si>
  <si>
    <t>Helyettesítik</t>
  </si>
  <si>
    <t>Sorsolás ideje:</t>
  </si>
  <si>
    <t>Utolsó elfogadott játékos</t>
  </si>
  <si>
    <t>Sorsoló játékosok</t>
  </si>
  <si>
    <t>Egyéni</t>
  </si>
  <si>
    <t>SELEJTEZŐ TÁBLA</t>
  </si>
  <si>
    <t>EGYÉNI</t>
  </si>
  <si>
    <t>3. forduló</t>
  </si>
  <si>
    <t>Elfogadási státusz</t>
  </si>
  <si>
    <t>kiem</t>
  </si>
  <si>
    <t>Utolsó QA</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</si>
  <si>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</si>
  <si>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</si>
  <si>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</si>
  <si>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</si>
  <si>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</si>
  <si>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</si>
  <si>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</si>
  <si>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</si>
  <si>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</si>
  <si>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</si>
  <si>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</si>
  <si>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</si>
  <si>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</si>
  <si>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</si>
  <si>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</si>
  <si>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Döntős 1.</t>
  </si>
  <si>
    <t>Döntős 2.</t>
  </si>
  <si>
    <t>PÁROS FŐTÁBLA</t>
  </si>
  <si>
    <t>ELŐKÉSZÍTÉS</t>
  </si>
  <si>
    <t>1. JÁTÉKOS</t>
  </si>
  <si>
    <t>2. JÁTÉKOS</t>
  </si>
  <si>
    <t>Páros</t>
  </si>
  <si>
    <t>Elfogadási státusz
DA,WC, A</t>
  </si>
  <si>
    <t>Páros egyesített rangsora</t>
  </si>
  <si>
    <t>NE TÖRÖLD LE EZT AZ OLDALT!  A helyes NÉVSORRA FIGYELJ oda!</t>
  </si>
  <si>
    <t>Páros főtábla</t>
  </si>
  <si>
    <t>Győztesek</t>
  </si>
  <si>
    <t>Orvos neve:</t>
  </si>
  <si>
    <t>Rangs.</t>
  </si>
  <si>
    <t>Nyertes</t>
  </si>
  <si>
    <t>Döntős</t>
  </si>
  <si>
    <t>Elődöntő</t>
  </si>
  <si>
    <t>Rangs</t>
  </si>
  <si>
    <t>1.(2) oldal</t>
  </si>
  <si>
    <t>2. (2) oldal</t>
  </si>
  <si>
    <t>Kiemelt párosok</t>
  </si>
  <si>
    <t>Sorsolás időpontja:</t>
  </si>
  <si>
    <t>Utolsónak elfogadott páros</t>
  </si>
  <si>
    <t>dátuma:</t>
  </si>
  <si>
    <t>Utolsó DA:</t>
  </si>
  <si>
    <t>dátuma</t>
  </si>
  <si>
    <t>Utolsó elfogadott páros</t>
  </si>
  <si>
    <t>kódszám</t>
  </si>
  <si>
    <t xml:space="preserve">  </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</si>
  <si>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</si>
  <si>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</si>
  <si>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</si>
  <si>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</si>
  <si>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</si>
  <si>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</si>
  <si>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</si>
  <si>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</si>
  <si>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</si>
  <si>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</si>
  <si>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</si>
  <si>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</si>
  <si>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</si>
  <si>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</si>
  <si>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</si>
  <si>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</si>
  <si>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</si>
  <si>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</si>
  <si>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</si>
  <si>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</si>
  <si>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</si>
  <si>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</si>
  <si>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</si>
  <si>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B - E</t>
  </si>
  <si>
    <t>E - A</t>
  </si>
  <si>
    <t>A - D</t>
  </si>
  <si>
    <t>D - E</t>
  </si>
  <si>
    <t>E - C</t>
  </si>
  <si>
    <t>4 FORDULÓ</t>
  </si>
  <si>
    <t>5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</si>
  <si>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</si>
  <si>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</si>
  <si>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</si>
  <si>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</si>
  <si>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</si>
  <si>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</si>
  <si>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</si>
  <si>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</si>
  <si>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</si>
  <si>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</si>
  <si>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</si>
  <si>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</si>
  <si>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</si>
  <si>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</si>
  <si>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</si>
  <si>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</si>
  <si>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</si>
  <si>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</si>
  <si>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</si>
  <si>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</si>
  <si>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1. játékos ranglista</t>
  </si>
  <si>
    <t>2. játékos ranglista</t>
  </si>
  <si>
    <t>H</t>
  </si>
  <si>
    <t>7. hely</t>
  </si>
  <si>
    <t>E - F</t>
  </si>
  <si>
    <t>F - D</t>
  </si>
  <si>
    <t>D - G</t>
  </si>
  <si>
    <t>G - E</t>
  </si>
  <si>
    <t>F - E</t>
  </si>
  <si>
    <t>F - G</t>
  </si>
  <si>
    <t>E - H</t>
  </si>
  <si>
    <t>H - F</t>
  </si>
  <si>
    <t>G - H</t>
  </si>
  <si>
    <t>SELEJTEZŐTÁBLA (8--&gt;4)</t>
  </si>
  <si>
    <t xml:space="preserve">SELEJTEZŐ TÁBLA (8--&gt;2) </t>
  </si>
  <si>
    <t>MTSZ AMATŐR OB</t>
  </si>
  <si>
    <t>Balatonboglár</t>
  </si>
  <si>
    <t>2022.08.05-07.</t>
  </si>
  <si>
    <t>Guti János</t>
  </si>
  <si>
    <t>Kádár László</t>
  </si>
  <si>
    <t>Férfi egyéni 1000</t>
  </si>
  <si>
    <t>Férfi egyéni 500</t>
  </si>
  <si>
    <t>Férfi egyéni 250</t>
  </si>
  <si>
    <t>Női egyéni 1000</t>
  </si>
  <si>
    <t>Női egyéni 500</t>
  </si>
  <si>
    <t xml:space="preserve">Varga </t>
  </si>
  <si>
    <t>Ákos Ciprián</t>
  </si>
  <si>
    <t>Kováts</t>
  </si>
  <si>
    <t>Zsolt</t>
  </si>
  <si>
    <t xml:space="preserve">Huszák </t>
  </si>
  <si>
    <t>János</t>
  </si>
  <si>
    <t xml:space="preserve">Gosztonyi-Kossuth </t>
  </si>
  <si>
    <t>Zoltán</t>
  </si>
  <si>
    <t xml:space="preserve">Bozóki </t>
  </si>
  <si>
    <t>Marcell</t>
  </si>
  <si>
    <t>Csaba</t>
  </si>
  <si>
    <t xml:space="preserve">Farkas </t>
  </si>
  <si>
    <t>Balázs</t>
  </si>
  <si>
    <t xml:space="preserve">Keil </t>
  </si>
  <si>
    <t>Bálint</t>
  </si>
  <si>
    <t xml:space="preserve">Kurunci </t>
  </si>
  <si>
    <t>Lajos</t>
  </si>
  <si>
    <t xml:space="preserve">Mészáros </t>
  </si>
  <si>
    <t>József</t>
  </si>
  <si>
    <t xml:space="preserve">Sánta </t>
  </si>
  <si>
    <t>László</t>
  </si>
  <si>
    <t>Varga</t>
  </si>
  <si>
    <t>Péter</t>
  </si>
  <si>
    <t xml:space="preserve">Horváth </t>
  </si>
  <si>
    <t xml:space="preserve">Hegyi </t>
  </si>
  <si>
    <t xml:space="preserve">Fábik </t>
  </si>
  <si>
    <t xml:space="preserve">Klimasevszky  </t>
  </si>
  <si>
    <t>András</t>
  </si>
  <si>
    <t xml:space="preserve">dr. Francia </t>
  </si>
  <si>
    <t xml:space="preserve">Juhász </t>
  </si>
  <si>
    <t>Alex</t>
  </si>
  <si>
    <t>Emil</t>
  </si>
  <si>
    <t xml:space="preserve">Barabás </t>
  </si>
  <si>
    <t>Bence</t>
  </si>
  <si>
    <t>Peter</t>
  </si>
  <si>
    <t>Tas Schindler</t>
  </si>
  <si>
    <t xml:space="preserve">Besser </t>
  </si>
  <si>
    <t>Ferenc</t>
  </si>
  <si>
    <t xml:space="preserve">Halász  </t>
  </si>
  <si>
    <t>Dávid</t>
  </si>
  <si>
    <t xml:space="preserve">Nyirő </t>
  </si>
  <si>
    <t>Richárd</t>
  </si>
  <si>
    <t xml:space="preserve">Magyar </t>
  </si>
  <si>
    <t>Dàvid</t>
  </si>
  <si>
    <t>Koppány</t>
  </si>
  <si>
    <t xml:space="preserve">Fábián </t>
  </si>
  <si>
    <t>Ákos</t>
  </si>
  <si>
    <t xml:space="preserve">Muharos </t>
  </si>
  <si>
    <t xml:space="preserve">Péter </t>
  </si>
  <si>
    <t xml:space="preserve">Fődi </t>
  </si>
  <si>
    <t>Tamás</t>
  </si>
  <si>
    <t xml:space="preserve">Monostori </t>
  </si>
  <si>
    <t>Bagyó</t>
  </si>
  <si>
    <t xml:space="preserve">Takács </t>
  </si>
  <si>
    <t>György</t>
  </si>
  <si>
    <t xml:space="preserve">Melis </t>
  </si>
  <si>
    <t xml:space="preserve">Tapolcsányi </t>
  </si>
  <si>
    <t>Patrik</t>
  </si>
  <si>
    <t xml:space="preserve">Bogáromi </t>
  </si>
  <si>
    <t>Erik</t>
  </si>
  <si>
    <t xml:space="preserve">Szántó </t>
  </si>
  <si>
    <t xml:space="preserve">Hargitai-Kiss </t>
  </si>
  <si>
    <t>Krisztián</t>
  </si>
  <si>
    <t xml:space="preserve">Schütt </t>
  </si>
  <si>
    <t xml:space="preserve">Róbert </t>
  </si>
  <si>
    <t xml:space="preserve">Ollé </t>
  </si>
  <si>
    <t xml:space="preserve">Csányi </t>
  </si>
  <si>
    <t xml:space="preserve">Majerusz </t>
  </si>
  <si>
    <t>Ádám</t>
  </si>
  <si>
    <t xml:space="preserve">Dancsó </t>
  </si>
  <si>
    <t xml:space="preserve">Sákovics  </t>
  </si>
  <si>
    <t xml:space="preserve">Forgó </t>
  </si>
  <si>
    <t>Róbert</t>
  </si>
  <si>
    <t>Szalontai</t>
  </si>
  <si>
    <t xml:space="preserve">Legoza </t>
  </si>
  <si>
    <t xml:space="preserve">Németh </t>
  </si>
  <si>
    <t>Szabolcs</t>
  </si>
  <si>
    <t xml:space="preserve">Hajnal </t>
  </si>
  <si>
    <t>Benedek</t>
  </si>
  <si>
    <t xml:space="preserve">Sáhó </t>
  </si>
  <si>
    <t>Tivadar</t>
  </si>
  <si>
    <t xml:space="preserve">Telek </t>
  </si>
  <si>
    <t xml:space="preserve">Garzó </t>
  </si>
  <si>
    <t>Gyula</t>
  </si>
  <si>
    <t xml:space="preserve">Alt </t>
  </si>
  <si>
    <t xml:space="preserve">Soták </t>
  </si>
  <si>
    <t>Tomás</t>
  </si>
  <si>
    <t xml:space="preserve">Dr. Fazekas </t>
  </si>
  <si>
    <t xml:space="preserve">Bacsó </t>
  </si>
  <si>
    <t>Miklós</t>
  </si>
  <si>
    <t xml:space="preserve">Liktor </t>
  </si>
  <si>
    <t>Károly</t>
  </si>
  <si>
    <t xml:space="preserve">Dr. Kőrössy </t>
  </si>
  <si>
    <t xml:space="preserve">Zagyva </t>
  </si>
  <si>
    <t xml:space="preserve">Mezei </t>
  </si>
  <si>
    <t>Antal</t>
  </si>
  <si>
    <t xml:space="preserve">Dr.Jobst </t>
  </si>
  <si>
    <t>Kázmér</t>
  </si>
  <si>
    <t>Dániel</t>
  </si>
  <si>
    <t xml:space="preserve">Cziráki </t>
  </si>
  <si>
    <t xml:space="preserve">Bene </t>
  </si>
  <si>
    <t>Zsombor</t>
  </si>
  <si>
    <t xml:space="preserve">Tájmel </t>
  </si>
  <si>
    <t>Kristóf</t>
  </si>
  <si>
    <t xml:space="preserve">Sebesi </t>
  </si>
  <si>
    <t>Férfi páros</t>
  </si>
  <si>
    <t xml:space="preserve">Szóke </t>
  </si>
  <si>
    <t>Éva</t>
  </si>
  <si>
    <t xml:space="preserve">Hollósi </t>
  </si>
  <si>
    <t>Rita</t>
  </si>
  <si>
    <t xml:space="preserve">Bálint </t>
  </si>
  <si>
    <t>Sára</t>
  </si>
  <si>
    <t xml:space="preserve">Balta </t>
  </si>
  <si>
    <t>Rózsa</t>
  </si>
  <si>
    <t xml:space="preserve">Hellenbarth </t>
  </si>
  <si>
    <t>Anett</t>
  </si>
  <si>
    <t xml:space="preserve">Király </t>
  </si>
  <si>
    <t>Nóra</t>
  </si>
  <si>
    <t xml:space="preserve">Guruz </t>
  </si>
  <si>
    <t>Fanni</t>
  </si>
  <si>
    <t xml:space="preserve">Haus  </t>
  </si>
  <si>
    <t>Jessica</t>
  </si>
  <si>
    <t xml:space="preserve">Lipták </t>
  </si>
  <si>
    <t>Júlia</t>
  </si>
  <si>
    <t xml:space="preserve">Tóth </t>
  </si>
  <si>
    <t>Klára</t>
  </si>
  <si>
    <t xml:space="preserve">Rusai </t>
  </si>
  <si>
    <t>Hédi</t>
  </si>
  <si>
    <t>Bánrévi</t>
  </si>
  <si>
    <t xml:space="preserve">Bernadett </t>
  </si>
  <si>
    <t>Tünde</t>
  </si>
  <si>
    <t xml:space="preserve">Jóföldi </t>
  </si>
  <si>
    <t>Héjjas</t>
  </si>
  <si>
    <t>Mihály</t>
  </si>
  <si>
    <t>Oláh</t>
  </si>
  <si>
    <t>Imre Szabolcs</t>
  </si>
  <si>
    <t>Csentei</t>
  </si>
  <si>
    <t>Orsolya</t>
  </si>
  <si>
    <t>Bodnár</t>
  </si>
  <si>
    <t>Györgyi</t>
  </si>
  <si>
    <t>Szemerédi</t>
  </si>
  <si>
    <t>Dr. Szekeres</t>
  </si>
  <si>
    <t>Gábor</t>
  </si>
  <si>
    <t xml:space="preserve">Dr. Tornai </t>
  </si>
  <si>
    <t xml:space="preserve">Zagyva Tamásné </t>
  </si>
  <si>
    <t>Orosz Hajnalka</t>
  </si>
  <si>
    <t>bye</t>
  </si>
  <si>
    <t>a</t>
  </si>
  <si>
    <t>Pór</t>
  </si>
  <si>
    <t>b</t>
  </si>
  <si>
    <t>Békássy</t>
  </si>
  <si>
    <t>VARGA</t>
  </si>
  <si>
    <t>Őrfi</t>
  </si>
  <si>
    <t>Boros</t>
  </si>
  <si>
    <t>BOROS</t>
  </si>
  <si>
    <t>j.n.</t>
  </si>
  <si>
    <t>Női páros</t>
  </si>
  <si>
    <t>Vegyes páros</t>
  </si>
  <si>
    <t>Vitsek</t>
  </si>
  <si>
    <t>Iván</t>
  </si>
  <si>
    <t>Flórián</t>
  </si>
  <si>
    <t>Márk</t>
  </si>
  <si>
    <t>Neumayer</t>
  </si>
  <si>
    <t>Monostori</t>
  </si>
  <si>
    <t>Szűcs</t>
  </si>
  <si>
    <t>Barna</t>
  </si>
  <si>
    <t>Sáhó</t>
  </si>
  <si>
    <t>Tapolcsányi</t>
  </si>
  <si>
    <t>Örsi</t>
  </si>
  <si>
    <t>Anikó</t>
  </si>
  <si>
    <t>Wágner</t>
  </si>
  <si>
    <t>Judit</t>
  </si>
  <si>
    <t>Rusai</t>
  </si>
  <si>
    <t>Schütt</t>
  </si>
  <si>
    <t>Dr. Jobst</t>
  </si>
  <si>
    <t>Dr. Nacsa</t>
  </si>
  <si>
    <t>Besser</t>
  </si>
  <si>
    <t>BESSER</t>
  </si>
  <si>
    <t>9 0</t>
  </si>
  <si>
    <t>9 7</t>
  </si>
  <si>
    <t>7 1  j.n.</t>
  </si>
  <si>
    <t>9 6</t>
  </si>
  <si>
    <t>9 1</t>
  </si>
  <si>
    <t>9 4</t>
  </si>
  <si>
    <t>9 8</t>
  </si>
  <si>
    <t xml:space="preserve">Pánya </t>
  </si>
  <si>
    <t>Sándor</t>
  </si>
  <si>
    <t>Gosztonyi-Kossuth</t>
  </si>
  <si>
    <t>Telek</t>
  </si>
  <si>
    <t>Huszák</t>
  </si>
  <si>
    <t xml:space="preserve">Kovács </t>
  </si>
  <si>
    <t>Tibor</t>
  </si>
  <si>
    <t>Jóföldi</t>
  </si>
  <si>
    <t>Takács</t>
  </si>
  <si>
    <t>Barabás</t>
  </si>
  <si>
    <t>Klik</t>
  </si>
  <si>
    <t>Csetneki</t>
  </si>
  <si>
    <t>Attila</t>
  </si>
  <si>
    <t>Ollé</t>
  </si>
  <si>
    <t>Majerusz</t>
  </si>
  <si>
    <t>Keil</t>
  </si>
  <si>
    <t>Nyírő</t>
  </si>
  <si>
    <t xml:space="preserve">Dr. Körőssy </t>
  </si>
  <si>
    <t>Zagyva</t>
  </si>
  <si>
    <t>Horváth</t>
  </si>
  <si>
    <t>Magyar</t>
  </si>
  <si>
    <t>Halász</t>
  </si>
  <si>
    <t>Péntek</t>
  </si>
  <si>
    <t>Ábel</t>
  </si>
  <si>
    <t>Kiss</t>
  </si>
  <si>
    <t>Muharos</t>
  </si>
  <si>
    <t>Sebesi</t>
  </si>
  <si>
    <t>Tájmel</t>
  </si>
  <si>
    <t>Dr. Francia</t>
  </si>
  <si>
    <t>Sákovics</t>
  </si>
  <si>
    <t xml:space="preserve">Őrfi </t>
  </si>
  <si>
    <t>Fábik</t>
  </si>
  <si>
    <t>Balta</t>
  </si>
  <si>
    <t>Guruz</t>
  </si>
  <si>
    <t>Zsuzsa</t>
  </si>
  <si>
    <t>Szabolcsi</t>
  </si>
  <si>
    <t>Ágnes</t>
  </si>
  <si>
    <t>Tatai</t>
  </si>
  <si>
    <t>Andrea</t>
  </si>
  <si>
    <t>Király</t>
  </si>
  <si>
    <t>Misalek</t>
  </si>
  <si>
    <t>Kata</t>
  </si>
  <si>
    <t>Bernadett</t>
  </si>
  <si>
    <t>Szőke</t>
  </si>
  <si>
    <t>Lipták</t>
  </si>
  <si>
    <t>Szűcs-Villányi</t>
  </si>
  <si>
    <t>Berkes</t>
  </si>
  <si>
    <t>Henriett</t>
  </si>
  <si>
    <t>Kovács</t>
  </si>
  <si>
    <t>Hellenbarth</t>
  </si>
  <si>
    <t>9 3</t>
  </si>
  <si>
    <t>9 2</t>
  </si>
  <si>
    <t>Ági</t>
  </si>
  <si>
    <t>8 8 j.n.</t>
  </si>
  <si>
    <t>9 5</t>
  </si>
  <si>
    <t>DANCSÓ</t>
  </si>
  <si>
    <t>J.N.</t>
  </si>
  <si>
    <t>J.N</t>
  </si>
  <si>
    <t>Tóth</t>
  </si>
  <si>
    <t>Imre</t>
  </si>
  <si>
    <t>Klikk</t>
  </si>
  <si>
    <t>1 9</t>
  </si>
  <si>
    <t>7 9</t>
  </si>
  <si>
    <t>0 9</t>
  </si>
  <si>
    <t>5 9</t>
  </si>
  <si>
    <t>BÁLINT</t>
  </si>
  <si>
    <t>BODNÁR</t>
  </si>
  <si>
    <t>TAMÁS</t>
  </si>
  <si>
    <t>CSENTEI</t>
  </si>
  <si>
    <t>2 9</t>
  </si>
  <si>
    <t>BALTA</t>
  </si>
  <si>
    <t>GURUZ</t>
  </si>
  <si>
    <t>OLLÉ</t>
  </si>
  <si>
    <t>ŐRFI</t>
  </si>
  <si>
    <t>Férfi vigasz</t>
  </si>
  <si>
    <t>SÁNTA</t>
  </si>
  <si>
    <t>Dr. Kőrössy</t>
  </si>
  <si>
    <t>FORGÓ</t>
  </si>
  <si>
    <t>SCHÜTT</t>
  </si>
  <si>
    <t>GARZÓ</t>
  </si>
  <si>
    <t>BOZÓKI</t>
  </si>
  <si>
    <t>MEZEI</t>
  </si>
  <si>
    <t>SZALONTAI</t>
  </si>
  <si>
    <t>MÉSZÁROS</t>
  </si>
  <si>
    <t>SÁHÓ</t>
  </si>
  <si>
    <t>SZŐKE</t>
  </si>
  <si>
    <t>HAUS</t>
  </si>
  <si>
    <t>HOLLÓSI</t>
  </si>
  <si>
    <t>Női vigasz</t>
  </si>
  <si>
    <t>6 0</t>
  </si>
  <si>
    <t>ZAGYVA</t>
  </si>
  <si>
    <t>j.n</t>
  </si>
  <si>
    <t>6 1</t>
  </si>
  <si>
    <t>6 2</t>
  </si>
  <si>
    <t>Tamás Tünde</t>
  </si>
  <si>
    <t>Hollósi Rita</t>
  </si>
  <si>
    <t>7 5</t>
  </si>
  <si>
    <t>7 6</t>
  </si>
  <si>
    <t>SZŰCS-VILLÁNYI</t>
  </si>
  <si>
    <t>SZŰCS</t>
  </si>
  <si>
    <t>ALT Ádám</t>
  </si>
  <si>
    <t>OLÁH Imre Szabolcs</t>
  </si>
  <si>
    <t>BESSER Ferenc</t>
  </si>
  <si>
    <t>4 9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</si>
</sst>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mmm\-yy"/>
  </numFmts>
  <fonts count="110" x14ac:knownFonts="1">
    <font>
      <sz val="10"/>
      <name val="Arial"/>
    </font>
    <font>
      <sz val="10"/>
      <name val="Arial"/>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b/>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10"/>
      <name val="Arial"/>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b/>
      <i/>
      <sz val="8.5"/>
      <color indexed="8"/>
      <name val="Arial"/>
      <family val="2"/>
    </font>
    <font>
      <sz val="8.5"/>
      <color indexed="14"/>
      <name val="Arial"/>
      <family val="2"/>
    </font>
    <font>
      <b/>
      <sz val="8.5"/>
      <color indexed="9"/>
      <name val="Arial"/>
      <family val="2"/>
      <charset val="238"/>
    </font>
    <font>
      <sz val="7"/>
      <color indexed="23"/>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sz val="7"/>
      <color indexed="8"/>
      <name val="Arial"/>
      <family val="2"/>
      <charset val="238"/>
    </font>
    <font>
      <b/>
      <sz val="8.5"/>
      <color indexed="8"/>
      <name val="Arial"/>
      <family val="2"/>
      <charset val="238"/>
    </font>
    <font>
      <sz val="9"/>
      <color indexed="9"/>
      <name val="Arial"/>
      <family val="2"/>
      <charset val="238"/>
    </font>
    <font>
      <b/>
      <sz val="9"/>
      <name val="Arial"/>
      <family val="2"/>
      <charset val="238"/>
    </font>
    <font>
      <b/>
      <sz val="9"/>
      <color indexed="9"/>
      <name val="Arial"/>
      <family val="2"/>
      <charset val="238"/>
    </font>
    <font>
      <sz val="7"/>
      <color rgb="FFFF0000"/>
      <name val="Arial"/>
      <family val="2"/>
    </font>
    <font>
      <sz val="7"/>
      <color rgb="FFFF0000"/>
      <name val="Arial"/>
      <family val="2"/>
      <charset val="238"/>
    </font>
    <font>
      <b/>
      <sz val="10"/>
      <color theme="1"/>
      <name val="Arial"/>
      <family val="2"/>
      <charset val="238"/>
    </font>
    <font>
      <sz val="10"/>
      <color theme="0"/>
      <name val="Arial"/>
      <family val="2"/>
      <charset val="238"/>
    </font>
    <font>
      <b/>
      <sz val="8"/>
      <name val="Arial"/>
      <family val="2"/>
      <charset val="238"/>
    </font>
    <font>
      <sz val="8"/>
      <color rgb="FF000000"/>
      <name val="Segoe UI"/>
      <family val="2"/>
      <charset val="238"/>
    </font>
    <font>
      <sz val="7"/>
      <color rgb="FF000000"/>
      <name val="Arial"/>
      <family val="2"/>
      <charset val="238"/>
    </font>
    <font>
      <i/>
      <sz val="8"/>
      <color rgb="FFFF0000"/>
      <name val="Arial"/>
      <family val="2"/>
      <charset val="238"/>
    </font>
    <font>
      <sz val="10"/>
      <color rgb="FF000000"/>
      <name val="Arial"/>
      <family val="2"/>
      <charset val="238"/>
    </font>
  </fonts>
  <fills count="21">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23"/>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8"/>
      </patternFill>
    </fill>
    <fill>
      <patternFill patternType="solid">
        <fgColor theme="0"/>
        <bgColor indexed="64"/>
      </patternFill>
    </fill>
    <fill>
      <patternFill patternType="solid">
        <fgColor theme="2"/>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8"/>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s>
  <cellStyleXfs count="3">
    <xf numFmtId="0" fontId="0" fillId="0" borderId="0"/>
    <xf numFmtId="0" fontId="3" fillId="0" borderId="0" applyNumberFormat="0" applyFill="0" applyBorder="0" applyAlignment="0" applyProtection="0"/>
    <xf numFmtId="164" fontId="2" fillId="0" borderId="0" applyFont="0" applyFill="0" applyBorder="0" applyAlignment="0" applyProtection="0"/>
  </cellStyleXfs>
  <cellXfs count="865">
    <xf numFmtId="0" fontId="0" fillId="0" borderId="0" xfId="0"/>
    <xf numFmtId="0" fontId="0" fillId="0" borderId="0" xfId="0" applyAlignment="1">
      <alignment horizontal="left"/>
    </xf>
    <xf numFmtId="0" fontId="0" fillId="0" borderId="0" xfId="0" applyAlignment="1">
      <alignment vertical="center"/>
    </xf>
    <xf numFmtId="0" fontId="4"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5" fillId="0" borderId="0" xfId="0" applyFont="1" applyAlignment="1">
      <alignment vertical="center"/>
    </xf>
    <xf numFmtId="0" fontId="6" fillId="3" borderId="1" xfId="0" applyFont="1" applyFill="1" applyBorder="1" applyAlignment="1">
      <alignment horizontal="centerContinuous" vertical="center"/>
    </xf>
    <xf numFmtId="0" fontId="6" fillId="3" borderId="2" xfId="0" applyFont="1" applyFill="1" applyBorder="1" applyAlignment="1">
      <alignment horizontal="centerContinuous" vertical="center"/>
    </xf>
    <xf numFmtId="0" fontId="6" fillId="3" borderId="3" xfId="0" applyFont="1" applyFill="1" applyBorder="1" applyAlignment="1">
      <alignment horizontal="centerContinuous" vertical="center"/>
    </xf>
    <xf numFmtId="0" fontId="5" fillId="2" borderId="0" xfId="0" applyFont="1" applyFill="1" applyAlignment="1">
      <alignment vertical="center"/>
    </xf>
    <xf numFmtId="0" fontId="7" fillId="0" borderId="0" xfId="0" applyFont="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0" fontId="8" fillId="4" borderId="1" xfId="0" applyFont="1" applyFill="1" applyBorder="1" applyAlignment="1">
      <alignment horizontal="centerContinuous" vertical="center"/>
    </xf>
    <xf numFmtId="0" fontId="8" fillId="4" borderId="2" xfId="0" applyFont="1" applyFill="1" applyBorder="1" applyAlignment="1">
      <alignment horizontal="centerContinuous" vertical="center"/>
    </xf>
    <xf numFmtId="0" fontId="8" fillId="4" borderId="3" xfId="0" applyFont="1" applyFill="1" applyBorder="1" applyAlignment="1">
      <alignment horizontal="centerContinuous" vertical="center"/>
    </xf>
    <xf numFmtId="0" fontId="9" fillId="0" borderId="0" xfId="0" applyFont="1" applyAlignment="1">
      <alignment vertical="center"/>
    </xf>
    <xf numFmtId="0" fontId="10" fillId="0" borderId="0" xfId="0" applyFont="1" applyAlignment="1">
      <alignment vertical="center"/>
    </xf>
    <xf numFmtId="49" fontId="10" fillId="2" borderId="4" xfId="0" applyNumberFormat="1" applyFont="1" applyFill="1" applyBorder="1" applyAlignment="1">
      <alignment vertical="center"/>
    </xf>
    <xf numFmtId="49" fontId="10" fillId="2" borderId="0" xfId="0" applyNumberFormat="1" applyFont="1" applyFill="1" applyAlignment="1">
      <alignment vertical="center"/>
    </xf>
    <xf numFmtId="0" fontId="10" fillId="0" borderId="0" xfId="0" applyFont="1" applyAlignment="1">
      <alignment horizontal="left" vertical="center"/>
    </xf>
    <xf numFmtId="49" fontId="10" fillId="2" borderId="0" xfId="0" applyNumberFormat="1" applyFont="1" applyFill="1" applyAlignment="1">
      <alignment horizontal="left" vertical="center"/>
    </xf>
    <xf numFmtId="49" fontId="9" fillId="2" borderId="0" xfId="0" applyNumberFormat="1" applyFont="1" applyFill="1" applyAlignment="1">
      <alignment vertical="center"/>
    </xf>
    <xf numFmtId="0" fontId="9" fillId="2" borderId="0" xfId="0" applyFont="1" applyFill="1" applyAlignment="1">
      <alignment vertical="center"/>
    </xf>
    <xf numFmtId="49" fontId="5" fillId="2" borderId="0" xfId="0" applyNumberFormat="1" applyFont="1" applyFill="1" applyAlignment="1">
      <alignment vertical="center"/>
    </xf>
    <xf numFmtId="49" fontId="13" fillId="2" borderId="0" xfId="0" applyNumberFormat="1" applyFont="1" applyFill="1" applyAlignment="1">
      <alignment horizontal="left" vertical="center"/>
    </xf>
    <xf numFmtId="49" fontId="5" fillId="2" borderId="0" xfId="0" applyNumberFormat="1" applyFont="1" applyFill="1" applyAlignment="1">
      <alignment horizontal="right" vertical="center"/>
    </xf>
    <xf numFmtId="49" fontId="14" fillId="2" borderId="0" xfId="0" applyNumberFormat="1" applyFont="1" applyFill="1" applyAlignment="1">
      <alignment horizontal="left" vertical="center"/>
    </xf>
    <xf numFmtId="49" fontId="17" fillId="2" borderId="0" xfId="0" applyNumberFormat="1" applyFont="1" applyFill="1" applyAlignment="1">
      <alignment horizontal="left" vertical="center"/>
    </xf>
    <xf numFmtId="0" fontId="18" fillId="0" borderId="0" xfId="0" applyFont="1" applyAlignment="1">
      <alignment vertical="center"/>
    </xf>
    <xf numFmtId="14" fontId="18" fillId="4" borderId="5" xfId="0" applyNumberFormat="1" applyFont="1" applyFill="1" applyBorder="1" applyAlignment="1">
      <alignment horizontal="left" vertical="center"/>
    </xf>
    <xf numFmtId="49" fontId="18" fillId="2" borderId="0" xfId="0" applyNumberFormat="1" applyFont="1" applyFill="1" applyAlignment="1">
      <alignment vertical="center"/>
    </xf>
    <xf numFmtId="49" fontId="18" fillId="4" borderId="5" xfId="0" applyNumberFormat="1" applyFont="1" applyFill="1" applyBorder="1" applyAlignment="1">
      <alignment vertical="center"/>
    </xf>
    <xf numFmtId="0" fontId="7" fillId="0" borderId="0" xfId="0" applyFont="1"/>
    <xf numFmtId="0" fontId="7" fillId="2" borderId="0" xfId="0" applyFont="1" applyFill="1"/>
    <xf numFmtId="0" fontId="0" fillId="2" borderId="0" xfId="0" applyFill="1"/>
    <xf numFmtId="0" fontId="20" fillId="0" borderId="0" xfId="0" applyFont="1" applyAlignment="1">
      <alignment vertical="center"/>
    </xf>
    <xf numFmtId="0" fontId="15" fillId="2" borderId="0" xfId="0" applyFont="1" applyFill="1" applyAlignment="1">
      <alignment vertical="center"/>
    </xf>
    <xf numFmtId="0" fontId="20" fillId="2" borderId="0" xfId="0" applyFont="1" applyFill="1" applyAlignment="1">
      <alignment horizontal="left" vertical="center"/>
    </xf>
    <xf numFmtId="0" fontId="0" fillId="2" borderId="0" xfId="0" applyFill="1" applyAlignment="1">
      <alignment horizontal="left"/>
    </xf>
    <xf numFmtId="0" fontId="7" fillId="2" borderId="0" xfId="0" applyFont="1" applyFill="1" applyAlignment="1"/>
    <xf numFmtId="0" fontId="9" fillId="2" borderId="0" xfId="0" applyFont="1" applyFill="1"/>
    <xf numFmtId="0" fontId="21" fillId="2" borderId="0" xfId="1" applyFont="1" applyFill="1"/>
    <xf numFmtId="0" fontId="0" fillId="0" borderId="0" xfId="0" applyAlignment="1">
      <alignment horizontal="center"/>
    </xf>
    <xf numFmtId="49" fontId="22" fillId="2" borderId="0" xfId="0" applyNumberFormat="1" applyFont="1" applyFill="1" applyAlignment="1">
      <alignment vertical="top"/>
    </xf>
    <xf numFmtId="49" fontId="12" fillId="2" borderId="0" xfId="0" applyNumberFormat="1" applyFont="1" applyFill="1" applyAlignment="1">
      <alignment vertical="top"/>
    </xf>
    <xf numFmtId="49" fontId="15" fillId="2" borderId="0" xfId="0" applyNumberFormat="1" applyFont="1" applyFill="1" applyAlignment="1">
      <alignment horizontal="left"/>
    </xf>
    <xf numFmtId="0" fontId="23" fillId="2" borderId="0" xfId="0" applyFont="1" applyFill="1" applyAlignment="1">
      <alignment horizontal="left"/>
    </xf>
    <xf numFmtId="49" fontId="14" fillId="2" borderId="0" xfId="0" applyNumberFormat="1" applyFont="1" applyFill="1" applyAlignment="1">
      <alignment horizontal="left"/>
    </xf>
    <xf numFmtId="49" fontId="15" fillId="2" borderId="6" xfId="0" applyNumberFormat="1" applyFont="1" applyFill="1" applyBorder="1" applyAlignment="1">
      <alignment vertical="center"/>
    </xf>
    <xf numFmtId="49" fontId="22" fillId="2" borderId="6" xfId="0" applyNumberFormat="1" applyFont="1" applyFill="1" applyBorder="1" applyAlignment="1">
      <alignment horizontal="right" vertical="center"/>
    </xf>
    <xf numFmtId="49" fontId="24" fillId="2" borderId="0" xfId="0" applyNumberFormat="1" applyFont="1" applyFill="1" applyAlignment="1">
      <alignment horizontal="left" vertical="center"/>
    </xf>
    <xf numFmtId="0" fontId="24" fillId="2" borderId="0" xfId="0" applyFont="1" applyFill="1" applyAlignment="1">
      <alignment vertical="center"/>
    </xf>
    <xf numFmtId="49" fontId="24" fillId="2" borderId="0" xfId="0" applyNumberFormat="1" applyFont="1" applyFill="1" applyAlignment="1">
      <alignment vertical="center"/>
    </xf>
    <xf numFmtId="49" fontId="25" fillId="2" borderId="0" xfId="0" applyNumberFormat="1" applyFont="1" applyFill="1" applyAlignment="1">
      <alignment horizontal="right" vertical="center"/>
    </xf>
    <xf numFmtId="0" fontId="9" fillId="2" borderId="0" xfId="0" applyFont="1" applyFill="1" applyAlignment="1">
      <alignment horizontal="center" vertical="center"/>
    </xf>
    <xf numFmtId="14" fontId="19" fillId="2" borderId="7" xfId="0" applyNumberFormat="1" applyFont="1" applyFill="1" applyBorder="1" applyAlignment="1">
      <alignment horizontal="left" vertical="center"/>
    </xf>
    <xf numFmtId="49" fontId="19" fillId="2" borderId="7" xfId="0" applyNumberFormat="1" applyFont="1" applyFill="1" applyBorder="1" applyAlignment="1">
      <alignment vertical="center"/>
    </xf>
    <xf numFmtId="0" fontId="20" fillId="2" borderId="0" xfId="0" applyFont="1" applyFill="1" applyAlignment="1">
      <alignment horizontal="center" vertical="center"/>
    </xf>
    <xf numFmtId="0" fontId="15" fillId="2" borderId="0" xfId="0" applyFont="1" applyFill="1" applyAlignment="1">
      <alignment horizontal="center" vertical="center"/>
    </xf>
    <xf numFmtId="49" fontId="19" fillId="2" borderId="0" xfId="0" applyNumberFormat="1" applyFont="1" applyFill="1" applyAlignment="1">
      <alignment vertical="center"/>
    </xf>
    <xf numFmtId="0" fontId="18" fillId="2" borderId="0" xfId="2" applyNumberFormat="1" applyFont="1" applyFill="1" applyAlignment="1" applyProtection="1">
      <alignment vertical="center"/>
      <protection locked="0"/>
    </xf>
    <xf numFmtId="0" fontId="19" fillId="2" borderId="0" xfId="0" applyFont="1" applyFill="1" applyAlignment="1">
      <alignment vertical="center"/>
    </xf>
    <xf numFmtId="49" fontId="19" fillId="2" borderId="0" xfId="0" applyNumberFormat="1" applyFont="1" applyFill="1" applyAlignment="1">
      <alignment horizontal="right" vertical="center"/>
    </xf>
    <xf numFmtId="0" fontId="9" fillId="2" borderId="4" xfId="0" applyFont="1" applyFill="1" applyBorder="1" applyAlignment="1">
      <alignment horizontal="left" vertical="center"/>
    </xf>
    <xf numFmtId="0" fontId="9" fillId="2" borderId="0" xfId="0" applyFont="1" applyFill="1" applyAlignment="1">
      <alignment horizontal="left" vertical="center"/>
    </xf>
    <xf numFmtId="0" fontId="20" fillId="2" borderId="4" xfId="0" applyFont="1" applyFill="1" applyBorder="1" applyAlignment="1">
      <alignment horizontal="left" vertical="center"/>
    </xf>
    <xf numFmtId="0" fontId="27" fillId="2" borderId="4" xfId="0" applyFont="1" applyFill="1" applyBorder="1" applyAlignment="1">
      <alignment horizontal="left" vertical="center"/>
    </xf>
    <xf numFmtId="0" fontId="28" fillId="0" borderId="0" xfId="0" applyFont="1" applyAlignment="1">
      <alignment vertical="center"/>
    </xf>
    <xf numFmtId="0" fontId="28" fillId="2" borderId="0" xfId="0" applyFont="1" applyFill="1" applyAlignment="1">
      <alignment horizontal="left" vertical="center"/>
    </xf>
    <xf numFmtId="0" fontId="29" fillId="2" borderId="0" xfId="0" applyFont="1" applyFill="1" applyAlignment="1">
      <alignment horizontal="left" vertical="center"/>
    </xf>
    <xf numFmtId="0" fontId="28" fillId="2" borderId="0" xfId="0" applyFont="1" applyFill="1" applyAlignment="1">
      <alignment horizontal="center" vertical="center"/>
    </xf>
    <xf numFmtId="0" fontId="15" fillId="2" borderId="4" xfId="0" applyFont="1" applyFill="1" applyBorder="1" applyAlignment="1">
      <alignment horizontal="left" vertical="center"/>
    </xf>
    <xf numFmtId="0" fontId="7" fillId="2" borderId="6" xfId="0" applyFont="1" applyFill="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9" fillId="5" borderId="10" xfId="0" applyFont="1" applyFill="1" applyBorder="1" applyAlignment="1">
      <alignment vertical="center"/>
    </xf>
    <xf numFmtId="0" fontId="15" fillId="4" borderId="11" xfId="0" applyFont="1" applyFill="1" applyBorder="1" applyAlignment="1">
      <alignment horizontal="left" vertical="center"/>
    </xf>
    <xf numFmtId="0" fontId="15" fillId="4" borderId="12" xfId="0" applyFont="1" applyFill="1" applyBorder="1" applyAlignment="1">
      <alignment vertical="center"/>
    </xf>
    <xf numFmtId="0" fontId="9" fillId="5" borderId="13" xfId="0" applyFont="1" applyFill="1" applyBorder="1" applyAlignment="1">
      <alignment vertical="center"/>
    </xf>
    <xf numFmtId="0" fontId="15" fillId="4" borderId="14" xfId="0" applyFont="1" applyFill="1" applyBorder="1" applyAlignment="1">
      <alignment horizontal="left" vertical="center"/>
    </xf>
    <xf numFmtId="0" fontId="15"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14" fillId="0" borderId="0" xfId="0" applyNumberFormat="1" applyFont="1" applyAlignment="1">
      <alignment horizontal="left" vertical="center"/>
    </xf>
    <xf numFmtId="49" fontId="24" fillId="2" borderId="0" xfId="0" applyNumberFormat="1" applyFont="1" applyFill="1" applyAlignment="1">
      <alignment horizontal="right" vertical="center"/>
    </xf>
    <xf numFmtId="49" fontId="19" fillId="0" borderId="6" xfId="0" applyNumberFormat="1" applyFont="1" applyBorder="1" applyAlignment="1">
      <alignment horizontal="right" vertical="center"/>
    </xf>
    <xf numFmtId="49" fontId="9" fillId="6" borderId="0" xfId="0" applyNumberFormat="1" applyFont="1" applyFill="1" applyAlignment="1">
      <alignment vertical="center"/>
    </xf>
    <xf numFmtId="49" fontId="9" fillId="6" borderId="17" xfId="0" applyNumberFormat="1" applyFont="1" applyFill="1" applyBorder="1" applyAlignment="1">
      <alignment vertical="center"/>
    </xf>
    <xf numFmtId="0" fontId="9" fillId="6" borderId="0" xfId="0" applyFont="1" applyFill="1" applyAlignment="1">
      <alignment vertical="center"/>
    </xf>
    <xf numFmtId="49" fontId="12" fillId="0" borderId="0" xfId="0" applyNumberFormat="1" applyFont="1" applyAlignment="1">
      <alignment vertical="top"/>
    </xf>
    <xf numFmtId="49" fontId="15" fillId="0" borderId="0" xfId="0" applyNumberFormat="1" applyFont="1" applyAlignment="1">
      <alignment horizontal="left"/>
    </xf>
    <xf numFmtId="0" fontId="23" fillId="6" borderId="0" xfId="0" applyFont="1" applyFill="1" applyAlignment="1">
      <alignment horizontal="left"/>
    </xf>
    <xf numFmtId="49" fontId="14" fillId="0" borderId="0" xfId="0" applyNumberFormat="1" applyFont="1" applyAlignment="1">
      <alignment horizontal="left"/>
    </xf>
    <xf numFmtId="49" fontId="19" fillId="0" borderId="6" xfId="0" applyNumberFormat="1" applyFont="1" applyBorder="1" applyAlignment="1">
      <alignment vertical="center"/>
    </xf>
    <xf numFmtId="49" fontId="19" fillId="0" borderId="6" xfId="0" applyNumberFormat="1" applyFont="1" applyBorder="1" applyAlignment="1">
      <alignment horizontal="left" vertical="center"/>
    </xf>
    <xf numFmtId="0" fontId="10" fillId="0" borderId="0" xfId="0" applyFont="1" applyAlignment="1">
      <alignment horizontal="center" vertical="center"/>
    </xf>
    <xf numFmtId="49" fontId="0" fillId="0" borderId="6" xfId="0" applyNumberFormat="1" applyFont="1" applyBorder="1" applyAlignment="1">
      <alignment vertical="center"/>
    </xf>
    <xf numFmtId="0" fontId="0" fillId="0" borderId="0" xfId="0" applyFont="1" applyAlignment="1">
      <alignment vertical="center"/>
    </xf>
    <xf numFmtId="165" fontId="0" fillId="0" borderId="0" xfId="0" applyNumberFormat="1" applyAlignment="1">
      <alignment horizontal="center"/>
    </xf>
    <xf numFmtId="49" fontId="20" fillId="0" borderId="0" xfId="0" applyNumberFormat="1" applyFont="1" applyAlignment="1">
      <alignment horizontal="left"/>
    </xf>
    <xf numFmtId="0" fontId="19" fillId="0" borderId="6" xfId="0" applyFont="1" applyBorder="1" applyAlignment="1">
      <alignment horizontal="right" vertical="center"/>
    </xf>
    <xf numFmtId="0" fontId="20" fillId="0" borderId="18" xfId="0" applyFont="1" applyBorder="1" applyAlignment="1">
      <alignment vertical="center"/>
    </xf>
    <xf numFmtId="0" fontId="20" fillId="0" borderId="18"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xf numFmtId="49" fontId="8" fillId="6" borderId="0" xfId="0" applyNumberFormat="1" applyFont="1" applyFill="1" applyAlignment="1">
      <alignment horizontal="left"/>
    </xf>
    <xf numFmtId="49" fontId="20" fillId="0" borderId="0" xfId="0" applyNumberFormat="1" applyFont="1"/>
    <xf numFmtId="49" fontId="16" fillId="0" borderId="0" xfId="0" applyNumberFormat="1" applyFont="1" applyAlignment="1">
      <alignment horizontal="left"/>
    </xf>
    <xf numFmtId="49" fontId="17" fillId="2" borderId="19" xfId="0" applyNumberFormat="1" applyFont="1" applyFill="1" applyBorder="1" applyAlignment="1">
      <alignment horizontal="left" vertical="center"/>
    </xf>
    <xf numFmtId="49" fontId="17" fillId="2" borderId="20" xfId="0" applyNumberFormat="1" applyFont="1" applyFill="1" applyBorder="1" applyAlignment="1">
      <alignment horizontal="left" vertical="center"/>
    </xf>
    <xf numFmtId="49" fontId="9" fillId="2" borderId="14" xfId="0" applyNumberFormat="1" applyFont="1" applyFill="1" applyBorder="1" applyAlignment="1">
      <alignment horizontal="center" wrapText="1"/>
    </xf>
    <xf numFmtId="49" fontId="9" fillId="2" borderId="21" xfId="0" applyNumberFormat="1" applyFont="1" applyFill="1" applyBorder="1" applyAlignment="1">
      <alignment horizontal="center" wrapText="1"/>
    </xf>
    <xf numFmtId="49" fontId="9" fillId="2" borderId="15" xfId="0" applyNumberFormat="1" applyFont="1" applyFill="1" applyBorder="1" applyAlignment="1">
      <alignment horizontal="center" wrapText="1"/>
    </xf>
    <xf numFmtId="49" fontId="9" fillId="5" borderId="21" xfId="0" applyNumberFormat="1" applyFont="1" applyFill="1" applyBorder="1" applyAlignment="1">
      <alignment horizontal="center" wrapText="1"/>
    </xf>
    <xf numFmtId="0" fontId="38" fillId="2" borderId="15" xfId="0" applyFont="1" applyFill="1" applyBorder="1" applyAlignment="1">
      <alignment horizontal="center" wrapText="1"/>
    </xf>
    <xf numFmtId="1" fontId="20" fillId="0" borderId="12" xfId="0" applyNumberFormat="1" applyFont="1" applyBorder="1" applyAlignment="1">
      <alignment horizontal="center" vertical="center"/>
    </xf>
    <xf numFmtId="49" fontId="39" fillId="0" borderId="0" xfId="0" applyNumberFormat="1" applyFont="1" applyAlignment="1">
      <alignment horizontal="left"/>
    </xf>
    <xf numFmtId="0" fontId="0" fillId="2" borderId="0" xfId="0" applyNumberFormat="1" applyFill="1" applyAlignment="1">
      <alignment horizontal="left" vertical="center"/>
    </xf>
    <xf numFmtId="0" fontId="42" fillId="0" borderId="0" xfId="0" applyFont="1" applyAlignment="1">
      <alignment horizontal="center" vertical="center"/>
    </xf>
    <xf numFmtId="49" fontId="17" fillId="2" borderId="20" xfId="0" applyNumberFormat="1" applyFont="1" applyFill="1" applyBorder="1" applyAlignment="1">
      <alignment horizontal="right" vertical="center"/>
    </xf>
    <xf numFmtId="49" fontId="10" fillId="2" borderId="20" xfId="0" applyNumberFormat="1" applyFont="1" applyFill="1" applyBorder="1" applyAlignment="1">
      <alignment horizontal="left" vertical="center"/>
    </xf>
    <xf numFmtId="0" fontId="24" fillId="2" borderId="0" xfId="0" applyNumberFormat="1" applyFont="1" applyFill="1" applyAlignment="1">
      <alignment horizontal="left" vertical="center"/>
    </xf>
    <xf numFmtId="49" fontId="17" fillId="6" borderId="4" xfId="0" applyNumberFormat="1" applyFont="1" applyFill="1" applyBorder="1" applyAlignment="1">
      <alignment horizontal="left" vertical="center"/>
    </xf>
    <xf numFmtId="49" fontId="17" fillId="0" borderId="0" xfId="0" applyNumberFormat="1" applyFont="1" applyAlignment="1">
      <alignment horizontal="right" vertical="center"/>
    </xf>
    <xf numFmtId="0" fontId="0" fillId="6" borderId="9" xfId="0" applyFill="1" applyBorder="1" applyAlignment="1">
      <alignment horizontal="center" vertical="center"/>
    </xf>
    <xf numFmtId="49" fontId="19" fillId="0" borderId="22" xfId="0" applyNumberFormat="1" applyFont="1" applyBorder="1" applyAlignment="1">
      <alignment horizontal="left" vertical="center"/>
    </xf>
    <xf numFmtId="0" fontId="43" fillId="7" borderId="15" xfId="0" applyFont="1" applyFill="1" applyBorder="1" applyAlignment="1">
      <alignment horizontal="right" vertical="center"/>
    </xf>
    <xf numFmtId="0" fontId="38" fillId="5" borderId="15" xfId="0" applyFont="1" applyFill="1" applyBorder="1" applyAlignment="1">
      <alignment horizontal="center" wrapText="1"/>
    </xf>
    <xf numFmtId="0" fontId="20" fillId="0" borderId="12" xfId="0" applyNumberFormat="1" applyFont="1" applyBorder="1" applyAlignment="1">
      <alignment horizontal="center" vertical="center"/>
    </xf>
    <xf numFmtId="0" fontId="20" fillId="5" borderId="12" xfId="0" applyFont="1" applyFill="1" applyBorder="1" applyAlignment="1">
      <alignment horizontal="center" vertical="center"/>
    </xf>
    <xf numFmtId="0" fontId="45" fillId="0" borderId="0" xfId="0" applyFont="1"/>
    <xf numFmtId="0" fontId="16" fillId="0" borderId="0" xfId="0" applyFont="1"/>
    <xf numFmtId="0" fontId="5" fillId="0" borderId="0" xfId="0" applyFont="1" applyAlignment="1">
      <alignment vertical="top"/>
    </xf>
    <xf numFmtId="0" fontId="32" fillId="0" borderId="0" xfId="0" applyFont="1" applyAlignment="1">
      <alignment vertical="top"/>
    </xf>
    <xf numFmtId="0" fontId="12" fillId="0" borderId="0" xfId="0" applyFont="1" applyAlignment="1">
      <alignment vertical="top"/>
    </xf>
    <xf numFmtId="49" fontId="5" fillId="0" borderId="0" xfId="0" applyNumberFormat="1" applyFont="1" applyAlignment="1">
      <alignment vertical="top"/>
    </xf>
    <xf numFmtId="49" fontId="32" fillId="0" borderId="0" xfId="0" applyNumberFormat="1" applyFont="1" applyAlignment="1">
      <alignment vertical="top"/>
    </xf>
    <xf numFmtId="49" fontId="33" fillId="0" borderId="0" xfId="0" applyNumberFormat="1" applyFont="1"/>
    <xf numFmtId="49" fontId="16" fillId="0" borderId="0" xfId="0" applyNumberFormat="1" applyFont="1"/>
    <xf numFmtId="0" fontId="42" fillId="0" borderId="0" xfId="0" applyFont="1" applyAlignment="1">
      <alignment vertical="center"/>
    </xf>
    <xf numFmtId="49" fontId="37" fillId="2" borderId="0" xfId="0" applyNumberFormat="1" applyFont="1" applyFill="1" applyAlignment="1">
      <alignment vertical="center"/>
    </xf>
    <xf numFmtId="0" fontId="18" fillId="0" borderId="6" xfId="0" applyFont="1" applyBorder="1" applyAlignment="1">
      <alignment vertical="center"/>
    </xf>
    <xf numFmtId="49" fontId="18" fillId="0" borderId="6" xfId="0" applyNumberFormat="1" applyFont="1" applyBorder="1" applyAlignment="1">
      <alignment vertical="center"/>
    </xf>
    <xf numFmtId="49" fontId="46" fillId="0" borderId="6" xfId="0" applyNumberFormat="1" applyFont="1" applyBorder="1" applyAlignment="1">
      <alignment vertical="center"/>
    </xf>
    <xf numFmtId="49" fontId="18" fillId="0" borderId="6" xfId="2" applyNumberFormat="1" applyFont="1" applyBorder="1" applyAlignment="1" applyProtection="1">
      <alignment vertical="center"/>
      <protection locked="0"/>
    </xf>
    <xf numFmtId="0" fontId="19" fillId="0" borderId="6" xfId="0" applyFont="1" applyBorder="1" applyAlignment="1">
      <alignment horizontal="left" vertical="center"/>
    </xf>
    <xf numFmtId="49" fontId="9" fillId="2" borderId="0" xfId="0" applyNumberFormat="1" applyFont="1" applyFill="1" applyAlignment="1">
      <alignment horizontal="right" vertical="center"/>
    </xf>
    <xf numFmtId="49" fontId="9" fillId="2" borderId="0" xfId="0" applyNumberFormat="1" applyFont="1" applyFill="1" applyAlignment="1">
      <alignment horizontal="center" vertical="center"/>
    </xf>
    <xf numFmtId="49" fontId="9" fillId="2" borderId="0" xfId="0" applyNumberFormat="1" applyFont="1" applyFill="1" applyAlignment="1">
      <alignment horizontal="left" vertical="center"/>
    </xf>
    <xf numFmtId="49" fontId="45" fillId="2" borderId="0" xfId="0" applyNumberFormat="1" applyFont="1" applyFill="1" applyAlignment="1">
      <alignment horizontal="center" vertical="center"/>
    </xf>
    <xf numFmtId="49" fontId="45" fillId="2" borderId="0" xfId="0" applyNumberFormat="1" applyFont="1" applyFill="1" applyAlignment="1">
      <alignment vertical="center"/>
    </xf>
    <xf numFmtId="49" fontId="0" fillId="0" borderId="0" xfId="0" applyNumberFormat="1" applyFont="1" applyAlignment="1">
      <alignment vertical="center"/>
    </xf>
    <xf numFmtId="0" fontId="47" fillId="0" borderId="0" xfId="0" applyFont="1" applyAlignment="1">
      <alignment vertical="center"/>
    </xf>
    <xf numFmtId="49" fontId="47" fillId="2" borderId="0" xfId="0" applyNumberFormat="1" applyFont="1" applyFill="1" applyAlignment="1">
      <alignment horizontal="center" vertical="center"/>
    </xf>
    <xf numFmtId="0" fontId="48" fillId="0" borderId="0" xfId="0" applyFont="1" applyAlignment="1">
      <alignment vertical="center"/>
    </xf>
    <xf numFmtId="0" fontId="49" fillId="8" borderId="7" xfId="0" applyFont="1" applyFill="1" applyBorder="1" applyAlignment="1">
      <alignment horizontal="center" vertical="center"/>
    </xf>
    <xf numFmtId="0" fontId="47" fillId="0" borderId="7" xfId="0" applyFont="1" applyBorder="1" applyAlignment="1">
      <alignment vertical="center"/>
    </xf>
    <xf numFmtId="0" fontId="50" fillId="0" borderId="0" xfId="0" applyFont="1" applyAlignment="1">
      <alignment vertical="center"/>
    </xf>
    <xf numFmtId="0" fontId="50" fillId="0" borderId="7" xfId="0" applyFont="1" applyBorder="1" applyAlignment="1">
      <alignment horizontal="center" vertical="center"/>
    </xf>
    <xf numFmtId="0" fontId="51" fillId="0" borderId="0" xfId="0" applyFont="1" applyAlignment="1">
      <alignment vertical="center"/>
    </xf>
    <xf numFmtId="0" fontId="51" fillId="6" borderId="0" xfId="0" applyFont="1" applyFill="1" applyAlignment="1">
      <alignment vertical="center"/>
    </xf>
    <xf numFmtId="0" fontId="52" fillId="0" borderId="0" xfId="0" applyFont="1" applyAlignment="1">
      <alignment vertical="center"/>
    </xf>
    <xf numFmtId="0" fontId="52" fillId="6" borderId="0" xfId="0" applyFont="1" applyFill="1" applyAlignment="1">
      <alignment vertical="center"/>
    </xf>
    <xf numFmtId="49" fontId="51" fillId="6" borderId="0" xfId="0" applyNumberFormat="1" applyFont="1" applyFill="1" applyAlignment="1">
      <alignment vertical="center"/>
    </xf>
    <xf numFmtId="49" fontId="52" fillId="6" borderId="0" xfId="0" applyNumberFormat="1" applyFont="1" applyFill="1" applyAlignment="1">
      <alignment vertical="center"/>
    </xf>
    <xf numFmtId="0" fontId="20" fillId="6" borderId="0" xfId="0" applyFont="1" applyFill="1" applyAlignment="1">
      <alignment vertical="center"/>
    </xf>
    <xf numFmtId="0" fontId="20" fillId="0" borderId="10" xfId="0" applyFont="1" applyBorder="1" applyAlignment="1">
      <alignment vertical="center"/>
    </xf>
    <xf numFmtId="49" fontId="51" fillId="2" borderId="0" xfId="0" applyNumberFormat="1" applyFont="1" applyFill="1" applyAlignment="1">
      <alignment horizontal="center" vertical="center"/>
    </xf>
    <xf numFmtId="0" fontId="51" fillId="0" borderId="0" xfId="0" applyFont="1" applyAlignment="1">
      <alignment horizontal="center" vertical="center"/>
    </xf>
    <xf numFmtId="0" fontId="53" fillId="0" borderId="0" xfId="0" applyFont="1" applyAlignment="1">
      <alignment vertical="center"/>
    </xf>
    <xf numFmtId="0" fontId="54" fillId="0" borderId="0" xfId="0" applyFont="1" applyAlignment="1">
      <alignment vertical="center"/>
    </xf>
    <xf numFmtId="0" fontId="45" fillId="0" borderId="0" xfId="0" applyFont="1" applyAlignment="1">
      <alignment horizontal="right" vertical="center"/>
    </xf>
    <xf numFmtId="0" fontId="55" fillId="9" borderId="23" xfId="0" applyFont="1" applyFill="1" applyBorder="1" applyAlignment="1">
      <alignment horizontal="right" vertical="center"/>
    </xf>
    <xf numFmtId="0" fontId="50" fillId="0" borderId="7" xfId="0" applyFont="1" applyBorder="1" applyAlignment="1">
      <alignment vertical="center"/>
    </xf>
    <xf numFmtId="0" fontId="20" fillId="0" borderId="13" xfId="0" applyFont="1" applyBorder="1" applyAlignment="1">
      <alignment vertical="center"/>
    </xf>
    <xf numFmtId="0" fontId="51" fillId="0" borderId="7" xfId="0" applyFont="1" applyBorder="1" applyAlignment="1">
      <alignment vertical="center"/>
    </xf>
    <xf numFmtId="0" fontId="50" fillId="0" borderId="18" xfId="0" applyFont="1" applyBorder="1" applyAlignment="1">
      <alignment horizontal="center" vertical="center"/>
    </xf>
    <xf numFmtId="0" fontId="50" fillId="0" borderId="17" xfId="0" applyFont="1" applyBorder="1" applyAlignment="1">
      <alignment horizontal="left" vertical="center"/>
    </xf>
    <xf numFmtId="0" fontId="49" fillId="0" borderId="0" xfId="0" applyFont="1" applyAlignment="1">
      <alignment horizontal="center" vertical="center"/>
    </xf>
    <xf numFmtId="0" fontId="50" fillId="0" borderId="0" xfId="0" applyFont="1" applyAlignment="1">
      <alignment horizontal="center" vertical="center"/>
    </xf>
    <xf numFmtId="0" fontId="55" fillId="9" borderId="17" xfId="0" applyFont="1" applyFill="1" applyBorder="1" applyAlignment="1">
      <alignment horizontal="right" vertical="center"/>
    </xf>
    <xf numFmtId="49" fontId="50" fillId="0" borderId="7" xfId="0" applyNumberFormat="1" applyFont="1" applyBorder="1" applyAlignment="1">
      <alignment vertical="center"/>
    </xf>
    <xf numFmtId="49" fontId="50" fillId="0" borderId="0" xfId="0" applyNumberFormat="1" applyFont="1" applyAlignment="1">
      <alignment vertical="center"/>
    </xf>
    <xf numFmtId="0" fontId="50" fillId="0" borderId="17" xfId="0" applyFont="1" applyBorder="1" applyAlignment="1">
      <alignment vertical="center"/>
    </xf>
    <xf numFmtId="49" fontId="50" fillId="0" borderId="17" xfId="0" applyNumberFormat="1" applyFont="1" applyBorder="1" applyAlignment="1">
      <alignment vertical="center"/>
    </xf>
    <xf numFmtId="0" fontId="50" fillId="0" borderId="18" xfId="0" applyFont="1" applyBorder="1" applyAlignment="1">
      <alignment vertical="center"/>
    </xf>
    <xf numFmtId="0" fontId="56" fillId="0" borderId="18" xfId="0" applyFont="1" applyBorder="1" applyAlignment="1">
      <alignment horizontal="center" vertical="center"/>
    </xf>
    <xf numFmtId="0" fontId="57" fillId="0" borderId="0" xfId="0" applyFont="1" applyAlignment="1">
      <alignment vertical="center"/>
    </xf>
    <xf numFmtId="0" fontId="56" fillId="0" borderId="7" xfId="0" applyFont="1" applyBorder="1" applyAlignment="1">
      <alignment horizontal="center" vertical="center"/>
    </xf>
    <xf numFmtId="0" fontId="20" fillId="0" borderId="16" xfId="0" applyFont="1" applyBorder="1" applyAlignment="1">
      <alignment vertical="center"/>
    </xf>
    <xf numFmtId="49" fontId="50" fillId="0" borderId="18" xfId="0" applyNumberFormat="1" applyFont="1" applyBorder="1" applyAlignment="1">
      <alignment vertical="center"/>
    </xf>
    <xf numFmtId="0" fontId="58" fillId="0" borderId="0" xfId="0" applyFont="1" applyAlignment="1">
      <alignment vertical="center"/>
    </xf>
    <xf numFmtId="49" fontId="59" fillId="2" borderId="0" xfId="0" applyNumberFormat="1" applyFont="1" applyFill="1" applyAlignment="1">
      <alignment horizontal="center" vertical="center"/>
    </xf>
    <xf numFmtId="49" fontId="51" fillId="0" borderId="0" xfId="0" applyNumberFormat="1" applyFont="1" applyAlignment="1">
      <alignment horizontal="center" vertical="center"/>
    </xf>
    <xf numFmtId="49" fontId="47" fillId="0" borderId="0" xfId="0" applyNumberFormat="1" applyFont="1" applyAlignment="1">
      <alignment horizontal="center" vertical="center"/>
    </xf>
    <xf numFmtId="49" fontId="51" fillId="0" borderId="0" xfId="0" applyNumberFormat="1" applyFont="1" applyAlignment="1">
      <alignment vertical="center"/>
    </xf>
    <xf numFmtId="0" fontId="9" fillId="0" borderId="0" xfId="0" applyFont="1" applyAlignment="1">
      <alignment horizontal="right" vertical="center"/>
    </xf>
    <xf numFmtId="0" fontId="51" fillId="0" borderId="0" xfId="0" applyFont="1" applyAlignment="1">
      <alignment horizontal="left" vertical="center"/>
    </xf>
    <xf numFmtId="49" fontId="20" fillId="6" borderId="0" xfId="0" applyNumberFormat="1" applyFont="1" applyFill="1" applyAlignment="1">
      <alignment vertical="center"/>
    </xf>
    <xf numFmtId="49" fontId="36" fillId="6" borderId="0" xfId="0" applyNumberFormat="1" applyFont="1" applyFill="1" applyAlignment="1">
      <alignment horizontal="center" vertical="center"/>
    </xf>
    <xf numFmtId="49" fontId="60" fillId="0" borderId="0" xfId="0" applyNumberFormat="1" applyFont="1" applyAlignment="1">
      <alignment vertical="center"/>
    </xf>
    <xf numFmtId="49" fontId="61" fillId="0" borderId="0" xfId="0" applyNumberFormat="1" applyFont="1" applyAlignment="1">
      <alignment horizontal="center" vertical="center"/>
    </xf>
    <xf numFmtId="49" fontId="60" fillId="6" borderId="0" xfId="0" applyNumberFormat="1" applyFont="1" applyFill="1" applyAlignment="1">
      <alignment vertical="center"/>
    </xf>
    <xf numFmtId="49" fontId="61" fillId="6" borderId="0" xfId="0" applyNumberFormat="1" applyFont="1" applyFill="1" applyAlignment="1">
      <alignment vertical="center"/>
    </xf>
    <xf numFmtId="0" fontId="0" fillId="6" borderId="0" xfId="0" applyFill="1" applyAlignment="1">
      <alignment vertical="center"/>
    </xf>
    <xf numFmtId="0" fontId="30" fillId="2" borderId="24" xfId="0" applyFont="1" applyFill="1" applyBorder="1" applyAlignment="1">
      <alignment vertical="center"/>
    </xf>
    <xf numFmtId="0" fontId="30" fillId="2" borderId="25" xfId="0" applyFont="1" applyFill="1" applyBorder="1" applyAlignment="1">
      <alignment vertical="center"/>
    </xf>
    <xf numFmtId="0" fontId="30" fillId="2" borderId="26" xfId="0" applyFont="1" applyFill="1" applyBorder="1" applyAlignment="1">
      <alignment vertical="center"/>
    </xf>
    <xf numFmtId="49" fontId="62" fillId="2" borderId="25" xfId="0" applyNumberFormat="1" applyFont="1" applyFill="1" applyBorder="1" applyAlignment="1">
      <alignment horizontal="center" vertical="center"/>
    </xf>
    <xf numFmtId="49" fontId="62" fillId="2" borderId="25" xfId="0" applyNumberFormat="1" applyFont="1" applyFill="1" applyBorder="1" applyAlignment="1">
      <alignment vertical="center"/>
    </xf>
    <xf numFmtId="49" fontId="62" fillId="2" borderId="25" xfId="0" applyNumberFormat="1" applyFont="1" applyFill="1" applyBorder="1" applyAlignment="1">
      <alignment horizontal="centerContinuous" vertical="center"/>
    </xf>
    <xf numFmtId="49" fontId="62" fillId="2" borderId="27" xfId="0" applyNumberFormat="1" applyFont="1" applyFill="1" applyBorder="1" applyAlignment="1">
      <alignment horizontal="centerContinuous" vertical="center"/>
    </xf>
    <xf numFmtId="49" fontId="63" fillId="2" borderId="25" xfId="0" applyNumberFormat="1" applyFont="1" applyFill="1" applyBorder="1" applyAlignment="1">
      <alignment vertical="center"/>
    </xf>
    <xf numFmtId="49" fontId="63" fillId="2" borderId="27" xfId="0" applyNumberFormat="1" applyFont="1" applyFill="1" applyBorder="1" applyAlignment="1">
      <alignment vertical="center"/>
    </xf>
    <xf numFmtId="49" fontId="30" fillId="2" borderId="25" xfId="0" applyNumberFormat="1" applyFont="1" applyFill="1" applyBorder="1" applyAlignment="1">
      <alignment horizontal="left" vertical="center"/>
    </xf>
    <xf numFmtId="49" fontId="30" fillId="0" borderId="25" xfId="0" applyNumberFormat="1" applyFont="1" applyBorder="1" applyAlignment="1">
      <alignment horizontal="left" vertical="center"/>
    </xf>
    <xf numFmtId="49" fontId="63" fillId="6" borderId="27" xfId="0" applyNumberFormat="1" applyFont="1" applyFill="1" applyBorder="1" applyAlignment="1">
      <alignment vertical="center"/>
    </xf>
    <xf numFmtId="49" fontId="9" fillId="0" borderId="0" xfId="0" applyNumberFormat="1" applyFont="1" applyAlignment="1">
      <alignment vertical="center"/>
    </xf>
    <xf numFmtId="49" fontId="9" fillId="0" borderId="28" xfId="0" applyNumberFormat="1" applyFont="1" applyBorder="1" applyAlignment="1">
      <alignment vertical="center"/>
    </xf>
    <xf numFmtId="49" fontId="9" fillId="0" borderId="17" xfId="0" applyNumberFormat="1" applyFont="1" applyBorder="1" applyAlignment="1">
      <alignment horizontal="right" vertical="center"/>
    </xf>
    <xf numFmtId="49" fontId="9" fillId="0" borderId="0" xfId="0" applyNumberFormat="1" applyFont="1" applyAlignment="1">
      <alignment horizontal="center" vertical="center"/>
    </xf>
    <xf numFmtId="49" fontId="9" fillId="6" borderId="0" xfId="0" applyNumberFormat="1" applyFont="1" applyFill="1" applyAlignment="1">
      <alignment horizontal="center" vertical="center"/>
    </xf>
    <xf numFmtId="49" fontId="38" fillId="0" borderId="0" xfId="0" applyNumberFormat="1" applyFont="1" applyAlignment="1">
      <alignment horizontal="center" vertical="center"/>
    </xf>
    <xf numFmtId="49" fontId="45" fillId="0" borderId="0" xfId="0" applyNumberFormat="1" applyFont="1" applyAlignment="1">
      <alignment vertical="center"/>
    </xf>
    <xf numFmtId="49" fontId="45" fillId="0" borderId="17" xfId="0" applyNumberFormat="1" applyFont="1" applyBorder="1" applyAlignment="1">
      <alignment vertical="center"/>
    </xf>
    <xf numFmtId="49" fontId="30" fillId="2" borderId="29" xfId="0" applyNumberFormat="1" applyFont="1" applyFill="1" applyBorder="1" applyAlignment="1">
      <alignment vertical="center"/>
    </xf>
    <xf numFmtId="49" fontId="30" fillId="2" borderId="30" xfId="0" applyNumberFormat="1" applyFont="1" applyFill="1" applyBorder="1" applyAlignment="1">
      <alignment vertical="center"/>
    </xf>
    <xf numFmtId="49" fontId="45" fillId="2" borderId="17" xfId="0" applyNumberFormat="1" applyFont="1" applyFill="1" applyBorder="1" applyAlignment="1">
      <alignment vertical="center"/>
    </xf>
    <xf numFmtId="0" fontId="9" fillId="0" borderId="7" xfId="0" applyFont="1" applyBorder="1" applyAlignment="1">
      <alignment vertical="center"/>
    </xf>
    <xf numFmtId="49" fontId="45" fillId="0" borderId="7" xfId="0" applyNumberFormat="1" applyFont="1" applyBorder="1" applyAlignment="1">
      <alignment vertical="center"/>
    </xf>
    <xf numFmtId="49" fontId="9" fillId="0" borderId="7" xfId="0" applyNumberFormat="1" applyFont="1" applyBorder="1" applyAlignment="1">
      <alignment vertical="center"/>
    </xf>
    <xf numFmtId="49" fontId="45" fillId="0" borderId="18" xfId="0" applyNumberFormat="1" applyFont="1" applyBorder="1" applyAlignment="1">
      <alignment vertical="center"/>
    </xf>
    <xf numFmtId="49" fontId="9" fillId="0" borderId="31" xfId="0" applyNumberFormat="1" applyFont="1" applyBorder="1" applyAlignment="1">
      <alignment vertical="center"/>
    </xf>
    <xf numFmtId="49" fontId="9" fillId="0" borderId="18" xfId="0" applyNumberFormat="1" applyFont="1" applyBorder="1" applyAlignment="1">
      <alignment horizontal="right" vertical="center"/>
    </xf>
    <xf numFmtId="0" fontId="9" fillId="2" borderId="28" xfId="0" applyFont="1" applyFill="1" applyBorder="1" applyAlignment="1">
      <alignment vertical="center"/>
    </xf>
    <xf numFmtId="49" fontId="9" fillId="2" borderId="17" xfId="0" applyNumberFormat="1" applyFont="1" applyFill="1" applyBorder="1" applyAlignment="1">
      <alignment horizontal="right" vertical="center"/>
    </xf>
    <xf numFmtId="49" fontId="9" fillId="0" borderId="7" xfId="0" applyNumberFormat="1" applyFont="1" applyBorder="1" applyAlignment="1">
      <alignment horizontal="center" vertical="center"/>
    </xf>
    <xf numFmtId="0" fontId="9" fillId="6" borderId="7" xfId="0" applyFont="1" applyFill="1" applyBorder="1" applyAlignment="1">
      <alignment vertical="center"/>
    </xf>
    <xf numFmtId="49" fontId="9" fillId="6" borderId="7" xfId="0" applyNumberFormat="1" applyFont="1" applyFill="1" applyBorder="1" applyAlignment="1">
      <alignment horizontal="center" vertical="center"/>
    </xf>
    <xf numFmtId="49" fontId="9" fillId="6" borderId="18" xfId="0" applyNumberFormat="1" applyFont="1" applyFill="1" applyBorder="1" applyAlignment="1">
      <alignment vertical="center"/>
    </xf>
    <xf numFmtId="49" fontId="38" fillId="0" borderId="7" xfId="0" applyNumberFormat="1" applyFont="1" applyBorder="1" applyAlignment="1">
      <alignment horizontal="center" vertical="center"/>
    </xf>
    <xf numFmtId="0" fontId="55" fillId="9" borderId="18" xfId="0" applyFont="1" applyFill="1" applyBorder="1" applyAlignment="1">
      <alignment horizontal="right" vertical="center"/>
    </xf>
    <xf numFmtId="0" fontId="52" fillId="6" borderId="17" xfId="0" applyFont="1" applyFill="1" applyBorder="1" applyAlignment="1">
      <alignment vertical="center"/>
    </xf>
    <xf numFmtId="0" fontId="52" fillId="6" borderId="7" xfId="0" applyFont="1" applyFill="1" applyBorder="1" applyAlignment="1">
      <alignment vertical="center"/>
    </xf>
    <xf numFmtId="0" fontId="52" fillId="6" borderId="18" xfId="0" applyFont="1" applyFill="1" applyBorder="1" applyAlignment="1">
      <alignment vertical="center"/>
    </xf>
    <xf numFmtId="0" fontId="64" fillId="6" borderId="0" xfId="0" applyFont="1" applyFill="1" applyAlignment="1">
      <alignment horizontal="right" vertical="center"/>
    </xf>
    <xf numFmtId="0" fontId="65" fillId="0" borderId="0" xfId="0" applyFont="1" applyAlignment="1">
      <alignment vertical="center"/>
    </xf>
    <xf numFmtId="0" fontId="50" fillId="0" borderId="18" xfId="0" applyFont="1" applyBorder="1" applyAlignment="1">
      <alignment horizontal="right" vertical="center"/>
    </xf>
    <xf numFmtId="0" fontId="55" fillId="9" borderId="0" xfId="0" applyFont="1" applyFill="1" applyAlignment="1">
      <alignment horizontal="right" vertical="center"/>
    </xf>
    <xf numFmtId="49" fontId="50" fillId="0" borderId="7" xfId="0" applyNumberFormat="1" applyFont="1" applyBorder="1" applyAlignment="1">
      <alignment horizontal="left" vertical="center"/>
    </xf>
    <xf numFmtId="49" fontId="48" fillId="2" borderId="0" xfId="0" applyNumberFormat="1" applyFont="1" applyFill="1" applyAlignment="1">
      <alignment horizontal="center" vertical="center"/>
    </xf>
    <xf numFmtId="0" fontId="55" fillId="9" borderId="27" xfId="0" applyFont="1" applyFill="1" applyBorder="1" applyAlignment="1">
      <alignment horizontal="right" vertical="center"/>
    </xf>
    <xf numFmtId="49" fontId="50" fillId="0" borderId="18" xfId="0" applyNumberFormat="1" applyFont="1" applyBorder="1" applyAlignment="1">
      <alignment horizontal="left" vertical="center"/>
    </xf>
    <xf numFmtId="49" fontId="50" fillId="0" borderId="0" xfId="0" applyNumberFormat="1" applyFont="1" applyAlignment="1">
      <alignment horizontal="left" vertical="center"/>
    </xf>
    <xf numFmtId="49" fontId="50" fillId="0" borderId="17" xfId="0" applyNumberFormat="1" applyFont="1" applyBorder="1" applyAlignment="1">
      <alignment horizontal="left" vertical="center"/>
    </xf>
    <xf numFmtId="49" fontId="66" fillId="0" borderId="18" xfId="0" applyNumberFormat="1" applyFont="1" applyBorder="1" applyAlignment="1">
      <alignment horizontal="right" vertical="center"/>
    </xf>
    <xf numFmtId="49" fontId="66" fillId="0" borderId="0" xfId="0" applyNumberFormat="1" applyFont="1" applyAlignment="1">
      <alignment horizontal="right" vertical="center"/>
    </xf>
    <xf numFmtId="0" fontId="34" fillId="6" borderId="0" xfId="0" applyFont="1" applyFill="1" applyAlignment="1">
      <alignment horizontal="right" vertical="center"/>
    </xf>
    <xf numFmtId="49" fontId="9" fillId="10" borderId="0" xfId="0" applyNumberFormat="1" applyFont="1" applyFill="1" applyAlignment="1">
      <alignment horizontal="center" vertical="center"/>
    </xf>
    <xf numFmtId="49" fontId="50" fillId="10" borderId="0" xfId="0" applyNumberFormat="1" applyFont="1" applyFill="1" applyAlignment="1">
      <alignment vertical="center"/>
    </xf>
    <xf numFmtId="0" fontId="50" fillId="10" borderId="7" xfId="0" applyFont="1" applyFill="1" applyBorder="1" applyAlignment="1">
      <alignment vertical="center"/>
    </xf>
    <xf numFmtId="49" fontId="50" fillId="10" borderId="7" xfId="0" applyNumberFormat="1" applyFont="1" applyFill="1" applyBorder="1" applyAlignment="1">
      <alignment vertical="center"/>
    </xf>
    <xf numFmtId="0" fontId="51" fillId="6" borderId="0" xfId="0" applyFont="1" applyFill="1" applyAlignment="1">
      <alignment horizontal="right" vertical="center"/>
    </xf>
    <xf numFmtId="0" fontId="45" fillId="10" borderId="0" xfId="0" applyFont="1" applyFill="1" applyAlignment="1">
      <alignment horizontal="right" vertical="center"/>
    </xf>
    <xf numFmtId="0" fontId="55" fillId="11" borderId="23" xfId="0" applyFont="1" applyFill="1" applyBorder="1" applyAlignment="1">
      <alignment horizontal="right" vertical="center"/>
    </xf>
    <xf numFmtId="49" fontId="50" fillId="10" borderId="18" xfId="0" applyNumberFormat="1" applyFont="1" applyFill="1" applyBorder="1" applyAlignment="1">
      <alignment vertical="center"/>
    </xf>
    <xf numFmtId="49" fontId="59" fillId="0" borderId="0" xfId="0" applyNumberFormat="1" applyFont="1" applyAlignment="1">
      <alignment horizontal="center" vertical="center"/>
    </xf>
    <xf numFmtId="49" fontId="51" fillId="0" borderId="7" xfId="0" applyNumberFormat="1" applyFont="1" applyBorder="1" applyAlignment="1">
      <alignment horizontal="center" vertical="center"/>
    </xf>
    <xf numFmtId="1" fontId="51" fillId="0" borderId="7" xfId="0" applyNumberFormat="1" applyFont="1" applyBorder="1" applyAlignment="1">
      <alignment horizontal="center" vertical="center"/>
    </xf>
    <xf numFmtId="49" fontId="57" fillId="0" borderId="7" xfId="0" applyNumberFormat="1" applyFont="1" applyBorder="1" applyAlignment="1">
      <alignment vertical="center"/>
    </xf>
    <xf numFmtId="49" fontId="58" fillId="0" borderId="7" xfId="0" applyNumberFormat="1" applyFont="1" applyBorder="1" applyAlignment="1">
      <alignment vertical="center"/>
    </xf>
    <xf numFmtId="49" fontId="66" fillId="0" borderId="7" xfId="0" applyNumberFormat="1" applyFont="1" applyBorder="1" applyAlignment="1">
      <alignment horizontal="right" vertical="center"/>
    </xf>
    <xf numFmtId="49" fontId="62" fillId="2" borderId="7" xfId="0" applyNumberFormat="1" applyFont="1" applyFill="1" applyBorder="1" applyAlignment="1">
      <alignment horizontal="center" vertical="center"/>
    </xf>
    <xf numFmtId="49" fontId="62" fillId="2" borderId="26" xfId="0" applyNumberFormat="1" applyFont="1" applyFill="1" applyBorder="1" applyAlignment="1">
      <alignment horizontal="centerContinuous" vertical="center"/>
    </xf>
    <xf numFmtId="0" fontId="9" fillId="6" borderId="17" xfId="0" applyFont="1" applyFill="1" applyBorder="1" applyAlignment="1">
      <alignment vertical="center"/>
    </xf>
    <xf numFmtId="0" fontId="9" fillId="6" borderId="18" xfId="0" applyFont="1" applyFill="1" applyBorder="1" applyAlignment="1">
      <alignment vertical="center"/>
    </xf>
    <xf numFmtId="49" fontId="67" fillId="0" borderId="0" xfId="0" applyNumberFormat="1" applyFont="1" applyAlignment="1">
      <alignment horizontal="right" vertical="center"/>
    </xf>
    <xf numFmtId="0" fontId="51" fillId="2" borderId="0" xfId="0" applyFont="1" applyFill="1" applyAlignment="1">
      <alignment horizontal="center" vertical="center"/>
    </xf>
    <xf numFmtId="49" fontId="62" fillId="2" borderId="27" xfId="0" applyNumberFormat="1" applyFont="1" applyFill="1" applyBorder="1" applyAlignment="1">
      <alignment vertical="center"/>
    </xf>
    <xf numFmtId="49" fontId="10" fillId="6" borderId="4" xfId="0" applyNumberFormat="1" applyFont="1" applyFill="1" applyBorder="1" applyAlignment="1">
      <alignment horizontal="left" vertical="center"/>
    </xf>
    <xf numFmtId="0" fontId="9" fillId="2" borderId="15" xfId="0" applyFont="1" applyFill="1" applyBorder="1" applyAlignment="1">
      <alignment horizontal="center" wrapText="1"/>
    </xf>
    <xf numFmtId="0" fontId="68" fillId="0" borderId="0" xfId="0" applyFont="1" applyAlignment="1">
      <alignment vertical="center"/>
    </xf>
    <xf numFmtId="0" fontId="8" fillId="6" borderId="0" xfId="0" applyFont="1" applyFill="1" applyAlignment="1">
      <alignment horizontal="left"/>
    </xf>
    <xf numFmtId="49" fontId="14" fillId="0" borderId="0" xfId="0" applyNumberFormat="1" applyFont="1" applyAlignment="1">
      <alignment horizontal="right" vertical="center"/>
    </xf>
    <xf numFmtId="0" fontId="16" fillId="0" borderId="0" xfId="0" applyFont="1" applyAlignment="1">
      <alignment horizontal="left"/>
    </xf>
    <xf numFmtId="49" fontId="10" fillId="2" borderId="19" xfId="0" applyNumberFormat="1" applyFont="1" applyFill="1" applyBorder="1" applyAlignment="1">
      <alignment horizontal="left" vertical="center"/>
    </xf>
    <xf numFmtId="0" fontId="0" fillId="2" borderId="32" xfId="0" applyFill="1" applyBorder="1" applyAlignment="1">
      <alignment vertical="center"/>
    </xf>
    <xf numFmtId="0" fontId="0" fillId="6" borderId="0" xfId="0" applyFill="1" applyAlignment="1">
      <alignment horizontal="center" vertical="center"/>
    </xf>
    <xf numFmtId="0" fontId="35" fillId="0" borderId="0" xfId="0" applyFont="1"/>
    <xf numFmtId="49" fontId="35" fillId="2" borderId="8" xfId="0" applyNumberFormat="1" applyFont="1" applyFill="1" applyBorder="1" applyAlignment="1">
      <alignment horizontal="center" wrapText="1"/>
    </xf>
    <xf numFmtId="49" fontId="9" fillId="5" borderId="6" xfId="0" applyNumberFormat="1" applyFont="1" applyFill="1" applyBorder="1" applyAlignment="1">
      <alignment horizontal="center" wrapText="1"/>
    </xf>
    <xf numFmtId="0" fontId="20" fillId="0" borderId="18" xfId="0" applyFont="1" applyBorder="1" applyAlignment="1">
      <alignment horizontal="left" vertical="center"/>
    </xf>
    <xf numFmtId="0" fontId="20" fillId="0" borderId="12" xfId="0" applyFont="1" applyBorder="1" applyAlignment="1">
      <alignment horizontal="center" vertical="center" wrapText="1"/>
    </xf>
    <xf numFmtId="0" fontId="39" fillId="0" borderId="0" xfId="0" applyFont="1" applyAlignment="1">
      <alignment horizontal="left"/>
    </xf>
    <xf numFmtId="0" fontId="15" fillId="0" borderId="0" xfId="0" applyFont="1" applyAlignment="1">
      <alignment horizontal="left"/>
    </xf>
    <xf numFmtId="0" fontId="37" fillId="2" borderId="0" xfId="0" applyFont="1" applyFill="1" applyAlignment="1">
      <alignment vertical="center"/>
    </xf>
    <xf numFmtId="0" fontId="25" fillId="2" borderId="0" xfId="0" applyFont="1" applyFill="1" applyAlignment="1">
      <alignment horizontal="right" vertical="center"/>
    </xf>
    <xf numFmtId="0" fontId="0" fillId="0" borderId="6" xfId="0" applyFont="1" applyBorder="1" applyAlignment="1">
      <alignment vertical="center"/>
    </xf>
    <xf numFmtId="0" fontId="46" fillId="0" borderId="6" xfId="0" applyFont="1" applyBorder="1" applyAlignment="1">
      <alignment vertical="center"/>
    </xf>
    <xf numFmtId="0" fontId="9" fillId="2" borderId="0" xfId="0" applyFont="1" applyFill="1" applyAlignment="1">
      <alignment horizontal="right" vertical="center"/>
    </xf>
    <xf numFmtId="0" fontId="45" fillId="2" borderId="0" xfId="0" applyFont="1" applyFill="1" applyAlignment="1">
      <alignment horizontal="center" vertical="center"/>
    </xf>
    <xf numFmtId="0" fontId="45" fillId="2" borderId="0" xfId="0" applyFont="1" applyFill="1" applyAlignment="1">
      <alignment vertical="center"/>
    </xf>
    <xf numFmtId="0" fontId="10" fillId="2" borderId="0" xfId="0" applyFont="1" applyFill="1" applyAlignment="1">
      <alignment horizontal="right" vertical="center"/>
    </xf>
    <xf numFmtId="0" fontId="47" fillId="2" borderId="0" xfId="0" applyFont="1" applyFill="1" applyAlignment="1">
      <alignment horizontal="center" vertical="center"/>
    </xf>
    <xf numFmtId="0" fontId="15" fillId="0" borderId="7" xfId="0" applyFont="1" applyBorder="1" applyAlignment="1">
      <alignment vertical="center"/>
    </xf>
    <xf numFmtId="0" fontId="52" fillId="0" borderId="7" xfId="0" applyFont="1" applyBorder="1" applyAlignment="1">
      <alignment horizontal="center" vertical="center"/>
    </xf>
    <xf numFmtId="0" fontId="48" fillId="0" borderId="0" xfId="0" applyFont="1" applyAlignment="1">
      <alignment horizontal="center" vertical="center"/>
    </xf>
    <xf numFmtId="0" fontId="65" fillId="0" borderId="18" xfId="0" applyFont="1" applyBorder="1" applyAlignment="1">
      <alignment horizontal="right" vertical="center"/>
    </xf>
    <xf numFmtId="0" fontId="69" fillId="0" borderId="17" xfId="0" applyFont="1" applyBorder="1" applyAlignment="1">
      <alignment horizontal="center" vertical="center"/>
    </xf>
    <xf numFmtId="0" fontId="50" fillId="0" borderId="0" xfId="0" applyFont="1" applyAlignment="1">
      <alignment horizontal="left" vertical="center"/>
    </xf>
    <xf numFmtId="0" fontId="52" fillId="0" borderId="0" xfId="0" applyFont="1" applyAlignment="1">
      <alignment horizontal="left" vertical="center"/>
    </xf>
    <xf numFmtId="0" fontId="50" fillId="0" borderId="7" xfId="0" applyFont="1" applyBorder="1" applyAlignment="1">
      <alignment horizontal="left" vertical="center"/>
    </xf>
    <xf numFmtId="0" fontId="65" fillId="0" borderId="7" xfId="0" applyFont="1" applyBorder="1" applyAlignment="1">
      <alignment horizontal="right" vertical="center"/>
    </xf>
    <xf numFmtId="0" fontId="52" fillId="0" borderId="18" xfId="0" applyFont="1" applyBorder="1" applyAlignment="1">
      <alignment horizontal="center" vertical="center"/>
    </xf>
    <xf numFmtId="0" fontId="52" fillId="0" borderId="17" xfId="0" applyFont="1" applyBorder="1" applyAlignment="1">
      <alignment vertical="center"/>
    </xf>
    <xf numFmtId="0" fontId="65" fillId="0" borderId="0" xfId="0" applyFont="1" applyAlignment="1">
      <alignment horizontal="right" vertical="center"/>
    </xf>
    <xf numFmtId="0" fontId="52" fillId="0" borderId="0" xfId="0" applyFont="1" applyAlignment="1">
      <alignment horizontal="center" vertical="center"/>
    </xf>
    <xf numFmtId="0" fontId="48" fillId="2" borderId="0" xfId="0" applyFont="1" applyFill="1" applyAlignment="1">
      <alignment horizontal="center" vertical="center"/>
    </xf>
    <xf numFmtId="0" fontId="52" fillId="0" borderId="17" xfId="0" applyFont="1" applyBorder="1" applyAlignment="1">
      <alignment horizontal="left" vertical="center"/>
    </xf>
    <xf numFmtId="0" fontId="65" fillId="0" borderId="17" xfId="0" applyFont="1" applyBorder="1" applyAlignment="1">
      <alignment horizontal="right" vertical="center"/>
    </xf>
    <xf numFmtId="0" fontId="52" fillId="6" borderId="0" xfId="0" applyFont="1" applyFill="1" applyAlignment="1">
      <alignment horizontal="right" vertical="center"/>
    </xf>
    <xf numFmtId="0" fontId="52" fillId="6" borderId="7" xfId="0" applyFont="1" applyFill="1" applyBorder="1" applyAlignment="1">
      <alignment horizontal="right" vertical="center"/>
    </xf>
    <xf numFmtId="0" fontId="65" fillId="6" borderId="0" xfId="0" applyFont="1" applyFill="1" applyAlignment="1">
      <alignment horizontal="right" vertical="center"/>
    </xf>
    <xf numFmtId="0" fontId="59" fillId="2" borderId="0" xfId="0" applyFont="1" applyFill="1" applyAlignment="1">
      <alignment horizontal="center" vertical="center"/>
    </xf>
    <xf numFmtId="0" fontId="51" fillId="6" borderId="0" xfId="0" applyFont="1" applyFill="1" applyAlignment="1">
      <alignment horizontal="center" vertical="center"/>
    </xf>
    <xf numFmtId="49" fontId="51" fillId="6" borderId="0" xfId="0" applyNumberFormat="1" applyFont="1" applyFill="1" applyAlignment="1">
      <alignment horizontal="center" vertical="center"/>
    </xf>
    <xf numFmtId="1" fontId="51" fillId="6" borderId="0" xfId="0" applyNumberFormat="1" applyFont="1" applyFill="1" applyAlignment="1">
      <alignment horizontal="center" vertical="center"/>
    </xf>
    <xf numFmtId="49" fontId="52" fillId="0" borderId="0" xfId="0" applyNumberFormat="1" applyFont="1" applyAlignment="1">
      <alignment horizontal="center" vertical="center"/>
    </xf>
    <xf numFmtId="49" fontId="0" fillId="0" borderId="0" xfId="0" applyNumberFormat="1" applyAlignment="1">
      <alignment vertical="center"/>
    </xf>
    <xf numFmtId="49" fontId="38" fillId="6" borderId="17" xfId="0" applyNumberFormat="1" applyFont="1" applyFill="1" applyBorder="1" applyAlignment="1">
      <alignment vertical="center"/>
    </xf>
    <xf numFmtId="49" fontId="38" fillId="0" borderId="0" xfId="0" applyNumberFormat="1" applyFont="1" applyAlignment="1">
      <alignment vertical="center"/>
    </xf>
    <xf numFmtId="49" fontId="9" fillId="6" borderId="7" xfId="0" applyNumberFormat="1" applyFont="1" applyFill="1" applyBorder="1" applyAlignment="1">
      <alignment vertical="center"/>
    </xf>
    <xf numFmtId="49" fontId="38" fillId="6" borderId="18" xfId="0" applyNumberFormat="1" applyFont="1" applyFill="1" applyBorder="1" applyAlignment="1">
      <alignment vertical="center"/>
    </xf>
    <xf numFmtId="49" fontId="38" fillId="0" borderId="7" xfId="0" applyNumberFormat="1" applyFont="1" applyBorder="1" applyAlignment="1">
      <alignment vertical="center"/>
    </xf>
    <xf numFmtId="0" fontId="70" fillId="7" borderId="18" xfId="0" applyFont="1" applyFill="1" applyBorder="1" applyAlignment="1">
      <alignment vertical="center"/>
    </xf>
    <xf numFmtId="0" fontId="51" fillId="10" borderId="0" xfId="0" applyFont="1" applyFill="1" applyAlignment="1">
      <alignment horizontal="center" vertical="center"/>
    </xf>
    <xf numFmtId="0" fontId="52" fillId="10" borderId="0" xfId="0" applyFont="1" applyFill="1" applyAlignment="1">
      <alignment vertical="center"/>
    </xf>
    <xf numFmtId="0" fontId="50" fillId="10" borderId="0" xfId="0" applyFont="1" applyFill="1" applyAlignment="1">
      <alignment horizontal="left" vertical="center"/>
    </xf>
    <xf numFmtId="0" fontId="52" fillId="10" borderId="0" xfId="0" applyFont="1" applyFill="1" applyAlignment="1">
      <alignment horizontal="left" vertical="center"/>
    </xf>
    <xf numFmtId="0" fontId="51" fillId="10" borderId="0" xfId="0" applyFont="1" applyFill="1" applyAlignment="1">
      <alignment vertical="center"/>
    </xf>
    <xf numFmtId="0" fontId="50" fillId="10" borderId="7" xfId="0" applyFont="1" applyFill="1" applyBorder="1" applyAlignment="1">
      <alignment horizontal="left" vertical="center"/>
    </xf>
    <xf numFmtId="0" fontId="65" fillId="10" borderId="7" xfId="0" applyFont="1" applyFill="1" applyBorder="1" applyAlignment="1">
      <alignment horizontal="right" vertical="center"/>
    </xf>
    <xf numFmtId="0" fontId="69" fillId="10" borderId="17" xfId="0" applyFont="1" applyFill="1" applyBorder="1" applyAlignment="1">
      <alignment horizontal="center" vertical="center"/>
    </xf>
    <xf numFmtId="0" fontId="52" fillId="10" borderId="0" xfId="0" applyFont="1" applyFill="1" applyAlignment="1">
      <alignment horizontal="right" vertical="center"/>
    </xf>
    <xf numFmtId="0" fontId="55" fillId="11" borderId="17" xfId="0" applyFont="1" applyFill="1" applyBorder="1" applyAlignment="1">
      <alignment horizontal="right" vertical="center"/>
    </xf>
    <xf numFmtId="0" fontId="52" fillId="10" borderId="7" xfId="0" applyFont="1" applyFill="1" applyBorder="1" applyAlignment="1">
      <alignment horizontal="right" vertical="center"/>
    </xf>
    <xf numFmtId="0" fontId="52" fillId="10" borderId="17" xfId="0" applyFont="1" applyFill="1" applyBorder="1" applyAlignment="1">
      <alignment horizontal="left" vertical="center"/>
    </xf>
    <xf numFmtId="0" fontId="65" fillId="10" borderId="18" xfId="0" applyFont="1" applyFill="1" applyBorder="1" applyAlignment="1">
      <alignment horizontal="right" vertical="center"/>
    </xf>
    <xf numFmtId="49" fontId="60" fillId="10" borderId="0" xfId="0" applyNumberFormat="1" applyFont="1" applyFill="1" applyAlignment="1">
      <alignment vertical="center"/>
    </xf>
    <xf numFmtId="49" fontId="61" fillId="10" borderId="0" xfId="0" applyNumberFormat="1" applyFont="1" applyFill="1" applyAlignment="1">
      <alignment vertical="center"/>
    </xf>
    <xf numFmtId="49" fontId="62" fillId="2" borderId="26" xfId="0" applyNumberFormat="1" applyFont="1" applyFill="1" applyBorder="1" applyAlignment="1">
      <alignment vertical="center"/>
    </xf>
    <xf numFmtId="1" fontId="9" fillId="6" borderId="0" xfId="0" applyNumberFormat="1" applyFont="1" applyFill="1" applyAlignment="1">
      <alignment horizontal="center" vertical="center"/>
    </xf>
    <xf numFmtId="1" fontId="9" fillId="6" borderId="7" xfId="0" applyNumberFormat="1" applyFont="1" applyFill="1" applyBorder="1" applyAlignment="1">
      <alignment horizontal="center" vertical="center"/>
    </xf>
    <xf numFmtId="0" fontId="43" fillId="7" borderId="18" xfId="0" applyFont="1" applyFill="1" applyBorder="1" applyAlignment="1">
      <alignment horizontal="right" vertical="center"/>
    </xf>
    <xf numFmtId="0" fontId="52" fillId="10" borderId="7" xfId="0" applyFont="1" applyFill="1" applyBorder="1" applyAlignment="1">
      <alignment vertical="center"/>
    </xf>
    <xf numFmtId="0" fontId="52" fillId="10" borderId="17" xfId="0" applyFont="1" applyFill="1" applyBorder="1" applyAlignment="1">
      <alignment vertical="center"/>
    </xf>
    <xf numFmtId="49" fontId="52" fillId="10" borderId="18" xfId="0" applyNumberFormat="1" applyFont="1" applyFill="1" applyBorder="1" applyAlignment="1">
      <alignment vertical="center"/>
    </xf>
    <xf numFmtId="49" fontId="51" fillId="10" borderId="0" xfId="0" applyNumberFormat="1" applyFont="1" applyFill="1" applyAlignment="1">
      <alignment vertical="center"/>
    </xf>
    <xf numFmtId="49" fontId="52" fillId="10" borderId="0" xfId="0" applyNumberFormat="1" applyFont="1" applyFill="1" applyAlignment="1">
      <alignment vertical="center"/>
    </xf>
    <xf numFmtId="49" fontId="30" fillId="2" borderId="30" xfId="0" applyNumberFormat="1" applyFont="1" applyFill="1" applyBorder="1" applyAlignment="1">
      <alignment horizontal="left" vertical="center"/>
    </xf>
    <xf numFmtId="49" fontId="63" fillId="2" borderId="30" xfId="0" applyNumberFormat="1" applyFont="1" applyFill="1" applyBorder="1" applyAlignment="1">
      <alignment vertical="center"/>
    </xf>
    <xf numFmtId="49" fontId="9" fillId="2" borderId="7" xfId="0" applyNumberFormat="1" applyFont="1" applyFill="1" applyBorder="1" applyAlignment="1">
      <alignment vertical="center"/>
    </xf>
    <xf numFmtId="0" fontId="30" fillId="2" borderId="28" xfId="0" applyFont="1" applyFill="1" applyBorder="1" applyAlignment="1">
      <alignment vertical="center"/>
    </xf>
    <xf numFmtId="49" fontId="9" fillId="2" borderId="28" xfId="0" applyNumberFormat="1" applyFont="1" applyFill="1" applyBorder="1" applyAlignment="1">
      <alignment vertical="center"/>
    </xf>
    <xf numFmtId="49" fontId="9" fillId="2" borderId="31" xfId="0" applyNumberFormat="1" applyFont="1" applyFill="1" applyBorder="1" applyAlignment="1">
      <alignment vertical="center"/>
    </xf>
    <xf numFmtId="0" fontId="20" fillId="0" borderId="21" xfId="0" applyFont="1" applyBorder="1" applyAlignment="1">
      <alignment vertical="center"/>
    </xf>
    <xf numFmtId="0" fontId="72" fillId="2" borderId="0" xfId="0" applyFont="1" applyFill="1" applyAlignment="1">
      <alignment vertical="center"/>
    </xf>
    <xf numFmtId="0" fontId="22" fillId="2" borderId="0" xfId="0" applyFont="1" applyFill="1" applyAlignment="1">
      <alignment horizontal="center" vertical="center" wrapText="1"/>
    </xf>
    <xf numFmtId="0" fontId="18" fillId="2" borderId="0" xfId="0" applyFont="1" applyFill="1" applyBorder="1" applyAlignment="1">
      <alignment vertical="center"/>
    </xf>
    <xf numFmtId="0" fontId="9" fillId="2" borderId="0" xfId="0" applyFont="1" applyFill="1" applyAlignment="1">
      <alignment horizontal="center"/>
    </xf>
    <xf numFmtId="0" fontId="27" fillId="2" borderId="33" xfId="0" applyFont="1" applyFill="1" applyBorder="1" applyAlignment="1">
      <alignment horizontal="left" vertical="center"/>
    </xf>
    <xf numFmtId="0" fontId="28" fillId="2" borderId="34" xfId="0" applyFont="1" applyFill="1" applyBorder="1" applyAlignment="1">
      <alignment horizontal="left" vertical="center"/>
    </xf>
    <xf numFmtId="49" fontId="73" fillId="0" borderId="0" xfId="0" applyNumberFormat="1" applyFont="1" applyAlignment="1">
      <alignment vertical="top"/>
    </xf>
    <xf numFmtId="0" fontId="9" fillId="2" borderId="17" xfId="0" applyFont="1" applyFill="1" applyBorder="1" applyAlignment="1">
      <alignment horizontal="right" vertical="center"/>
    </xf>
    <xf numFmtId="0" fontId="9" fillId="2" borderId="18" xfId="0" applyFont="1" applyFill="1" applyBorder="1" applyAlignment="1">
      <alignment horizontal="right" vertical="center"/>
    </xf>
    <xf numFmtId="49" fontId="9" fillId="2" borderId="29" xfId="0" applyNumberFormat="1" applyFont="1" applyFill="1" applyBorder="1" applyAlignment="1">
      <alignment vertical="center"/>
    </xf>
    <xf numFmtId="49" fontId="9" fillId="2" borderId="30" xfId="0" applyNumberFormat="1" applyFont="1" applyFill="1" applyBorder="1" applyAlignment="1">
      <alignment vertical="center"/>
    </xf>
    <xf numFmtId="49" fontId="9" fillId="2" borderId="23" xfId="0" applyNumberFormat="1" applyFont="1" applyFill="1" applyBorder="1" applyAlignment="1">
      <alignment horizontal="right" vertical="center"/>
    </xf>
    <xf numFmtId="0" fontId="30" fillId="2" borderId="0" xfId="0" applyFont="1" applyFill="1" applyBorder="1" applyAlignment="1">
      <alignment vertical="center"/>
    </xf>
    <xf numFmtId="0" fontId="30" fillId="2" borderId="35" xfId="0" applyFont="1" applyFill="1" applyBorder="1" applyAlignment="1">
      <alignment vertical="center"/>
    </xf>
    <xf numFmtId="49" fontId="73" fillId="0" borderId="0" xfId="0" applyNumberFormat="1" applyFont="1" applyAlignment="1">
      <alignment horizontal="center"/>
    </xf>
    <xf numFmtId="49" fontId="22" fillId="0" borderId="0" xfId="0" applyNumberFormat="1" applyFont="1" applyAlignment="1">
      <alignment horizontal="center"/>
    </xf>
    <xf numFmtId="49" fontId="9" fillId="2" borderId="36" xfId="0" applyNumberFormat="1" applyFont="1" applyFill="1" applyBorder="1" applyAlignment="1">
      <alignment horizontal="center" wrapText="1"/>
    </xf>
    <xf numFmtId="0" fontId="20" fillId="0" borderId="37" xfId="0" applyFont="1" applyBorder="1" applyAlignment="1">
      <alignment horizontal="center" vertical="center"/>
    </xf>
    <xf numFmtId="49" fontId="9" fillId="2" borderId="0" xfId="0" applyNumberFormat="1" applyFont="1" applyFill="1" applyBorder="1" applyAlignment="1">
      <alignment vertical="center"/>
    </xf>
    <xf numFmtId="0" fontId="9" fillId="2" borderId="7" xfId="0" applyFont="1" applyFill="1" applyBorder="1" applyAlignment="1">
      <alignment vertical="center"/>
    </xf>
    <xf numFmtId="0" fontId="48" fillId="0" borderId="7" xfId="0" applyFont="1" applyBorder="1" applyAlignment="1">
      <alignment horizontal="center" vertical="center"/>
    </xf>
    <xf numFmtId="49" fontId="9" fillId="2" borderId="7" xfId="0" applyNumberFormat="1" applyFont="1" applyFill="1" applyBorder="1" applyAlignment="1">
      <alignment horizontal="center" vertical="center"/>
    </xf>
    <xf numFmtId="49" fontId="9" fillId="2" borderId="38" xfId="0" applyNumberFormat="1" applyFont="1" applyFill="1" applyBorder="1" applyAlignment="1">
      <alignment horizontal="center" wrapText="1"/>
    </xf>
    <xf numFmtId="0" fontId="20" fillId="0" borderId="12" xfId="0" applyFont="1" applyFill="1" applyBorder="1" applyAlignment="1">
      <alignment horizontal="center" vertical="center"/>
    </xf>
    <xf numFmtId="49" fontId="11" fillId="0" borderId="0" xfId="0" applyNumberFormat="1" applyFont="1" applyFill="1" applyAlignment="1">
      <alignment vertical="top"/>
    </xf>
    <xf numFmtId="0" fontId="50" fillId="10" borderId="0" xfId="0" applyFont="1" applyFill="1" applyBorder="1" applyAlignment="1">
      <alignment horizontal="left" vertical="center"/>
    </xf>
    <xf numFmtId="49" fontId="52" fillId="6" borderId="0" xfId="0" applyNumberFormat="1" applyFont="1" applyFill="1" applyBorder="1" applyAlignment="1">
      <alignment vertical="center"/>
    </xf>
    <xf numFmtId="0" fontId="51" fillId="0" borderId="0" xfId="0" applyFont="1" applyBorder="1" applyAlignment="1">
      <alignment horizontal="center" vertical="center"/>
    </xf>
    <xf numFmtId="0" fontId="49" fillId="0" borderId="0" xfId="0" applyFont="1" applyBorder="1" applyAlignment="1">
      <alignment horizontal="center" vertical="center"/>
    </xf>
    <xf numFmtId="0" fontId="48" fillId="0" borderId="0" xfId="0" applyFont="1" applyBorder="1" applyAlignment="1">
      <alignment vertical="center"/>
    </xf>
    <xf numFmtId="0" fontId="0" fillId="0" borderId="0" xfId="0" applyFont="1" applyBorder="1" applyAlignment="1">
      <alignment vertical="center"/>
    </xf>
    <xf numFmtId="0" fontId="52" fillId="0" borderId="0" xfId="0" applyFont="1" applyBorder="1" applyAlignment="1">
      <alignment horizontal="center" vertical="center"/>
    </xf>
    <xf numFmtId="0" fontId="51" fillId="0" borderId="0" xfId="0" applyFont="1" applyBorder="1" applyAlignment="1">
      <alignment vertical="center"/>
    </xf>
    <xf numFmtId="0" fontId="52" fillId="0" borderId="0" xfId="0" applyFont="1" applyBorder="1" applyAlignment="1">
      <alignment vertical="center"/>
    </xf>
    <xf numFmtId="0" fontId="45" fillId="0" borderId="0" xfId="0" applyFont="1" applyBorder="1" applyAlignment="1">
      <alignment horizontal="right" vertical="center"/>
    </xf>
    <xf numFmtId="0" fontId="50" fillId="0" borderId="0" xfId="0" applyFont="1" applyBorder="1" applyAlignment="1">
      <alignment horizontal="left" vertical="center"/>
    </xf>
    <xf numFmtId="0" fontId="52" fillId="6" borderId="0" xfId="0" applyFont="1" applyFill="1" applyBorder="1" applyAlignment="1">
      <alignment horizontal="right" vertical="center"/>
    </xf>
    <xf numFmtId="0" fontId="69" fillId="0" borderId="0" xfId="0" applyFont="1" applyBorder="1" applyAlignment="1">
      <alignment horizontal="center" vertical="center"/>
    </xf>
    <xf numFmtId="0" fontId="51" fillId="6" borderId="0" xfId="0" applyFont="1" applyFill="1" applyBorder="1" applyAlignment="1">
      <alignment horizontal="center" vertical="center"/>
    </xf>
    <xf numFmtId="49" fontId="51" fillId="6" borderId="0" xfId="0" applyNumberFormat="1" applyFont="1" applyFill="1" applyBorder="1" applyAlignment="1">
      <alignment horizontal="center" vertical="center"/>
    </xf>
    <xf numFmtId="1" fontId="51" fillId="6" borderId="0" xfId="0" applyNumberFormat="1" applyFont="1" applyFill="1" applyBorder="1" applyAlignment="1">
      <alignment horizontal="center" vertical="center"/>
    </xf>
    <xf numFmtId="49" fontId="51" fillId="0" borderId="0" xfId="0" applyNumberFormat="1" applyFont="1" applyBorder="1" applyAlignment="1">
      <alignment vertical="center"/>
    </xf>
    <xf numFmtId="49" fontId="0" fillId="0" borderId="0" xfId="0" applyNumberFormat="1" applyFont="1" applyBorder="1" applyAlignment="1">
      <alignment vertical="center"/>
    </xf>
    <xf numFmtId="49" fontId="52" fillId="0" borderId="0" xfId="0" applyNumberFormat="1" applyFont="1" applyBorder="1" applyAlignment="1">
      <alignment horizontal="center" vertical="center"/>
    </xf>
    <xf numFmtId="49" fontId="51" fillId="6" borderId="0" xfId="0" applyNumberFormat="1" applyFont="1" applyFill="1" applyBorder="1" applyAlignment="1">
      <alignment vertical="center"/>
    </xf>
    <xf numFmtId="0" fontId="52" fillId="0" borderId="30" xfId="0" applyFont="1" applyBorder="1" applyAlignment="1">
      <alignment vertical="center"/>
    </xf>
    <xf numFmtId="0" fontId="51" fillId="0" borderId="0" xfId="0" applyFont="1" applyFill="1" applyBorder="1" applyAlignment="1">
      <alignment horizontal="center" vertical="center"/>
    </xf>
    <xf numFmtId="0" fontId="51" fillId="0" borderId="0" xfId="0" applyFont="1" applyFill="1" applyAlignment="1">
      <alignment horizontal="center" vertical="center"/>
    </xf>
    <xf numFmtId="49" fontId="9" fillId="0" borderId="31" xfId="0" applyNumberFormat="1" applyFont="1" applyBorder="1" applyAlignment="1">
      <alignment horizontal="center" vertical="center"/>
    </xf>
    <xf numFmtId="49" fontId="38" fillId="2" borderId="17" xfId="0" applyNumberFormat="1" applyFont="1" applyFill="1" applyBorder="1" applyAlignment="1">
      <alignment vertical="center"/>
    </xf>
    <xf numFmtId="49" fontId="38" fillId="2" borderId="18" xfId="0" applyNumberFormat="1" applyFont="1" applyFill="1" applyBorder="1" applyAlignment="1">
      <alignment vertical="center"/>
    </xf>
    <xf numFmtId="0" fontId="31" fillId="5" borderId="18" xfId="0" applyFont="1" applyFill="1" applyBorder="1" applyAlignment="1">
      <alignment horizontal="center" vertical="center"/>
    </xf>
    <xf numFmtId="49" fontId="9" fillId="5" borderId="38" xfId="0" applyNumberFormat="1" applyFont="1" applyFill="1" applyBorder="1" applyAlignment="1">
      <alignment horizontal="center" wrapText="1"/>
    </xf>
    <xf numFmtId="1" fontId="31" fillId="5" borderId="11" xfId="0" applyNumberFormat="1" applyFont="1" applyFill="1" applyBorder="1" applyAlignment="1">
      <alignment horizontal="center" vertical="center"/>
    </xf>
    <xf numFmtId="49" fontId="9" fillId="5" borderId="39" xfId="0" applyNumberFormat="1" applyFont="1" applyFill="1" applyBorder="1" applyAlignment="1">
      <alignment horizontal="center" wrapText="1"/>
    </xf>
    <xf numFmtId="1" fontId="31" fillId="5" borderId="40" xfId="0" applyNumberFormat="1" applyFont="1" applyFill="1" applyBorder="1" applyAlignment="1">
      <alignment horizontal="center" vertical="center"/>
    </xf>
    <xf numFmtId="0" fontId="7" fillId="0" borderId="11" xfId="0" applyFont="1" applyBorder="1" applyAlignment="1">
      <alignment horizontal="center" vertical="center"/>
    </xf>
    <xf numFmtId="49" fontId="39" fillId="0" borderId="0" xfId="0" applyNumberFormat="1" applyFont="1" applyFill="1" applyAlignment="1">
      <alignment horizontal="left"/>
    </xf>
    <xf numFmtId="49" fontId="5" fillId="0" borderId="0" xfId="0" applyNumberFormat="1" applyFont="1" applyFill="1" applyAlignment="1">
      <alignment horizontal="left" vertical="top"/>
    </xf>
    <xf numFmtId="49" fontId="15" fillId="0" borderId="0" xfId="0" applyNumberFormat="1" applyFont="1" applyFill="1" applyAlignment="1">
      <alignment horizontal="left"/>
    </xf>
    <xf numFmtId="0" fontId="23" fillId="0" borderId="0" xfId="0" applyFont="1" applyFill="1" applyAlignment="1">
      <alignment horizontal="left"/>
    </xf>
    <xf numFmtId="49" fontId="8" fillId="0" borderId="0" xfId="0" applyNumberFormat="1" applyFont="1" applyFill="1" applyAlignment="1">
      <alignment horizontal="left"/>
    </xf>
    <xf numFmtId="14" fontId="18" fillId="0" borderId="6" xfId="0" applyNumberFormat="1" applyFont="1" applyBorder="1" applyAlignment="1">
      <alignment horizontal="left" vertical="center"/>
    </xf>
    <xf numFmtId="49" fontId="74" fillId="2" borderId="4" xfId="0" applyNumberFormat="1" applyFont="1" applyFill="1" applyBorder="1" applyAlignment="1">
      <alignment vertical="center"/>
    </xf>
    <xf numFmtId="49" fontId="74" fillId="2" borderId="0" xfId="0" applyNumberFormat="1" applyFont="1" applyFill="1" applyAlignment="1">
      <alignment vertical="center"/>
    </xf>
    <xf numFmtId="49" fontId="75" fillId="2" borderId="0" xfId="0" applyNumberFormat="1" applyFont="1" applyFill="1" applyAlignment="1">
      <alignment horizontal="left" vertical="center"/>
    </xf>
    <xf numFmtId="0" fontId="38" fillId="2" borderId="41" xfId="0" applyFont="1" applyFill="1" applyBorder="1" applyAlignment="1">
      <alignment horizontal="center" wrapText="1"/>
    </xf>
    <xf numFmtId="0" fontId="38" fillId="5" borderId="41" xfId="0" applyFont="1" applyFill="1" applyBorder="1" applyAlignment="1">
      <alignment horizontal="center" wrapText="1"/>
    </xf>
    <xf numFmtId="49" fontId="39" fillId="0" borderId="0" xfId="0" applyNumberFormat="1" applyFont="1" applyAlignment="1">
      <alignment horizontal="center"/>
    </xf>
    <xf numFmtId="0" fontId="0" fillId="2" borderId="32" xfId="0" applyFill="1" applyBorder="1" applyAlignment="1">
      <alignment horizontal="center" vertical="center"/>
    </xf>
    <xf numFmtId="49" fontId="10" fillId="6" borderId="0" xfId="0" applyNumberFormat="1" applyFont="1" applyFill="1" applyBorder="1" applyAlignment="1">
      <alignment horizontal="left" vertical="center"/>
    </xf>
    <xf numFmtId="49" fontId="20" fillId="0" borderId="12" xfId="0" applyNumberFormat="1" applyFont="1" applyBorder="1" applyAlignment="1">
      <alignment horizontal="center" vertical="center"/>
    </xf>
    <xf numFmtId="49" fontId="9" fillId="0" borderId="0" xfId="0" applyNumberFormat="1" applyFont="1" applyBorder="1" applyAlignment="1">
      <alignment horizontal="right" vertical="center"/>
    </xf>
    <xf numFmtId="49" fontId="9" fillId="2" borderId="0" xfId="0" applyNumberFormat="1" applyFont="1" applyFill="1" applyBorder="1" applyAlignment="1">
      <alignment horizontal="right" vertical="center"/>
    </xf>
    <xf numFmtId="0" fontId="9" fillId="2" borderId="0" xfId="0" applyFont="1" applyFill="1" applyBorder="1" applyAlignment="1">
      <alignment horizontal="right" vertical="center"/>
    </xf>
    <xf numFmtId="0" fontId="9" fillId="2" borderId="7" xfId="0" applyFont="1" applyFill="1" applyBorder="1" applyAlignment="1">
      <alignment horizontal="right" vertical="center"/>
    </xf>
    <xf numFmtId="0" fontId="48" fillId="0" borderId="7" xfId="0" applyFont="1" applyBorder="1" applyAlignment="1">
      <alignment horizontal="center" vertical="center" shrinkToFit="1"/>
    </xf>
    <xf numFmtId="0" fontId="51" fillId="0" borderId="0" xfId="0" applyFont="1" applyAlignment="1">
      <alignment horizontal="center" vertical="center" shrinkToFit="1"/>
    </xf>
    <xf numFmtId="49" fontId="9" fillId="0" borderId="7" xfId="0" applyNumberFormat="1" applyFont="1" applyBorder="1" applyAlignment="1">
      <alignment horizontal="right" vertical="center"/>
    </xf>
    <xf numFmtId="49" fontId="9" fillId="2" borderId="30" xfId="0" applyNumberFormat="1" applyFont="1" applyFill="1" applyBorder="1" applyAlignment="1">
      <alignment horizontal="right" vertical="center"/>
    </xf>
    <xf numFmtId="0" fontId="30" fillId="2" borderId="17" xfId="0" applyFont="1" applyFill="1" applyBorder="1" applyAlignment="1">
      <alignment vertical="center"/>
    </xf>
    <xf numFmtId="0" fontId="30" fillId="2" borderId="27" xfId="0" applyFont="1" applyFill="1" applyBorder="1" applyAlignment="1">
      <alignment vertical="center"/>
    </xf>
    <xf numFmtId="49" fontId="9" fillId="0" borderId="29" xfId="0" applyNumberFormat="1" applyFont="1" applyBorder="1" applyAlignment="1">
      <alignment vertical="center"/>
    </xf>
    <xf numFmtId="49" fontId="9" fillId="0" borderId="30" xfId="0" applyNumberFormat="1" applyFont="1" applyBorder="1" applyAlignment="1">
      <alignment vertical="center"/>
    </xf>
    <xf numFmtId="49" fontId="9" fillId="0" borderId="30" xfId="0" applyNumberFormat="1" applyFont="1" applyBorder="1" applyAlignment="1">
      <alignment horizontal="right" vertical="center"/>
    </xf>
    <xf numFmtId="49" fontId="9" fillId="0" borderId="23" xfId="0" applyNumberFormat="1" applyFont="1" applyBorder="1" applyAlignment="1">
      <alignment horizontal="right" vertical="center"/>
    </xf>
    <xf numFmtId="0" fontId="48" fillId="0" borderId="0" xfId="0" applyFont="1" applyBorder="1" applyAlignment="1">
      <alignment horizontal="center" vertical="center" shrinkToFit="1"/>
    </xf>
    <xf numFmtId="49" fontId="9" fillId="2" borderId="42" xfId="0" applyNumberFormat="1" applyFont="1" applyFill="1" applyBorder="1" applyAlignment="1">
      <alignment horizontal="center" wrapText="1"/>
    </xf>
    <xf numFmtId="0" fontId="20" fillId="0" borderId="43" xfId="0" applyFont="1" applyBorder="1" applyAlignment="1">
      <alignment horizontal="center" vertical="center"/>
    </xf>
    <xf numFmtId="49" fontId="9" fillId="2" borderId="0" xfId="0" applyNumberFormat="1" applyFont="1" applyFill="1" applyAlignment="1">
      <alignment horizontal="center" vertical="center" shrinkToFit="1"/>
    </xf>
    <xf numFmtId="0" fontId="48" fillId="0" borderId="0" xfId="0" applyFont="1" applyBorder="1" applyAlignment="1">
      <alignment horizontal="center" vertical="center"/>
    </xf>
    <xf numFmtId="0" fontId="24" fillId="2" borderId="0" xfId="0" applyNumberFormat="1" applyFont="1" applyFill="1" applyAlignment="1">
      <alignment horizontal="right" vertical="center"/>
    </xf>
    <xf numFmtId="0" fontId="74" fillId="2" borderId="0" xfId="0" applyFont="1" applyFill="1"/>
    <xf numFmtId="0" fontId="19" fillId="0" borderId="6" xfId="0" applyNumberFormat="1" applyFont="1" applyBorder="1" applyAlignment="1">
      <alignment horizontal="right" vertical="center"/>
    </xf>
    <xf numFmtId="0" fontId="14" fillId="0" borderId="0" xfId="0" applyNumberFormat="1" applyFont="1" applyAlignment="1">
      <alignment horizontal="left"/>
    </xf>
    <xf numFmtId="0" fontId="14" fillId="0" borderId="0" xfId="0" applyNumberFormat="1" applyFont="1" applyAlignment="1">
      <alignment horizontal="left" vertical="center"/>
    </xf>
    <xf numFmtId="0" fontId="31" fillId="5" borderId="7" xfId="0" applyFont="1" applyFill="1" applyBorder="1" applyAlignment="1">
      <alignment horizontal="center" vertical="center"/>
    </xf>
    <xf numFmtId="0" fontId="20" fillId="0" borderId="44" xfId="0" applyFont="1" applyFill="1" applyBorder="1" applyAlignment="1">
      <alignment horizontal="center" vertical="center"/>
    </xf>
    <xf numFmtId="0" fontId="20" fillId="5" borderId="44" xfId="0" applyFont="1" applyFill="1" applyBorder="1" applyAlignment="1">
      <alignment horizontal="center" vertical="center"/>
    </xf>
    <xf numFmtId="0" fontId="20" fillId="0" borderId="44" xfId="0" applyFont="1" applyBorder="1" applyAlignment="1">
      <alignment horizontal="center" vertical="center"/>
    </xf>
    <xf numFmtId="49" fontId="77" fillId="0" borderId="6" xfId="0" applyNumberFormat="1" applyFont="1" applyBorder="1" applyAlignment="1">
      <alignment horizontal="right" vertical="center"/>
    </xf>
    <xf numFmtId="0" fontId="48" fillId="0" borderId="7" xfId="0" applyNumberFormat="1" applyFont="1" applyBorder="1" applyAlignment="1">
      <alignment horizontal="center" vertical="center" shrinkToFit="1"/>
    </xf>
    <xf numFmtId="0" fontId="48" fillId="0" borderId="0" xfId="0" applyNumberFormat="1" applyFont="1" applyBorder="1" applyAlignment="1">
      <alignment horizontal="center" vertical="center" shrinkToFit="1"/>
    </xf>
    <xf numFmtId="0" fontId="78" fillId="0" borderId="0" xfId="0" applyFont="1"/>
    <xf numFmtId="0" fontId="79" fillId="6" borderId="0" xfId="0" applyFont="1" applyFill="1" applyAlignment="1">
      <alignment horizontal="right" vertical="center"/>
    </xf>
    <xf numFmtId="49" fontId="62" fillId="2" borderId="25" xfId="0" applyNumberFormat="1" applyFont="1" applyFill="1" applyBorder="1" applyAlignment="1">
      <alignment horizontal="right" vertical="center"/>
    </xf>
    <xf numFmtId="49" fontId="39" fillId="0" borderId="0" xfId="0" applyNumberFormat="1" applyFont="1" applyAlignment="1"/>
    <xf numFmtId="49" fontId="76" fillId="3" borderId="24" xfId="0" applyNumberFormat="1" applyFont="1" applyFill="1" applyBorder="1" applyAlignment="1">
      <alignment vertical="center"/>
    </xf>
    <xf numFmtId="49" fontId="41" fillId="3" borderId="25" xfId="0" applyNumberFormat="1" applyFont="1" applyFill="1" applyBorder="1" applyAlignment="1">
      <alignment vertical="center"/>
    </xf>
    <xf numFmtId="49" fontId="41" fillId="3" borderId="45" xfId="0" applyNumberFormat="1" applyFont="1" applyFill="1" applyBorder="1" applyAlignment="1">
      <alignment vertical="center"/>
    </xf>
    <xf numFmtId="49" fontId="10" fillId="3" borderId="25" xfId="0" applyNumberFormat="1" applyFont="1" applyFill="1" applyBorder="1" applyAlignment="1">
      <alignment horizontal="left" vertical="center"/>
    </xf>
    <xf numFmtId="49" fontId="10" fillId="3" borderId="27" xfId="0" applyNumberFormat="1" applyFont="1" applyFill="1" applyBorder="1" applyAlignment="1">
      <alignment horizontal="left" vertical="center"/>
    </xf>
    <xf numFmtId="0" fontId="9" fillId="2" borderId="0" xfId="0" applyFont="1" applyFill="1" applyAlignment="1">
      <alignment horizontal="center" vertical="center" shrinkToFit="1"/>
    </xf>
    <xf numFmtId="0" fontId="14" fillId="4" borderId="5" xfId="0" applyFont="1" applyFill="1" applyBorder="1" applyAlignment="1">
      <alignment horizontal="left" vertical="center"/>
    </xf>
    <xf numFmtId="0" fontId="20" fillId="4" borderId="5" xfId="0" applyFont="1" applyFill="1" applyBorder="1" applyAlignment="1">
      <alignment vertical="center"/>
    </xf>
    <xf numFmtId="49" fontId="80" fillId="2" borderId="19" xfId="0" applyNumberFormat="1" applyFont="1" applyFill="1" applyBorder="1" applyAlignment="1">
      <alignment horizontal="left" vertical="center"/>
    </xf>
    <xf numFmtId="0" fontId="81" fillId="0" borderId="0" xfId="0" applyFont="1"/>
    <xf numFmtId="0" fontId="82" fillId="0" borderId="7" xfId="0" applyFont="1" applyBorder="1" applyAlignment="1">
      <alignment vertical="center"/>
    </xf>
    <xf numFmtId="0" fontId="83" fillId="0" borderId="0" xfId="0" applyFont="1" applyAlignment="1">
      <alignment vertical="center"/>
    </xf>
    <xf numFmtId="0" fontId="84" fillId="0" borderId="0" xfId="0" applyFont="1" applyAlignment="1">
      <alignment vertical="center"/>
    </xf>
    <xf numFmtId="0" fontId="85" fillId="0" borderId="0" xfId="0" applyFont="1" applyAlignment="1">
      <alignment horizontal="right" vertical="center"/>
    </xf>
    <xf numFmtId="1" fontId="20" fillId="2" borderId="18" xfId="0" applyNumberFormat="1" applyFont="1" applyFill="1" applyBorder="1" applyAlignment="1">
      <alignment horizontal="center" vertical="center"/>
    </xf>
    <xf numFmtId="49" fontId="9" fillId="2" borderId="6" xfId="0" applyNumberFormat="1" applyFont="1" applyFill="1" applyBorder="1" applyAlignment="1">
      <alignment horizontal="center" wrapText="1"/>
    </xf>
    <xf numFmtId="165" fontId="20" fillId="0" borderId="11" xfId="0" applyNumberFormat="1" applyFont="1" applyBorder="1" applyAlignment="1">
      <alignment horizontal="left" vertical="center"/>
    </xf>
    <xf numFmtId="0" fontId="20" fillId="0" borderId="21" xfId="0" applyFont="1" applyBorder="1" applyAlignment="1">
      <alignment horizontal="center" vertical="center"/>
    </xf>
    <xf numFmtId="0" fontId="39" fillId="0" borderId="46" xfId="0" applyFont="1" applyBorder="1" applyAlignment="1">
      <alignment horizontal="center" vertical="center"/>
    </xf>
    <xf numFmtId="0" fontId="20" fillId="0" borderId="11" xfId="0" applyFont="1" applyBorder="1" applyAlignment="1">
      <alignment vertical="center"/>
    </xf>
    <xf numFmtId="0" fontId="20" fillId="0" borderId="14" xfId="0" applyFont="1" applyBorder="1" applyAlignment="1">
      <alignment vertical="center"/>
    </xf>
    <xf numFmtId="0" fontId="82" fillId="0" borderId="7" xfId="0" applyFont="1" applyBorder="1" applyAlignment="1">
      <alignment vertical="center" shrinkToFit="1"/>
    </xf>
    <xf numFmtId="0" fontId="86" fillId="0" borderId="7" xfId="0" applyFont="1" applyBorder="1" applyAlignment="1">
      <alignment vertical="center"/>
    </xf>
    <xf numFmtId="0" fontId="82" fillId="0" borderId="0" xfId="0" applyFont="1" applyAlignment="1">
      <alignment horizontal="center" vertical="center"/>
    </xf>
    <xf numFmtId="0" fontId="82" fillId="0" borderId="0" xfId="0" applyFont="1" applyAlignment="1">
      <alignment vertical="center"/>
    </xf>
    <xf numFmtId="0" fontId="86" fillId="0" borderId="0" xfId="0" applyFont="1" applyAlignment="1">
      <alignment vertical="center"/>
    </xf>
    <xf numFmtId="0" fontId="47" fillId="0" borderId="7" xfId="0" applyFont="1" applyBorder="1" applyAlignment="1">
      <alignment vertical="center" shrinkToFit="1"/>
    </xf>
    <xf numFmtId="0" fontId="51" fillId="0" borderId="0" xfId="0" applyFont="1" applyFill="1" applyAlignment="1">
      <alignment horizontal="center" vertical="center" shrinkToFit="1"/>
    </xf>
    <xf numFmtId="0" fontId="82" fillId="0" borderId="0" xfId="0" applyFont="1" applyFill="1" applyAlignment="1">
      <alignment horizontal="center" vertical="center" shrinkToFit="1"/>
    </xf>
    <xf numFmtId="0" fontId="87" fillId="0" borderId="0" xfId="0" applyFont="1" applyFill="1" applyAlignment="1">
      <alignment horizontal="center" vertical="center" shrinkToFit="1"/>
    </xf>
    <xf numFmtId="49" fontId="12" fillId="6" borderId="0" xfId="0" applyNumberFormat="1" applyFont="1" applyFill="1" applyAlignment="1">
      <alignment vertical="top"/>
    </xf>
    <xf numFmtId="49" fontId="5" fillId="6" borderId="0" xfId="0" applyNumberFormat="1" applyFont="1" applyFill="1" applyAlignment="1">
      <alignment vertical="top"/>
    </xf>
    <xf numFmtId="49" fontId="73" fillId="6" borderId="0" xfId="0" applyNumberFormat="1" applyFont="1" applyFill="1" applyAlignment="1">
      <alignment vertical="top"/>
    </xf>
    <xf numFmtId="49" fontId="32" fillId="6" borderId="0" xfId="0" applyNumberFormat="1" applyFont="1" applyFill="1" applyAlignment="1">
      <alignment vertical="top"/>
    </xf>
    <xf numFmtId="49" fontId="39" fillId="6" borderId="0" xfId="0" applyNumberFormat="1" applyFont="1" applyFill="1" applyAlignment="1">
      <alignment horizontal="center"/>
    </xf>
    <xf numFmtId="49" fontId="39" fillId="6" borderId="0" xfId="0" applyNumberFormat="1" applyFont="1" applyFill="1" applyAlignment="1">
      <alignment horizontal="left"/>
    </xf>
    <xf numFmtId="49" fontId="15" fillId="6" borderId="0" xfId="0" applyNumberFormat="1" applyFont="1" applyFill="1" applyAlignment="1">
      <alignment horizontal="left"/>
    </xf>
    <xf numFmtId="0" fontId="78" fillId="6" borderId="0" xfId="0" applyFont="1" applyFill="1"/>
    <xf numFmtId="49" fontId="14" fillId="6" borderId="0" xfId="0" applyNumberFormat="1" applyFont="1" applyFill="1" applyAlignment="1">
      <alignment horizontal="left"/>
    </xf>
    <xf numFmtId="49" fontId="33" fillId="6" borderId="0" xfId="0" applyNumberFormat="1" applyFont="1" applyFill="1"/>
    <xf numFmtId="49" fontId="20" fillId="6" borderId="0" xfId="0" applyNumberFormat="1" applyFont="1" applyFill="1"/>
    <xf numFmtId="49" fontId="16" fillId="6" borderId="0" xfId="0" applyNumberFormat="1" applyFont="1" applyFill="1"/>
    <xf numFmtId="14" fontId="18" fillId="6" borderId="6" xfId="0" applyNumberFormat="1" applyFont="1" applyFill="1" applyBorder="1" applyAlignment="1">
      <alignment horizontal="left" vertical="center"/>
    </xf>
    <xf numFmtId="49" fontId="18" fillId="6" borderId="6" xfId="0" applyNumberFormat="1" applyFont="1" applyFill="1" applyBorder="1" applyAlignment="1">
      <alignment vertical="center"/>
    </xf>
    <xf numFmtId="49" fontId="0" fillId="6" borderId="6" xfId="0" applyNumberFormat="1" applyFont="1" applyFill="1" applyBorder="1" applyAlignment="1">
      <alignment vertical="center"/>
    </xf>
    <xf numFmtId="49" fontId="46" fillId="6" borderId="6" xfId="0" applyNumberFormat="1" applyFont="1" applyFill="1" applyBorder="1" applyAlignment="1">
      <alignment vertical="center"/>
    </xf>
    <xf numFmtId="49" fontId="18" fillId="6" borderId="6" xfId="2" applyNumberFormat="1" applyFont="1" applyFill="1" applyBorder="1" applyAlignment="1" applyProtection="1">
      <alignment vertical="center"/>
      <protection locked="0"/>
    </xf>
    <xf numFmtId="0" fontId="19" fillId="6" borderId="6" xfId="0" applyFont="1" applyFill="1" applyBorder="1" applyAlignment="1">
      <alignment horizontal="left" vertical="center"/>
    </xf>
    <xf numFmtId="49" fontId="19" fillId="6" borderId="6" xfId="0" applyNumberFormat="1" applyFont="1" applyFill="1" applyBorder="1" applyAlignment="1">
      <alignment horizontal="right" vertical="center"/>
    </xf>
    <xf numFmtId="0" fontId="48" fillId="6" borderId="7" xfId="0" applyFont="1" applyFill="1" applyBorder="1" applyAlignment="1">
      <alignment horizontal="center" vertical="center"/>
    </xf>
    <xf numFmtId="0" fontId="48" fillId="6" borderId="7" xfId="0" applyFont="1" applyFill="1" applyBorder="1" applyAlignment="1">
      <alignment horizontal="center" vertical="center" shrinkToFit="1"/>
    </xf>
    <xf numFmtId="0" fontId="49" fillId="6" borderId="7" xfId="0" applyFont="1" applyFill="1" applyBorder="1" applyAlignment="1">
      <alignment horizontal="center" vertical="center"/>
    </xf>
    <xf numFmtId="0" fontId="47" fillId="6" borderId="7" xfId="0" applyFont="1" applyFill="1" applyBorder="1" applyAlignment="1">
      <alignment vertical="center"/>
    </xf>
    <xf numFmtId="0" fontId="50" fillId="6" borderId="7" xfId="0" applyFont="1" applyFill="1" applyBorder="1" applyAlignment="1">
      <alignment horizontal="center" vertical="center"/>
    </xf>
    <xf numFmtId="0" fontId="50" fillId="6" borderId="0" xfId="0" applyFont="1" applyFill="1" applyAlignment="1">
      <alignment vertical="center"/>
    </xf>
    <xf numFmtId="0" fontId="48" fillId="6" borderId="0" xfId="0" applyFont="1" applyFill="1" applyBorder="1" applyAlignment="1">
      <alignment horizontal="center" vertical="center"/>
    </xf>
    <xf numFmtId="0" fontId="48" fillId="6" borderId="0" xfId="0" applyFont="1" applyFill="1" applyBorder="1" applyAlignment="1">
      <alignment horizontal="center" vertical="center" shrinkToFit="1"/>
    </xf>
    <xf numFmtId="0" fontId="53" fillId="6" borderId="0" xfId="0" applyFont="1" applyFill="1" applyAlignment="1">
      <alignment vertical="center"/>
    </xf>
    <xf numFmtId="0" fontId="54" fillId="6" borderId="0" xfId="0" applyFont="1" applyFill="1" applyAlignment="1">
      <alignment vertical="center"/>
    </xf>
    <xf numFmtId="0" fontId="50" fillId="6" borderId="7" xfId="0" applyFont="1" applyFill="1" applyBorder="1" applyAlignment="1">
      <alignment vertical="center"/>
    </xf>
    <xf numFmtId="0" fontId="0" fillId="6" borderId="7" xfId="0" applyFill="1" applyBorder="1"/>
    <xf numFmtId="0" fontId="50" fillId="6" borderId="18" xfId="0" applyFont="1" applyFill="1" applyBorder="1" applyAlignment="1">
      <alignment horizontal="center" vertical="center"/>
    </xf>
    <xf numFmtId="0" fontId="50" fillId="6" borderId="17" xfId="0" applyFont="1" applyFill="1" applyBorder="1" applyAlignment="1">
      <alignment horizontal="left" vertical="center"/>
    </xf>
    <xf numFmtId="0" fontId="50" fillId="6" borderId="0" xfId="0" applyFont="1" applyFill="1" applyAlignment="1">
      <alignment horizontal="center" vertical="center"/>
    </xf>
    <xf numFmtId="49" fontId="50" fillId="6" borderId="7" xfId="0" applyNumberFormat="1" applyFont="1" applyFill="1" applyBorder="1" applyAlignment="1">
      <alignment vertical="center"/>
    </xf>
    <xf numFmtId="49" fontId="50" fillId="6" borderId="0" xfId="0" applyNumberFormat="1" applyFont="1" applyFill="1" applyAlignment="1">
      <alignment vertical="center"/>
    </xf>
    <xf numFmtId="0" fontId="50" fillId="6" borderId="17" xfId="0" applyFont="1" applyFill="1" applyBorder="1" applyAlignment="1">
      <alignment vertical="center"/>
    </xf>
    <xf numFmtId="49" fontId="50" fillId="6" borderId="17" xfId="0" applyNumberFormat="1" applyFont="1" applyFill="1" applyBorder="1" applyAlignment="1">
      <alignment vertical="center"/>
    </xf>
    <xf numFmtId="0" fontId="50" fillId="6" borderId="18" xfId="0" applyFont="1" applyFill="1" applyBorder="1" applyAlignment="1">
      <alignment vertical="center"/>
    </xf>
    <xf numFmtId="0" fontId="56" fillId="6" borderId="18" xfId="0" applyFont="1" applyFill="1" applyBorder="1" applyAlignment="1">
      <alignment horizontal="center" vertical="center"/>
    </xf>
    <xf numFmtId="0" fontId="57" fillId="6" borderId="0" xfId="0" applyFont="1" applyFill="1" applyAlignment="1">
      <alignment vertical="center"/>
    </xf>
    <xf numFmtId="0" fontId="56" fillId="6" borderId="7" xfId="0" applyFont="1" applyFill="1" applyBorder="1" applyAlignment="1">
      <alignment horizontal="center" vertical="center"/>
    </xf>
    <xf numFmtId="49" fontId="50" fillId="6" borderId="18" xfId="0" applyNumberFormat="1" applyFont="1" applyFill="1" applyBorder="1" applyAlignment="1">
      <alignment vertical="center"/>
    </xf>
    <xf numFmtId="0" fontId="58" fillId="6" borderId="0" xfId="0" applyFont="1" applyFill="1" applyAlignment="1">
      <alignment vertical="center"/>
    </xf>
    <xf numFmtId="0" fontId="9" fillId="6" borderId="0" xfId="0" applyFont="1" applyFill="1" applyAlignment="1">
      <alignment horizontal="right" vertical="center"/>
    </xf>
    <xf numFmtId="0" fontId="51" fillId="6" borderId="0" xfId="0" applyFont="1" applyFill="1" applyAlignment="1">
      <alignment horizontal="left" vertical="center"/>
    </xf>
    <xf numFmtId="0" fontId="20" fillId="6" borderId="0" xfId="0" applyFont="1" applyFill="1"/>
    <xf numFmtId="0" fontId="10" fillId="6" borderId="0" xfId="0" applyFont="1" applyFill="1" applyAlignment="1">
      <alignment vertical="center"/>
    </xf>
    <xf numFmtId="0" fontId="18" fillId="6" borderId="0" xfId="0" applyFont="1" applyFill="1" applyAlignment="1">
      <alignment vertical="center"/>
    </xf>
    <xf numFmtId="0" fontId="20" fillId="6" borderId="10" xfId="0" applyFont="1" applyFill="1" applyBorder="1" applyAlignment="1">
      <alignment vertical="center"/>
    </xf>
    <xf numFmtId="0" fontId="20" fillId="6" borderId="13" xfId="0" applyFont="1" applyFill="1" applyBorder="1" applyAlignment="1">
      <alignment vertical="center"/>
    </xf>
    <xf numFmtId="0" fontId="20" fillId="6" borderId="16" xfId="0" applyFont="1" applyFill="1" applyBorder="1" applyAlignment="1">
      <alignment vertical="center"/>
    </xf>
    <xf numFmtId="0" fontId="0" fillId="6" borderId="0" xfId="0" applyFill="1"/>
    <xf numFmtId="0" fontId="5" fillId="6" borderId="0" xfId="0" applyFont="1" applyFill="1" applyAlignment="1">
      <alignment vertical="top"/>
    </xf>
    <xf numFmtId="49" fontId="47" fillId="6" borderId="0" xfId="0" applyNumberFormat="1" applyFont="1" applyFill="1" applyAlignment="1">
      <alignment horizontal="center" vertical="center"/>
    </xf>
    <xf numFmtId="49" fontId="38" fillId="6" borderId="0" xfId="0" applyNumberFormat="1" applyFont="1" applyFill="1" applyAlignment="1">
      <alignment horizontal="center" vertical="center"/>
    </xf>
    <xf numFmtId="49" fontId="45" fillId="6" borderId="0" xfId="0" applyNumberFormat="1" applyFont="1" applyFill="1" applyAlignment="1">
      <alignment vertical="center"/>
    </xf>
    <xf numFmtId="49" fontId="45" fillId="6" borderId="17" xfId="0" applyNumberFormat="1" applyFont="1" applyFill="1" applyBorder="1" applyAlignment="1">
      <alignment vertical="center"/>
    </xf>
    <xf numFmtId="49" fontId="30" fillId="6" borderId="29" xfId="0" applyNumberFormat="1" applyFont="1" applyFill="1" applyBorder="1" applyAlignment="1">
      <alignment vertical="center"/>
    </xf>
    <xf numFmtId="49" fontId="30" fillId="6" borderId="30" xfId="0" applyNumberFormat="1" applyFont="1" applyFill="1" applyBorder="1" applyAlignment="1">
      <alignment vertical="center"/>
    </xf>
    <xf numFmtId="49" fontId="45" fillId="6" borderId="7" xfId="0" applyNumberFormat="1" applyFont="1" applyFill="1" applyBorder="1" applyAlignment="1">
      <alignment vertical="center"/>
    </xf>
    <xf numFmtId="49" fontId="45" fillId="6" borderId="18" xfId="0" applyNumberFormat="1" applyFont="1" applyFill="1" applyBorder="1" applyAlignment="1">
      <alignment vertical="center"/>
    </xf>
    <xf numFmtId="49" fontId="38" fillId="6" borderId="7" xfId="0" applyNumberFormat="1" applyFont="1" applyFill="1" applyBorder="1" applyAlignment="1">
      <alignment horizontal="center" vertical="center"/>
    </xf>
    <xf numFmtId="49" fontId="9" fillId="6" borderId="29" xfId="0" applyNumberFormat="1" applyFont="1" applyFill="1" applyBorder="1" applyAlignment="1">
      <alignment vertical="center"/>
    </xf>
    <xf numFmtId="49" fontId="9" fillId="6" borderId="30" xfId="0" applyNumberFormat="1" applyFont="1" applyFill="1" applyBorder="1" applyAlignment="1">
      <alignment vertical="center"/>
    </xf>
    <xf numFmtId="49" fontId="9" fillId="6" borderId="30" xfId="0" applyNumberFormat="1" applyFont="1" applyFill="1" applyBorder="1" applyAlignment="1">
      <alignment horizontal="right" vertical="center"/>
    </xf>
    <xf numFmtId="49" fontId="9" fillId="6" borderId="23" xfId="0" applyNumberFormat="1" applyFont="1" applyFill="1" applyBorder="1" applyAlignment="1">
      <alignment horizontal="right" vertical="center"/>
    </xf>
    <xf numFmtId="49" fontId="9" fillId="6" borderId="31" xfId="0" applyNumberFormat="1" applyFont="1" applyFill="1" applyBorder="1" applyAlignment="1">
      <alignment vertical="center"/>
    </xf>
    <xf numFmtId="49" fontId="9" fillId="6" borderId="7" xfId="0" applyNumberFormat="1" applyFont="1" applyFill="1" applyBorder="1" applyAlignment="1">
      <alignment horizontal="right" vertical="center"/>
    </xf>
    <xf numFmtId="49" fontId="9" fillId="6" borderId="18" xfId="0" applyNumberFormat="1" applyFont="1" applyFill="1" applyBorder="1" applyAlignment="1">
      <alignment horizontal="right" vertical="center"/>
    </xf>
    <xf numFmtId="49" fontId="50" fillId="6" borderId="0" xfId="0" applyNumberFormat="1" applyFont="1" applyFill="1" applyBorder="1" applyAlignment="1">
      <alignment vertical="center"/>
    </xf>
    <xf numFmtId="49" fontId="82" fillId="2" borderId="0" xfId="0" applyNumberFormat="1" applyFont="1" applyFill="1" applyAlignment="1">
      <alignment horizontal="center" vertical="center"/>
    </xf>
    <xf numFmtId="0" fontId="82" fillId="6" borderId="7" xfId="0" applyFont="1" applyFill="1" applyBorder="1" applyAlignment="1">
      <alignment vertical="center"/>
    </xf>
    <xf numFmtId="0" fontId="88" fillId="6" borderId="7" xfId="0" applyFont="1" applyFill="1" applyBorder="1" applyAlignment="1">
      <alignment vertical="center"/>
    </xf>
    <xf numFmtId="49" fontId="88" fillId="2" borderId="0" xfId="0" applyNumberFormat="1" applyFont="1" applyFill="1" applyAlignment="1">
      <alignment horizontal="center" vertical="center"/>
    </xf>
    <xf numFmtId="0" fontId="1" fillId="2" borderId="0" xfId="0" applyFont="1" applyFill="1"/>
    <xf numFmtId="0" fontId="81" fillId="6" borderId="7" xfId="0" applyFont="1" applyFill="1" applyBorder="1"/>
    <xf numFmtId="0" fontId="82" fillId="6" borderId="7" xfId="0" applyFont="1" applyFill="1" applyBorder="1" applyAlignment="1">
      <alignment horizontal="center" vertical="center" shrinkToFit="1"/>
    </xf>
    <xf numFmtId="0" fontId="86" fillId="6" borderId="7" xfId="0" applyFont="1" applyFill="1" applyBorder="1"/>
    <xf numFmtId="49" fontId="15" fillId="6" borderId="0" xfId="0" applyNumberFormat="1" applyFont="1" applyFill="1" applyBorder="1" applyAlignment="1">
      <alignment horizontal="left"/>
    </xf>
    <xf numFmtId="49" fontId="39" fillId="6" borderId="0" xfId="0" applyNumberFormat="1" applyFont="1" applyFill="1" applyBorder="1" applyAlignment="1">
      <alignment horizontal="left"/>
    </xf>
    <xf numFmtId="49" fontId="32" fillId="0" borderId="0" xfId="0" applyNumberFormat="1" applyFont="1" applyFill="1" applyBorder="1" applyAlignment="1">
      <alignment vertical="top"/>
    </xf>
    <xf numFmtId="49" fontId="5" fillId="0" borderId="0" xfId="0" applyNumberFormat="1" applyFont="1" applyFill="1" applyBorder="1" applyAlignment="1">
      <alignment vertical="top"/>
    </xf>
    <xf numFmtId="0" fontId="0" fillId="0" borderId="0" xfId="0" applyFill="1" applyBorder="1"/>
    <xf numFmtId="49" fontId="16" fillId="0" borderId="0" xfId="0" applyNumberFormat="1" applyFont="1" applyFill="1" applyBorder="1"/>
    <xf numFmtId="49" fontId="20" fillId="0" borderId="0" xfId="0" applyNumberFormat="1" applyFont="1" applyFill="1" applyBorder="1"/>
    <xf numFmtId="49" fontId="24" fillId="0" borderId="0" xfId="0" applyNumberFormat="1" applyFont="1" applyFill="1" applyBorder="1" applyAlignment="1">
      <alignment vertical="center"/>
    </xf>
    <xf numFmtId="49" fontId="37" fillId="0" borderId="0" xfId="0" applyNumberFormat="1" applyFont="1" applyFill="1" applyBorder="1" applyAlignment="1">
      <alignment vertical="center"/>
    </xf>
    <xf numFmtId="49" fontId="25" fillId="0" borderId="0" xfId="0" applyNumberFormat="1" applyFont="1" applyFill="1" applyBorder="1" applyAlignment="1">
      <alignment horizontal="right" vertical="center"/>
    </xf>
    <xf numFmtId="49" fontId="46" fillId="0" borderId="0" xfId="0" applyNumberFormat="1" applyFont="1" applyFill="1" applyBorder="1" applyAlignment="1">
      <alignment vertical="center"/>
    </xf>
    <xf numFmtId="49" fontId="18" fillId="0" borderId="0" xfId="0" applyNumberFormat="1" applyFont="1" applyFill="1" applyBorder="1" applyAlignment="1">
      <alignment vertical="center"/>
    </xf>
    <xf numFmtId="0" fontId="0" fillId="6" borderId="0" xfId="0" applyFill="1" applyAlignment="1">
      <alignment horizontal="center"/>
    </xf>
    <xf numFmtId="0" fontId="86" fillId="6" borderId="0" xfId="0" applyFont="1" applyFill="1"/>
    <xf numFmtId="49" fontId="30" fillId="0" borderId="0" xfId="0" applyNumberFormat="1" applyFont="1" applyFill="1" applyBorder="1" applyAlignment="1">
      <alignment horizontal="left" vertical="center"/>
    </xf>
    <xf numFmtId="49" fontId="63" fillId="0" borderId="0" xfId="0" applyNumberFormat="1" applyFont="1" applyFill="1" applyBorder="1" applyAlignment="1">
      <alignment vertical="center"/>
    </xf>
    <xf numFmtId="49" fontId="30" fillId="0" borderId="0" xfId="0" applyNumberFormat="1" applyFont="1" applyFill="1" applyBorder="1" applyAlignment="1">
      <alignment vertical="center"/>
    </xf>
    <xf numFmtId="49" fontId="45" fillId="0" borderId="0" xfId="0" applyNumberFormat="1" applyFont="1" applyFill="1" applyBorder="1" applyAlignment="1">
      <alignment vertical="center"/>
    </xf>
    <xf numFmtId="49" fontId="9" fillId="0" borderId="0" xfId="0" applyNumberFormat="1" applyFont="1" applyFill="1" applyBorder="1" applyAlignment="1">
      <alignment vertical="center"/>
    </xf>
    <xf numFmtId="0" fontId="55" fillId="0" borderId="0" xfId="0" applyFont="1" applyFill="1" applyBorder="1" applyAlignment="1">
      <alignment horizontal="right" vertical="center"/>
    </xf>
    <xf numFmtId="49" fontId="62" fillId="2" borderId="30" xfId="0" applyNumberFormat="1" applyFont="1" applyFill="1" applyBorder="1" applyAlignment="1">
      <alignment horizontal="center" vertical="center"/>
    </xf>
    <xf numFmtId="49" fontId="62" fillId="2" borderId="30" xfId="0" applyNumberFormat="1" applyFont="1" applyFill="1" applyBorder="1" applyAlignment="1">
      <alignment vertical="center"/>
    </xf>
    <xf numFmtId="49" fontId="9" fillId="6" borderId="29" xfId="0" applyNumberFormat="1" applyFont="1" applyFill="1" applyBorder="1" applyAlignment="1">
      <alignment horizontal="center" vertical="center"/>
    </xf>
    <xf numFmtId="49" fontId="45" fillId="6" borderId="30" xfId="0" applyNumberFormat="1" applyFont="1" applyFill="1" applyBorder="1" applyAlignment="1">
      <alignment vertical="center"/>
    </xf>
    <xf numFmtId="0" fontId="0" fillId="6" borderId="23" xfId="0" applyFill="1" applyBorder="1"/>
    <xf numFmtId="49" fontId="9" fillId="6" borderId="28" xfId="0" applyNumberFormat="1" applyFont="1" applyFill="1" applyBorder="1" applyAlignment="1">
      <alignment horizontal="center" vertical="center"/>
    </xf>
    <xf numFmtId="49" fontId="9" fillId="6" borderId="0" xfId="0" applyNumberFormat="1" applyFont="1" applyFill="1" applyBorder="1" applyAlignment="1">
      <alignment vertical="center"/>
    </xf>
    <xf numFmtId="49" fontId="45" fillId="6" borderId="0" xfId="0" applyNumberFormat="1" applyFont="1" applyFill="1" applyBorder="1" applyAlignment="1">
      <alignment vertical="center"/>
    </xf>
    <xf numFmtId="0" fontId="0" fillId="6" borderId="17" xfId="0" applyFill="1" applyBorder="1"/>
    <xf numFmtId="0" fontId="9" fillId="6" borderId="0" xfId="0" applyFont="1" applyFill="1" applyBorder="1" applyAlignment="1">
      <alignment vertical="center"/>
    </xf>
    <xf numFmtId="0" fontId="0" fillId="6" borderId="0" xfId="0" applyFill="1" applyBorder="1"/>
    <xf numFmtId="49" fontId="9" fillId="6" borderId="31" xfId="0" applyNumberFormat="1" applyFont="1" applyFill="1" applyBorder="1" applyAlignment="1">
      <alignment horizontal="center" vertical="center"/>
    </xf>
    <xf numFmtId="0" fontId="0" fillId="6" borderId="18" xfId="0" applyFill="1" applyBorder="1"/>
    <xf numFmtId="49" fontId="38" fillId="6" borderId="29" xfId="0" applyNumberFormat="1" applyFont="1" applyFill="1" applyBorder="1" applyAlignment="1">
      <alignment horizontal="center" vertical="center"/>
    </xf>
    <xf numFmtId="49" fontId="9" fillId="6" borderId="23" xfId="0" applyNumberFormat="1" applyFont="1" applyFill="1" applyBorder="1" applyAlignment="1">
      <alignment vertical="center"/>
    </xf>
    <xf numFmtId="49" fontId="38" fillId="6" borderId="28" xfId="0" applyNumberFormat="1" applyFont="1" applyFill="1" applyBorder="1" applyAlignment="1">
      <alignment horizontal="center" vertical="center"/>
    </xf>
    <xf numFmtId="49" fontId="38" fillId="6" borderId="31" xfId="0" applyNumberFormat="1" applyFont="1" applyFill="1" applyBorder="1" applyAlignment="1">
      <alignment horizontal="center" vertical="center"/>
    </xf>
    <xf numFmtId="0" fontId="9" fillId="6" borderId="31" xfId="0" applyFont="1" applyFill="1" applyBorder="1" applyAlignment="1">
      <alignment vertical="center"/>
    </xf>
    <xf numFmtId="49" fontId="9" fillId="6" borderId="28" xfId="0" applyNumberFormat="1" applyFont="1" applyFill="1" applyBorder="1" applyAlignment="1">
      <alignment vertical="center"/>
    </xf>
    <xf numFmtId="0" fontId="0" fillId="2" borderId="25" xfId="0" applyFill="1" applyBorder="1"/>
    <xf numFmtId="0" fontId="0" fillId="6" borderId="30" xfId="0" applyFill="1" applyBorder="1"/>
    <xf numFmtId="0" fontId="1" fillId="6" borderId="0" xfId="0" applyFont="1" applyFill="1"/>
    <xf numFmtId="0" fontId="89" fillId="2" borderId="0" xfId="0" applyFont="1" applyFill="1" applyAlignment="1">
      <alignment horizontal="center" shrinkToFit="1"/>
    </xf>
    <xf numFmtId="0" fontId="90" fillId="12" borderId="0" xfId="0" applyFont="1" applyFill="1"/>
    <xf numFmtId="0" fontId="90" fillId="6" borderId="0" xfId="0" applyFont="1" applyFill="1"/>
    <xf numFmtId="0" fontId="86" fillId="6" borderId="7" xfId="0" applyFont="1" applyFill="1" applyBorder="1" applyAlignment="1">
      <alignment horizontal="center" vertical="center" shrinkToFit="1"/>
    </xf>
    <xf numFmtId="0" fontId="86" fillId="6" borderId="7" xfId="0" applyFont="1" applyFill="1" applyBorder="1" applyAlignment="1">
      <alignment vertical="center" shrinkToFit="1"/>
    </xf>
    <xf numFmtId="0" fontId="86" fillId="6" borderId="0" xfId="0" applyFont="1" applyFill="1" applyAlignment="1">
      <alignment shrinkToFit="1"/>
    </xf>
    <xf numFmtId="0" fontId="0" fillId="6" borderId="5" xfId="0" applyFill="1" applyBorder="1" applyAlignment="1">
      <alignment horizontal="center" vertical="center"/>
    </xf>
    <xf numFmtId="0" fontId="81" fillId="6" borderId="0" xfId="0" applyFont="1" applyFill="1" applyAlignment="1">
      <alignment horizontal="center"/>
    </xf>
    <xf numFmtId="0" fontId="0" fillId="6" borderId="5" xfId="0" applyFill="1" applyBorder="1"/>
    <xf numFmtId="0" fontId="0" fillId="6" borderId="0" xfId="0" applyFill="1" applyBorder="1" applyAlignment="1">
      <alignment horizontal="center"/>
    </xf>
    <xf numFmtId="0" fontId="81" fillId="12" borderId="5" xfId="0" applyFont="1" applyFill="1" applyBorder="1" applyAlignment="1">
      <alignment horizontal="center" vertical="center"/>
    </xf>
    <xf numFmtId="0" fontId="86" fillId="6" borderId="0" xfId="0" applyFont="1" applyFill="1" applyAlignment="1">
      <alignment horizontal="center" vertical="center"/>
    </xf>
    <xf numFmtId="0" fontId="0" fillId="6" borderId="0" xfId="0" applyFill="1" applyBorder="1" applyAlignment="1">
      <alignment horizontal="center" vertical="center"/>
    </xf>
    <xf numFmtId="0" fontId="0" fillId="6" borderId="0" xfId="0" applyFill="1" applyBorder="1" applyAlignment="1">
      <alignment horizontal="right" vertical="center" shrinkToFit="1"/>
    </xf>
    <xf numFmtId="0" fontId="81" fillId="6" borderId="0" xfId="0" applyFont="1" applyFill="1" applyBorder="1" applyAlignment="1">
      <alignment horizontal="center" vertical="center"/>
    </xf>
    <xf numFmtId="0" fontId="0" fillId="0" borderId="0" xfId="0" applyFill="1" applyBorder="1" applyAlignment="1">
      <alignment horizontal="center"/>
    </xf>
    <xf numFmtId="49" fontId="20" fillId="3" borderId="0" xfId="0" applyNumberFormat="1" applyFont="1" applyFill="1" applyBorder="1"/>
    <xf numFmtId="0" fontId="0" fillId="3" borderId="0" xfId="0" applyFill="1" applyBorder="1" applyAlignment="1">
      <alignment horizontal="center"/>
    </xf>
    <xf numFmtId="49" fontId="20" fillId="4" borderId="0" xfId="0" applyNumberFormat="1" applyFont="1" applyFill="1" applyBorder="1"/>
    <xf numFmtId="0" fontId="0" fillId="4" borderId="0" xfId="0" applyFill="1" applyBorder="1" applyAlignment="1">
      <alignment horizontal="center"/>
    </xf>
    <xf numFmtId="49" fontId="20" fillId="13" borderId="0" xfId="0" applyNumberFormat="1" applyFont="1" applyFill="1" applyBorder="1"/>
    <xf numFmtId="0" fontId="0" fillId="13" borderId="0" xfId="0" applyFill="1" applyBorder="1" applyAlignment="1">
      <alignment horizontal="center"/>
    </xf>
    <xf numFmtId="0" fontId="81" fillId="12" borderId="0" xfId="0" applyFont="1" applyFill="1" applyAlignment="1">
      <alignment horizontal="center"/>
    </xf>
    <xf numFmtId="0" fontId="91" fillId="6" borderId="0" xfId="0" applyFont="1" applyFill="1" applyAlignment="1">
      <alignment horizontal="center"/>
    </xf>
    <xf numFmtId="0" fontId="91" fillId="12" borderId="0" xfId="0" applyFont="1" applyFill="1" applyAlignment="1">
      <alignment horizontal="center"/>
    </xf>
    <xf numFmtId="0" fontId="3" fillId="2" borderId="0" xfId="1" applyFill="1" applyBorder="1"/>
    <xf numFmtId="49" fontId="74" fillId="2" borderId="0" xfId="0" applyNumberFormat="1" applyFont="1" applyFill="1" applyBorder="1" applyAlignment="1">
      <alignment vertical="center"/>
    </xf>
    <xf numFmtId="0" fontId="0" fillId="0" borderId="0" xfId="0" applyFill="1"/>
    <xf numFmtId="0" fontId="0" fillId="3" borderId="0" xfId="0" applyFill="1"/>
    <xf numFmtId="49" fontId="0" fillId="3" borderId="0" xfId="0" applyNumberFormat="1" applyFill="1"/>
    <xf numFmtId="0" fontId="0" fillId="14" borderId="40" xfId="0" applyNumberFormat="1" applyFill="1" applyBorder="1" applyAlignment="1">
      <alignment horizontal="center"/>
    </xf>
    <xf numFmtId="0" fontId="0" fillId="0" borderId="6" xfId="0" applyBorder="1"/>
    <xf numFmtId="49" fontId="19" fillId="4" borderId="5" xfId="0" applyNumberFormat="1" applyFont="1" applyFill="1" applyBorder="1" applyAlignment="1">
      <alignment horizontal="left" vertical="center"/>
    </xf>
    <xf numFmtId="0" fontId="0" fillId="3" borderId="0" xfId="0" applyFill="1" applyAlignment="1">
      <alignment horizontal="center"/>
    </xf>
    <xf numFmtId="0" fontId="0" fillId="15" borderId="0" xfId="0" applyFill="1"/>
    <xf numFmtId="0" fontId="92" fillId="16" borderId="0" xfId="0" applyFont="1" applyFill="1" applyAlignment="1">
      <alignment horizontal="center" vertical="center"/>
    </xf>
    <xf numFmtId="0" fontId="0" fillId="12" borderId="7" xfId="0" applyFill="1" applyBorder="1" applyAlignment="1">
      <alignment horizontal="center"/>
    </xf>
    <xf numFmtId="0" fontId="93" fillId="6" borderId="7" xfId="0" applyFont="1" applyFill="1" applyBorder="1" applyAlignment="1">
      <alignment horizontal="center"/>
    </xf>
    <xf numFmtId="0" fontId="93" fillId="6" borderId="0" xfId="0" applyFont="1" applyFill="1" applyBorder="1" applyAlignment="1">
      <alignment horizontal="center"/>
    </xf>
    <xf numFmtId="0" fontId="93" fillId="6" borderId="0" xfId="0" applyFont="1" applyFill="1" applyAlignment="1">
      <alignment horizontal="center"/>
    </xf>
    <xf numFmtId="0" fontId="20" fillId="0" borderId="0" xfId="0" applyFont="1" applyFill="1" applyAlignment="1">
      <alignment vertical="center"/>
    </xf>
    <xf numFmtId="0" fontId="0" fillId="0" borderId="0" xfId="0" applyFill="1" applyAlignment="1">
      <alignment vertical="center"/>
    </xf>
    <xf numFmtId="0" fontId="9" fillId="0" borderId="0" xfId="0" applyFont="1" applyFill="1" applyAlignment="1">
      <alignment vertical="center"/>
    </xf>
    <xf numFmtId="0" fontId="5" fillId="0" borderId="0" xfId="0" applyFont="1" applyFill="1" applyAlignment="1">
      <alignment vertical="top"/>
    </xf>
    <xf numFmtId="0" fontId="1" fillId="3" borderId="0" xfId="0" applyFont="1" applyFill="1"/>
    <xf numFmtId="0" fontId="1" fillId="3" borderId="0" xfId="0" applyFont="1" applyFill="1" applyAlignment="1">
      <alignment horizontal="center"/>
    </xf>
    <xf numFmtId="0" fontId="1" fillId="6" borderId="0" xfId="0" applyFont="1" applyFill="1" applyAlignment="1">
      <alignment horizontal="center" vertical="center"/>
    </xf>
    <xf numFmtId="0" fontId="1" fillId="6" borderId="0" xfId="0" applyFont="1" applyFill="1" applyAlignment="1">
      <alignment vertical="center"/>
    </xf>
    <xf numFmtId="0" fontId="94" fillId="6" borderId="0" xfId="0" applyFont="1" applyFill="1" applyAlignment="1">
      <alignment vertical="center"/>
    </xf>
    <xf numFmtId="0" fontId="95" fillId="6" borderId="0" xfId="0" applyFont="1" applyFill="1"/>
    <xf numFmtId="49" fontId="81" fillId="2" borderId="0" xfId="0" applyNumberFormat="1" applyFont="1" applyFill="1" applyAlignment="1">
      <alignment horizontal="center" vertical="center"/>
    </xf>
    <xf numFmtId="49" fontId="12" fillId="4" borderId="27" xfId="0" applyNumberFormat="1" applyFont="1" applyFill="1" applyBorder="1" applyAlignment="1">
      <alignment vertical="center"/>
    </xf>
    <xf numFmtId="0" fontId="88" fillId="0" borderId="7" xfId="0" applyFont="1" applyBorder="1" applyAlignment="1">
      <alignment vertical="center" shrinkToFit="1"/>
    </xf>
    <xf numFmtId="0" fontId="88" fillId="0" borderId="7" xfId="0" applyFont="1" applyBorder="1" applyAlignment="1">
      <alignment vertical="center"/>
    </xf>
    <xf numFmtId="0" fontId="81" fillId="0" borderId="7" xfId="0" applyFont="1" applyBorder="1" applyAlignment="1">
      <alignment vertical="center"/>
    </xf>
    <xf numFmtId="49" fontId="76" fillId="3" borderId="1" xfId="0" applyNumberFormat="1" applyFont="1" applyFill="1" applyBorder="1" applyAlignment="1">
      <alignment vertical="center" shrinkToFit="1"/>
    </xf>
    <xf numFmtId="0" fontId="74" fillId="0" borderId="2" xfId="0" applyFont="1" applyBorder="1" applyAlignment="1">
      <alignment vertical="center" shrinkToFit="1"/>
    </xf>
    <xf numFmtId="49" fontId="35" fillId="2" borderId="20" xfId="0" applyNumberFormat="1" applyFont="1" applyFill="1" applyBorder="1" applyAlignment="1">
      <alignment horizontal="center" wrapText="1"/>
    </xf>
    <xf numFmtId="0" fontId="20" fillId="0" borderId="33" xfId="0" applyNumberFormat="1" applyFont="1" applyBorder="1" applyAlignment="1">
      <alignment horizontal="center" vertical="center"/>
    </xf>
    <xf numFmtId="0" fontId="20" fillId="0" borderId="34" xfId="0" applyNumberFormat="1" applyFont="1" applyBorder="1" applyAlignment="1">
      <alignment horizontal="center" vertical="center"/>
    </xf>
    <xf numFmtId="0" fontId="20" fillId="0" borderId="47" xfId="0" applyNumberFormat="1" applyFont="1" applyBorder="1" applyAlignment="1">
      <alignment horizontal="center" vertical="center"/>
    </xf>
    <xf numFmtId="0" fontId="20" fillId="0" borderId="44" xfId="0" applyNumberFormat="1" applyFont="1" applyBorder="1" applyAlignment="1">
      <alignment horizontal="center" vertical="center"/>
    </xf>
    <xf numFmtId="0" fontId="55" fillId="9" borderId="0" xfId="0" applyFont="1" applyFill="1" applyBorder="1" applyAlignment="1">
      <alignment horizontal="right" vertical="center"/>
    </xf>
    <xf numFmtId="49" fontId="50" fillId="0" borderId="0" xfId="0" applyNumberFormat="1" applyFont="1" applyBorder="1" applyAlignment="1">
      <alignment vertical="center"/>
    </xf>
    <xf numFmtId="0" fontId="50" fillId="0" borderId="0" xfId="0" applyFont="1" applyBorder="1" applyAlignment="1">
      <alignment vertical="center"/>
    </xf>
    <xf numFmtId="0" fontId="55" fillId="18" borderId="0" xfId="0" applyFont="1" applyFill="1" applyBorder="1" applyAlignment="1">
      <alignment horizontal="right" vertical="center"/>
    </xf>
    <xf numFmtId="0" fontId="51" fillId="6" borderId="0" xfId="0" applyFont="1" applyFill="1" applyBorder="1" applyAlignment="1">
      <alignment vertical="center"/>
    </xf>
    <xf numFmtId="0" fontId="52" fillId="6" borderId="0" xfId="0" applyFont="1" applyFill="1" applyBorder="1" applyAlignment="1">
      <alignment vertical="center"/>
    </xf>
    <xf numFmtId="0" fontId="20" fillId="0" borderId="9" xfId="0" applyFont="1" applyBorder="1" applyAlignment="1">
      <alignment vertical="center"/>
    </xf>
    <xf numFmtId="0" fontId="20" fillId="0" borderId="15" xfId="0" applyFont="1" applyBorder="1" applyAlignment="1">
      <alignment vertical="center"/>
    </xf>
    <xf numFmtId="0" fontId="20" fillId="6" borderId="0" xfId="0" applyFont="1" applyFill="1" applyBorder="1" applyAlignment="1">
      <alignment vertical="center"/>
    </xf>
    <xf numFmtId="0" fontId="20" fillId="0" borderId="0" xfId="0" applyFont="1" applyBorder="1" applyAlignment="1">
      <alignment vertical="center"/>
    </xf>
    <xf numFmtId="0" fontId="87" fillId="8" borderId="7" xfId="0" applyFont="1" applyFill="1" applyBorder="1" applyAlignment="1">
      <alignment horizontal="center" vertical="center"/>
    </xf>
    <xf numFmtId="49" fontId="9" fillId="2" borderId="1" xfId="0" applyNumberFormat="1" applyFont="1" applyFill="1" applyBorder="1" applyAlignment="1">
      <alignment horizontal="center" wrapText="1"/>
    </xf>
    <xf numFmtId="49" fontId="76" fillId="3" borderId="2" xfId="0" applyNumberFormat="1" applyFont="1" applyFill="1" applyBorder="1" applyAlignment="1">
      <alignment vertical="center" shrinkToFit="1"/>
    </xf>
    <xf numFmtId="49" fontId="76" fillId="3" borderId="41" xfId="0" applyNumberFormat="1" applyFont="1" applyFill="1" applyBorder="1" applyAlignment="1">
      <alignment vertical="center" shrinkToFit="1"/>
    </xf>
    <xf numFmtId="49" fontId="20" fillId="0" borderId="6" xfId="0" applyNumberFormat="1" applyFont="1" applyBorder="1" applyAlignment="1">
      <alignment horizontal="left"/>
    </xf>
    <xf numFmtId="0" fontId="9" fillId="2" borderId="1" xfId="0" applyFont="1" applyFill="1" applyBorder="1" applyAlignment="1">
      <alignment wrapText="1"/>
    </xf>
    <xf numFmtId="0" fontId="9" fillId="2" borderId="41" xfId="0" applyFont="1" applyFill="1" applyBorder="1" applyAlignment="1">
      <alignment wrapText="1"/>
    </xf>
    <xf numFmtId="0" fontId="20" fillId="0" borderId="48" xfId="0" applyFont="1" applyBorder="1" applyAlignment="1">
      <alignment horizontal="center" vertical="center"/>
    </xf>
    <xf numFmtId="0" fontId="20" fillId="0" borderId="47" xfId="0" applyFont="1" applyBorder="1" applyAlignment="1">
      <alignment horizontal="center" vertical="center"/>
    </xf>
    <xf numFmtId="0" fontId="49" fillId="19" borderId="7" xfId="0" applyFont="1" applyFill="1" applyBorder="1" applyAlignment="1">
      <alignment horizontal="center" vertical="center"/>
    </xf>
    <xf numFmtId="0" fontId="48" fillId="19" borderId="7" xfId="0" applyFont="1" applyFill="1" applyBorder="1" applyAlignment="1">
      <alignment horizontal="center" vertical="center"/>
    </xf>
    <xf numFmtId="0" fontId="48" fillId="19" borderId="7" xfId="0" applyFont="1" applyFill="1" applyBorder="1" applyAlignment="1">
      <alignment horizontal="center" vertical="center" shrinkToFit="1"/>
    </xf>
    <xf numFmtId="0" fontId="51" fillId="19" borderId="7" xfId="0" applyFont="1" applyFill="1" applyBorder="1" applyAlignment="1">
      <alignment vertical="center"/>
    </xf>
    <xf numFmtId="49" fontId="25" fillId="2" borderId="32" xfId="0" applyNumberFormat="1" applyFont="1" applyFill="1" applyBorder="1" applyAlignment="1">
      <alignment horizontal="right" vertical="center"/>
    </xf>
    <xf numFmtId="0" fontId="20" fillId="0" borderId="25" xfId="0" applyFont="1" applyBorder="1" applyAlignment="1">
      <alignment horizontal="center" vertical="center"/>
    </xf>
    <xf numFmtId="0" fontId="20" fillId="5" borderId="25" xfId="0" applyFont="1" applyFill="1" applyBorder="1" applyAlignment="1">
      <alignment horizontal="center" vertical="center"/>
    </xf>
    <xf numFmtId="0" fontId="20" fillId="0" borderId="7" xfId="0" applyFont="1" applyBorder="1" applyAlignment="1">
      <alignment horizontal="center" vertical="center"/>
    </xf>
    <xf numFmtId="0" fontId="48" fillId="0" borderId="30" xfId="0" applyFont="1" applyBorder="1" applyAlignment="1">
      <alignment horizontal="center" vertical="center"/>
    </xf>
    <xf numFmtId="0" fontId="9" fillId="0" borderId="0" xfId="0" applyNumberFormat="1" applyFont="1" applyAlignment="1">
      <alignment horizontal="center" vertical="center"/>
    </xf>
    <xf numFmtId="0" fontId="97" fillId="0" borderId="7" xfId="0" applyFont="1" applyBorder="1" applyAlignment="1">
      <alignment horizontal="center" vertical="center"/>
    </xf>
    <xf numFmtId="0" fontId="101" fillId="0" borderId="0" xfId="0" applyFont="1" applyAlignment="1">
      <alignment horizontal="right" vertical="center"/>
    </xf>
    <xf numFmtId="0" fontId="102" fillId="0" borderId="0" xfId="0" applyFont="1" applyAlignment="1">
      <alignment horizontal="right" vertical="center"/>
    </xf>
    <xf numFmtId="0" fontId="87" fillId="6" borderId="7" xfId="0" applyFont="1" applyFill="1" applyBorder="1" applyAlignment="1">
      <alignment horizontal="center" vertical="center"/>
    </xf>
    <xf numFmtId="0" fontId="87" fillId="6" borderId="0" xfId="0" applyFont="1" applyFill="1" applyAlignment="1">
      <alignment horizontal="center" vertical="center"/>
    </xf>
    <xf numFmtId="0" fontId="83" fillId="6" borderId="0" xfId="0" applyFont="1" applyFill="1" applyAlignment="1">
      <alignment vertical="center"/>
    </xf>
    <xf numFmtId="0" fontId="84" fillId="6" borderId="0" xfId="0" applyFont="1" applyFill="1" applyAlignment="1">
      <alignment vertical="center"/>
    </xf>
    <xf numFmtId="0" fontId="51" fillId="8" borderId="7" xfId="0" applyFont="1" applyFill="1" applyBorder="1" applyAlignment="1">
      <alignment horizontal="center" vertical="center"/>
    </xf>
    <xf numFmtId="49" fontId="74" fillId="0" borderId="2" xfId="0" applyNumberFormat="1" applyFont="1" applyBorder="1" applyAlignment="1">
      <alignment vertical="center" shrinkToFit="1"/>
    </xf>
    <xf numFmtId="49" fontId="0" fillId="0" borderId="0" xfId="0" applyNumberFormat="1" applyAlignment="1">
      <alignment horizontal="center"/>
    </xf>
    <xf numFmtId="1" fontId="15" fillId="0" borderId="0" xfId="0" applyNumberFormat="1" applyFont="1" applyFill="1" applyAlignment="1">
      <alignment horizontal="left"/>
    </xf>
    <xf numFmtId="1" fontId="20" fillId="0" borderId="6" xfId="0" applyNumberFormat="1" applyFont="1" applyBorder="1" applyAlignment="1">
      <alignment horizontal="left"/>
    </xf>
    <xf numFmtId="1" fontId="74" fillId="0" borderId="2" xfId="0" applyNumberFormat="1" applyFont="1" applyBorder="1" applyAlignment="1">
      <alignment vertical="center" shrinkToFit="1"/>
    </xf>
    <xf numFmtId="1" fontId="96" fillId="2" borderId="20" xfId="0" applyNumberFormat="1" applyFont="1" applyFill="1" applyBorder="1" applyAlignment="1">
      <alignment horizontal="right" vertical="center"/>
    </xf>
    <xf numFmtId="1" fontId="19" fillId="0" borderId="6" xfId="0" applyNumberFormat="1" applyFont="1" applyBorder="1" applyAlignment="1">
      <alignment horizontal="right" vertical="center"/>
    </xf>
    <xf numFmtId="1" fontId="9" fillId="2" borderId="1" xfId="0" applyNumberFormat="1" applyFont="1" applyFill="1" applyBorder="1" applyAlignment="1">
      <alignment horizontal="center" wrapText="1"/>
    </xf>
    <xf numFmtId="1" fontId="20" fillId="0" borderId="47" xfId="0" applyNumberFormat="1" applyFont="1" applyBorder="1" applyAlignment="1">
      <alignment horizontal="center" vertical="center"/>
    </xf>
    <xf numFmtId="1" fontId="0" fillId="0" borderId="0" xfId="0" applyNumberFormat="1" applyAlignment="1">
      <alignment horizontal="center"/>
    </xf>
    <xf numFmtId="49" fontId="20" fillId="0" borderId="12" xfId="0" applyNumberFormat="1" applyFont="1" applyBorder="1" applyAlignment="1">
      <alignment horizontal="center" vertical="center" wrapText="1"/>
    </xf>
    <xf numFmtId="49" fontId="25" fillId="2" borderId="20" xfId="0" applyNumberFormat="1" applyFont="1" applyFill="1" applyBorder="1" applyAlignment="1">
      <alignment horizontal="right" vertical="center"/>
    </xf>
    <xf numFmtId="49" fontId="77" fillId="0" borderId="15" xfId="0" applyNumberFormat="1" applyFont="1" applyBorder="1" applyAlignment="1">
      <alignment horizontal="right" vertical="center"/>
    </xf>
    <xf numFmtId="0" fontId="20" fillId="0" borderId="7" xfId="0" applyNumberFormat="1" applyFont="1" applyBorder="1" applyAlignment="1">
      <alignment horizontal="center" vertical="center"/>
    </xf>
    <xf numFmtId="0" fontId="20" fillId="0" borderId="43" xfId="0" applyNumberFormat="1" applyFont="1" applyBorder="1" applyAlignment="1">
      <alignment horizontal="center" vertical="center"/>
    </xf>
    <xf numFmtId="0" fontId="101" fillId="6" borderId="0" xfId="0" applyFont="1" applyFill="1" applyAlignment="1">
      <alignment horizontal="right" vertical="center"/>
    </xf>
    <xf numFmtId="1" fontId="20" fillId="0" borderId="7" xfId="0" applyNumberFormat="1" applyFont="1" applyBorder="1" applyAlignment="1">
      <alignment horizontal="center" vertical="center"/>
    </xf>
    <xf numFmtId="1" fontId="20" fillId="0" borderId="6" xfId="0" applyNumberFormat="1" applyFont="1" applyBorder="1" applyAlignment="1">
      <alignment horizontal="center" vertical="center"/>
    </xf>
    <xf numFmtId="49" fontId="9" fillId="2" borderId="49" xfId="0" applyNumberFormat="1" applyFont="1" applyFill="1" applyBorder="1" applyAlignment="1">
      <alignment horizontal="center" wrapText="1"/>
    </xf>
    <xf numFmtId="0" fontId="86" fillId="6" borderId="5" xfId="0" applyFont="1" applyFill="1" applyBorder="1" applyAlignment="1">
      <alignment horizontal="center" vertical="center"/>
    </xf>
    <xf numFmtId="0" fontId="86" fillId="6" borderId="0" xfId="0" applyFont="1" applyFill="1" applyAlignment="1">
      <alignment horizontal="center"/>
    </xf>
    <xf numFmtId="0" fontId="88" fillId="6" borderId="7" xfId="0" applyFont="1" applyFill="1" applyBorder="1" applyAlignment="1">
      <alignment horizontal="center" vertical="center" shrinkToFit="1"/>
    </xf>
    <xf numFmtId="0" fontId="103" fillId="12" borderId="0" xfId="0" applyFont="1" applyFill="1" applyAlignment="1">
      <alignment horizontal="center"/>
    </xf>
    <xf numFmtId="0" fontId="104" fillId="12" borderId="0" xfId="0" applyFont="1" applyFill="1" applyAlignment="1">
      <alignment horizontal="center"/>
    </xf>
    <xf numFmtId="0" fontId="20" fillId="0" borderId="50" xfId="0" applyFont="1" applyBorder="1" applyAlignment="1">
      <alignment horizontal="center" vertical="center"/>
    </xf>
    <xf numFmtId="0" fontId="39" fillId="0" borderId="50" xfId="0" applyFont="1" applyBorder="1" applyAlignment="1">
      <alignment horizontal="center" vertical="center"/>
    </xf>
    <xf numFmtId="0" fontId="39" fillId="0" borderId="48" xfId="0" applyFont="1" applyBorder="1" applyAlignment="1">
      <alignment horizontal="center" vertical="center"/>
    </xf>
    <xf numFmtId="49" fontId="76" fillId="19" borderId="1" xfId="0" applyNumberFormat="1" applyFont="1" applyFill="1" applyBorder="1" applyAlignment="1">
      <alignment vertical="center" shrinkToFit="1"/>
    </xf>
    <xf numFmtId="0" fontId="0" fillId="20" borderId="20" xfId="0" applyFill="1" applyBorder="1" applyAlignment="1">
      <alignment vertical="center"/>
    </xf>
    <xf numFmtId="0" fontId="43" fillId="19" borderId="15" xfId="0" applyFont="1" applyFill="1" applyBorder="1" applyAlignment="1">
      <alignment horizontal="right" vertical="center"/>
    </xf>
    <xf numFmtId="0" fontId="20" fillId="0" borderId="50" xfId="0" applyNumberFormat="1" applyFont="1" applyBorder="1" applyAlignment="1">
      <alignment horizontal="center" vertical="center"/>
    </xf>
    <xf numFmtId="0" fontId="0" fillId="0" borderId="28" xfId="0" applyBorder="1"/>
    <xf numFmtId="0" fontId="0" fillId="2" borderId="27" xfId="0" applyFill="1" applyBorder="1"/>
    <xf numFmtId="0" fontId="86" fillId="3" borderId="0" xfId="0" applyFont="1" applyFill="1" applyBorder="1" applyAlignment="1">
      <alignment horizontal="center"/>
    </xf>
    <xf numFmtId="0" fontId="86" fillId="4" borderId="0" xfId="0" applyFont="1" applyFill="1" applyBorder="1" applyAlignment="1">
      <alignment horizontal="center"/>
    </xf>
    <xf numFmtId="0" fontId="86" fillId="13" borderId="0" xfId="0" applyFont="1" applyFill="1" applyBorder="1" applyAlignment="1">
      <alignment horizontal="center"/>
    </xf>
    <xf numFmtId="0" fontId="51" fillId="19" borderId="0" xfId="0" applyFont="1" applyFill="1" applyAlignment="1">
      <alignment vertical="center"/>
    </xf>
    <xf numFmtId="49" fontId="60" fillId="19" borderId="0" xfId="0" applyNumberFormat="1" applyFont="1" applyFill="1" applyAlignment="1">
      <alignment vertical="center"/>
    </xf>
    <xf numFmtId="49" fontId="24" fillId="20" borderId="0" xfId="0" applyNumberFormat="1" applyFont="1" applyFill="1" applyAlignment="1">
      <alignment horizontal="right" vertical="center"/>
    </xf>
    <xf numFmtId="0" fontId="86" fillId="0" borderId="18" xfId="0" applyFont="1" applyBorder="1" applyAlignment="1">
      <alignment vertical="center"/>
    </xf>
    <xf numFmtId="1" fontId="20" fillId="0" borderId="18" xfId="0" applyNumberFormat="1" applyFont="1" applyBorder="1" applyAlignment="1">
      <alignment horizontal="center" vertical="center"/>
    </xf>
    <xf numFmtId="0" fontId="20" fillId="0" borderId="18" xfId="0" applyFont="1" applyFill="1" applyBorder="1" applyAlignment="1">
      <alignment horizontal="center" vertical="center"/>
    </xf>
    <xf numFmtId="49" fontId="20" fillId="0" borderId="18" xfId="0" applyNumberFormat="1" applyFont="1" applyBorder="1" applyAlignment="1">
      <alignment horizontal="center" vertical="center"/>
    </xf>
    <xf numFmtId="49" fontId="0" fillId="0" borderId="18" xfId="0" applyNumberFormat="1" applyBorder="1" applyAlignment="1">
      <alignment horizontal="center" vertical="center"/>
    </xf>
    <xf numFmtId="49" fontId="20" fillId="0" borderId="18" xfId="0" applyNumberFormat="1" applyFont="1" applyBorder="1" applyAlignment="1">
      <alignment horizontal="center" vertical="center" wrapText="1"/>
    </xf>
    <xf numFmtId="49" fontId="20" fillId="0" borderId="21" xfId="0" applyNumberFormat="1" applyFont="1" applyBorder="1" applyAlignment="1">
      <alignment horizontal="center" vertical="center"/>
    </xf>
    <xf numFmtId="0" fontId="20" fillId="0" borderId="15" xfId="0" applyFont="1" applyBorder="1" applyAlignment="1">
      <alignment horizontal="center" vertical="center"/>
    </xf>
    <xf numFmtId="49" fontId="20" fillId="0" borderId="29" xfId="0" applyNumberFormat="1" applyFont="1" applyBorder="1" applyAlignment="1">
      <alignment horizontal="center" vertical="center"/>
    </xf>
    <xf numFmtId="49" fontId="0" fillId="0" borderId="12" xfId="0" applyNumberFormat="1" applyBorder="1" applyAlignment="1">
      <alignment horizontal="center" vertical="center"/>
    </xf>
    <xf numFmtId="0" fontId="78" fillId="0" borderId="0" xfId="0" applyNumberFormat="1" applyFont="1" applyAlignment="1">
      <alignment horizontal="left"/>
    </xf>
    <xf numFmtId="0" fontId="14" fillId="6" borderId="0" xfId="0" applyNumberFormat="1" applyFont="1" applyFill="1" applyAlignment="1">
      <alignment horizontal="left"/>
    </xf>
    <xf numFmtId="0" fontId="24" fillId="2" borderId="0" xfId="0" applyNumberFormat="1" applyFont="1" applyFill="1" applyAlignment="1">
      <alignment vertical="center"/>
    </xf>
    <xf numFmtId="0" fontId="50" fillId="0" borderId="0" xfId="0" applyNumberFormat="1" applyFont="1" applyAlignment="1">
      <alignment vertical="center"/>
    </xf>
    <xf numFmtId="0" fontId="20" fillId="0" borderId="0" xfId="0" applyNumberFormat="1" applyFont="1" applyAlignment="1">
      <alignment vertical="center"/>
    </xf>
    <xf numFmtId="49" fontId="11" fillId="4" borderId="24" xfId="0" applyNumberFormat="1" applyFont="1" applyFill="1" applyBorder="1" applyAlignment="1">
      <alignment vertical="center"/>
    </xf>
    <xf numFmtId="0" fontId="89" fillId="0" borderId="0" xfId="0" applyFont="1" applyAlignment="1">
      <alignment horizontal="center" vertical="center"/>
    </xf>
    <xf numFmtId="0" fontId="89" fillId="0" borderId="0" xfId="0" applyFont="1" applyAlignment="1">
      <alignment vertical="center"/>
    </xf>
    <xf numFmtId="49" fontId="99" fillId="2" borderId="0" xfId="0" applyNumberFormat="1" applyFont="1" applyFill="1" applyAlignment="1">
      <alignment horizontal="right" vertical="center"/>
    </xf>
    <xf numFmtId="49" fontId="99" fillId="0" borderId="0" xfId="0" applyNumberFormat="1" applyFont="1" applyAlignment="1">
      <alignment horizontal="center" vertical="center"/>
    </xf>
    <xf numFmtId="0" fontId="99" fillId="0" borderId="0" xfId="0" applyFont="1" applyAlignment="1">
      <alignment horizontal="center" vertical="center"/>
    </xf>
    <xf numFmtId="49" fontId="99" fillId="0" borderId="0" xfId="0" applyNumberFormat="1" applyFont="1" applyAlignment="1">
      <alignment horizontal="left" vertical="center"/>
    </xf>
    <xf numFmtId="49" fontId="99" fillId="0" borderId="0" xfId="0" applyNumberFormat="1" applyFont="1" applyAlignment="1">
      <alignment vertical="center"/>
    </xf>
    <xf numFmtId="49" fontId="100" fillId="0" borderId="0" xfId="0" applyNumberFormat="1" applyFont="1" applyAlignment="1">
      <alignment horizontal="center" vertical="center"/>
    </xf>
    <xf numFmtId="49" fontId="100" fillId="0" borderId="0" xfId="0" applyNumberFormat="1" applyFont="1" applyAlignment="1">
      <alignment vertical="center"/>
    </xf>
    <xf numFmtId="0" fontId="99" fillId="0" borderId="0" xfId="0" applyFont="1" applyAlignment="1">
      <alignment vertical="center"/>
    </xf>
    <xf numFmtId="0" fontId="99" fillId="2" borderId="0" xfId="0" applyNumberFormat="1" applyFont="1" applyFill="1" applyAlignment="1">
      <alignment horizontal="right" vertical="center"/>
    </xf>
    <xf numFmtId="0" fontId="99" fillId="2" borderId="0" xfId="0" applyNumberFormat="1" applyFont="1" applyFill="1" applyAlignment="1">
      <alignment horizontal="center" vertical="center"/>
    </xf>
    <xf numFmtId="0" fontId="99" fillId="2" borderId="0" xfId="0" applyNumberFormat="1" applyFont="1" applyFill="1" applyAlignment="1">
      <alignment horizontal="left" vertical="center"/>
    </xf>
    <xf numFmtId="0" fontId="99" fillId="2" borderId="0" xfId="0" applyNumberFormat="1" applyFont="1" applyFill="1" applyAlignment="1">
      <alignment vertical="center"/>
    </xf>
    <xf numFmtId="0" fontId="100" fillId="2" borderId="0" xfId="0" applyNumberFormat="1" applyFont="1" applyFill="1" applyAlignment="1">
      <alignment horizontal="center" vertical="center"/>
    </xf>
    <xf numFmtId="0" fontId="100" fillId="2" borderId="0" xfId="0" applyNumberFormat="1" applyFont="1" applyFill="1" applyAlignment="1">
      <alignment vertical="center"/>
    </xf>
    <xf numFmtId="0" fontId="99" fillId="6" borderId="0" xfId="0" applyFont="1" applyFill="1" applyAlignment="1">
      <alignment vertical="center"/>
    </xf>
    <xf numFmtId="0" fontId="99" fillId="3" borderId="0" xfId="0" applyFont="1" applyFill="1"/>
    <xf numFmtId="0" fontId="99" fillId="3" borderId="0" xfId="0" applyFont="1" applyFill="1" applyAlignment="1">
      <alignment horizontal="center"/>
    </xf>
    <xf numFmtId="0" fontId="99" fillId="6" borderId="0" xfId="0" applyFont="1" applyFill="1"/>
    <xf numFmtId="0" fontId="99" fillId="0" borderId="0" xfId="0" applyFont="1" applyFill="1"/>
    <xf numFmtId="49" fontId="100" fillId="2" borderId="0" xfId="0" applyNumberFormat="1" applyFont="1" applyFill="1" applyAlignment="1">
      <alignment vertical="center"/>
    </xf>
    <xf numFmtId="49" fontId="99" fillId="2" borderId="0" xfId="0" applyNumberFormat="1" applyFont="1" applyFill="1" applyAlignment="1">
      <alignment horizontal="center" vertical="center"/>
    </xf>
    <xf numFmtId="0" fontId="99" fillId="2" borderId="0" xfId="0" applyFont="1" applyFill="1" applyAlignment="1">
      <alignment horizontal="center" vertical="center"/>
    </xf>
    <xf numFmtId="0" fontId="99" fillId="2" borderId="0" xfId="0" applyFont="1" applyFill="1" applyAlignment="1">
      <alignment horizontal="right" vertical="center"/>
    </xf>
    <xf numFmtId="0" fontId="99" fillId="0" borderId="0" xfId="0" applyFont="1" applyAlignment="1">
      <alignment horizontal="left" vertical="center"/>
    </xf>
    <xf numFmtId="0" fontId="100" fillId="0" borderId="0" xfId="0" applyFont="1" applyAlignment="1">
      <alignment horizontal="center" vertical="center"/>
    </xf>
    <xf numFmtId="0" fontId="100" fillId="0" borderId="0" xfId="0" applyFont="1" applyAlignment="1">
      <alignment vertical="center"/>
    </xf>
    <xf numFmtId="0" fontId="89" fillId="2" borderId="0" xfId="0" applyFont="1" applyFill="1" applyAlignment="1">
      <alignment horizontal="right" vertical="center"/>
    </xf>
    <xf numFmtId="0" fontId="89" fillId="0" borderId="0" xfId="0" applyFont="1" applyAlignment="1">
      <alignment horizontal="left" vertical="center"/>
    </xf>
    <xf numFmtId="0" fontId="98" fillId="0" borderId="0" xfId="0" applyFont="1" applyAlignment="1">
      <alignment horizontal="center" vertical="center"/>
    </xf>
    <xf numFmtId="0" fontId="98" fillId="0" borderId="0" xfId="0" applyFont="1" applyAlignment="1">
      <alignment vertical="center"/>
    </xf>
    <xf numFmtId="0" fontId="105" fillId="4" borderId="5" xfId="0" applyFont="1" applyFill="1" applyBorder="1" applyAlignment="1">
      <alignment vertical="center"/>
    </xf>
    <xf numFmtId="0" fontId="2" fillId="0" borderId="18" xfId="0" applyFont="1" applyBorder="1" applyAlignment="1">
      <alignment vertical="center"/>
    </xf>
    <xf numFmtId="0" fontId="48" fillId="0" borderId="7" xfId="0" applyFont="1" applyBorder="1" applyAlignment="1">
      <alignment vertical="center"/>
    </xf>
    <xf numFmtId="0" fontId="57" fillId="0" borderId="7" xfId="0" applyFont="1" applyBorder="1" applyAlignment="1">
      <alignment vertical="center"/>
    </xf>
    <xf numFmtId="49" fontId="0" fillId="0" borderId="29" xfId="0" applyNumberFormat="1" applyBorder="1" applyAlignment="1">
      <alignment horizontal="center" vertical="center"/>
    </xf>
    <xf numFmtId="0" fontId="53" fillId="0" borderId="7" xfId="0" applyFont="1" applyBorder="1" applyAlignment="1">
      <alignment vertical="center"/>
    </xf>
    <xf numFmtId="0" fontId="20" fillId="0" borderId="5" xfId="0" applyFont="1" applyBorder="1" applyAlignment="1">
      <alignment vertical="center"/>
    </xf>
    <xf numFmtId="0" fontId="20" fillId="0" borderId="5" xfId="0" applyFont="1" applyBorder="1" applyAlignment="1">
      <alignment horizontal="center" vertical="center"/>
    </xf>
    <xf numFmtId="49" fontId="20" fillId="0" borderId="5" xfId="0" applyNumberFormat="1" applyFont="1" applyBorder="1" applyAlignment="1">
      <alignment horizontal="center" vertical="center"/>
    </xf>
    <xf numFmtId="0" fontId="7" fillId="0" borderId="5" xfId="0" applyFont="1" applyBorder="1" applyAlignment="1">
      <alignment vertical="center"/>
    </xf>
    <xf numFmtId="1" fontId="31" fillId="5" borderId="5" xfId="0" applyNumberFormat="1" applyFont="1" applyFill="1" applyBorder="1" applyAlignment="1">
      <alignment horizontal="center" vertical="center"/>
    </xf>
    <xf numFmtId="0" fontId="31" fillId="5" borderId="5" xfId="0" applyFont="1" applyFill="1" applyBorder="1" applyAlignment="1">
      <alignment horizontal="center" vertical="center"/>
    </xf>
    <xf numFmtId="0" fontId="20" fillId="0" borderId="24" xfId="0" applyNumberFormat="1" applyFont="1" applyBorder="1" applyAlignment="1">
      <alignment horizontal="center" vertical="center"/>
    </xf>
    <xf numFmtId="0" fontId="7" fillId="0" borderId="27" xfId="0" applyFont="1" applyBorder="1" applyAlignment="1">
      <alignment vertical="center"/>
    </xf>
    <xf numFmtId="0" fontId="20" fillId="0" borderId="27" xfId="0" applyFont="1" applyBorder="1" applyAlignment="1">
      <alignment horizontal="center" vertical="center"/>
    </xf>
    <xf numFmtId="0" fontId="57" fillId="0" borderId="0" xfId="0" applyFont="1" applyAlignment="1">
      <alignment horizontal="left" vertical="center"/>
    </xf>
    <xf numFmtId="0" fontId="57" fillId="0" borderId="7" xfId="0" applyFont="1" applyBorder="1" applyAlignment="1">
      <alignment horizontal="left" vertical="center"/>
    </xf>
    <xf numFmtId="0" fontId="59" fillId="6" borderId="7" xfId="0" applyFont="1" applyFill="1" applyBorder="1" applyAlignment="1">
      <alignment vertical="center"/>
    </xf>
    <xf numFmtId="0" fontId="48" fillId="6" borderId="7" xfId="0" applyFont="1" applyFill="1" applyBorder="1" applyAlignment="1">
      <alignment vertical="center"/>
    </xf>
    <xf numFmtId="0" fontId="57" fillId="6" borderId="7" xfId="0" applyFont="1" applyFill="1" applyBorder="1" applyAlignment="1">
      <alignment vertical="center"/>
    </xf>
    <xf numFmtId="14" fontId="26" fillId="2" borderId="30" xfId="0" applyNumberFormat="1" applyFont="1" applyFill="1" applyBorder="1" applyAlignment="1">
      <alignment horizontal="left" vertical="center" wrapText="1"/>
    </xf>
    <xf numFmtId="14" fontId="18" fillId="0" borderId="6" xfId="0" applyNumberFormat="1" applyFont="1" applyBorder="1" applyAlignment="1">
      <alignment horizontal="left" vertical="center"/>
    </xf>
    <xf numFmtId="0" fontId="51" fillId="2" borderId="0" xfId="0" applyFont="1" applyFill="1" applyAlignment="1">
      <alignment horizontal="center" vertical="center"/>
    </xf>
    <xf numFmtId="0" fontId="51" fillId="2" borderId="17" xfId="0" applyFont="1" applyFill="1" applyBorder="1" applyAlignment="1">
      <alignment horizontal="center" vertical="center"/>
    </xf>
    <xf numFmtId="0" fontId="9" fillId="6" borderId="30" xfId="0" applyFont="1" applyFill="1" applyBorder="1" applyAlignment="1">
      <alignment horizontal="left" vertical="center"/>
    </xf>
    <xf numFmtId="0" fontId="9" fillId="6" borderId="0" xfId="0" applyFont="1" applyFill="1" applyBorder="1" applyAlignment="1">
      <alignment horizontal="left" vertical="center"/>
    </xf>
    <xf numFmtId="0" fontId="0" fillId="0" borderId="5" xfId="0" applyBorder="1" applyAlignment="1">
      <alignment horizontal="right" vertical="center" shrinkToFit="1"/>
    </xf>
    <xf numFmtId="0" fontId="2" fillId="0" borderId="5" xfId="0" applyFon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vertical="center" shrinkToFit="1"/>
    </xf>
    <xf numFmtId="0" fontId="0" fillId="17" borderId="5" xfId="0" applyFill="1" applyBorder="1" applyAlignment="1">
      <alignment horizontal="center" vertical="center"/>
    </xf>
    <xf numFmtId="0" fontId="2" fillId="0" borderId="5" xfId="0" applyFont="1" applyBorder="1" applyAlignment="1">
      <alignment horizontal="center" vertical="center" shrinkToFit="1"/>
    </xf>
    <xf numFmtId="0" fontId="0" fillId="2" borderId="5" xfId="0" applyFill="1" applyBorder="1" applyAlignment="1">
      <alignment vertical="center"/>
    </xf>
    <xf numFmtId="0" fontId="86" fillId="6" borderId="7" xfId="0" applyFont="1" applyFill="1" applyBorder="1" applyAlignment="1">
      <alignment vertical="center" shrinkToFit="1"/>
    </xf>
    <xf numFmtId="49" fontId="12" fillId="6" borderId="0" xfId="0" applyNumberFormat="1" applyFont="1" applyFill="1" applyAlignment="1">
      <alignment vertical="top" shrinkToFit="1"/>
    </xf>
    <xf numFmtId="14" fontId="18" fillId="6" borderId="6" xfId="0" applyNumberFormat="1" applyFont="1" applyFill="1" applyBorder="1" applyAlignment="1">
      <alignment horizontal="left" vertical="center"/>
    </xf>
    <xf numFmtId="49" fontId="35" fillId="2" borderId="51" xfId="0" applyNumberFormat="1" applyFont="1" applyFill="1" applyBorder="1" applyAlignment="1">
      <alignment horizontal="center" wrapText="1"/>
    </xf>
    <xf numFmtId="49" fontId="35" fillId="2" borderId="20" xfId="0" applyNumberFormat="1" applyFont="1" applyFill="1" applyBorder="1" applyAlignment="1">
      <alignment horizontal="center" wrapText="1"/>
    </xf>
    <xf numFmtId="49" fontId="35" fillId="2" borderId="19" xfId="0" applyNumberFormat="1" applyFont="1" applyFill="1" applyBorder="1" applyAlignment="1">
      <alignment horizontal="center" wrapText="1"/>
    </xf>
    <xf numFmtId="49" fontId="35" fillId="2" borderId="32" xfId="0" applyNumberFormat="1" applyFont="1" applyFill="1" applyBorder="1" applyAlignment="1">
      <alignment horizontal="center" wrapText="1"/>
    </xf>
    <xf numFmtId="0" fontId="0" fillId="6" borderId="7" xfId="0" applyFill="1" applyBorder="1" applyAlignment="1">
      <alignment horizontal="center"/>
    </xf>
    <xf numFmtId="0" fontId="0" fillId="0" borderId="24" xfId="0" applyBorder="1" applyAlignment="1">
      <alignment horizontal="right" vertical="center" shrinkToFit="1"/>
    </xf>
    <xf numFmtId="0" fontId="0" fillId="0" borderId="27" xfId="0" applyBorder="1" applyAlignment="1">
      <alignment horizontal="right" vertical="center" shrinkToFit="1"/>
    </xf>
    <xf numFmtId="0" fontId="0" fillId="0" borderId="24" xfId="0" applyBorder="1" applyAlignment="1">
      <alignment horizontal="center" vertical="center" shrinkToFit="1"/>
    </xf>
    <xf numFmtId="0" fontId="0" fillId="0" borderId="27" xfId="0" applyBorder="1" applyAlignment="1">
      <alignment horizontal="center" vertical="center" shrinkToFit="1"/>
    </xf>
    <xf numFmtId="0" fontId="50" fillId="2" borderId="0" xfId="0" applyNumberFormat="1" applyFont="1" applyFill="1" applyAlignment="1">
      <alignment horizontal="center" vertical="center"/>
    </xf>
    <xf numFmtId="0" fontId="50" fillId="2" borderId="17" xfId="0" applyNumberFormat="1" applyFont="1" applyFill="1" applyBorder="1" applyAlignment="1">
      <alignment horizontal="center" vertical="center"/>
    </xf>
    <xf numFmtId="49" fontId="59" fillId="6" borderId="0" xfId="0" applyNumberFormat="1" applyFont="1" applyFill="1" applyAlignment="1">
      <alignment horizontal="center" vertical="center"/>
    </xf>
    <xf numFmtId="0" fontId="59" fillId="6" borderId="0" xfId="0" applyFont="1" applyFill="1" applyAlignment="1">
      <alignment horizontal="center" vertical="center"/>
    </xf>
    <xf numFmtId="0" fontId="53" fillId="0" borderId="0" xfId="0" applyFont="1" applyAlignment="1">
      <alignment horizontal="left" vertical="center"/>
    </xf>
    <xf numFmtId="0" fontId="53" fillId="0" borderId="7" xfId="0" applyFont="1" applyBorder="1" applyAlignment="1">
      <alignment horizontal="left" vertical="center"/>
    </xf>
  </cellXfs>
  <cellStyles count="3">
    <cellStyle name="Hivatkozás" xfId="1" builtinId="8"/>
    <cellStyle name="Normál" xfId="0" builtinId="0"/>
    <cellStyle name="Pénznem" xfId="2" builtinId="4"/>
  </cellStyles>
  <dxfs count="498">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624840</xdr:colOff>
      <xdr:row>0</xdr:row>
      <xdr:rowOff>53340</xdr:rowOff>
    </xdr:from>
    <xdr:to>
      <xdr:col>4</xdr:col>
      <xdr:colOff>1249680</xdr:colOff>
      <xdr:row>0</xdr:row>
      <xdr:rowOff>548640</xdr:rowOff>
    </xdr:to>
    <xdr:pic>
      <xdr:nvPicPr>
        <xdr:cNvPr id="1275" name="Kép 2">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3340"/>
          <a:ext cx="6248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09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09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703514" name="Kép 2">
          <a:extLst>
            <a:ext uri="{FF2B5EF4-FFF2-40B4-BE49-F238E27FC236}">
              <a16:creationId xmlns:a16="http://schemas.microsoft.com/office/drawing/2014/main" id="{00000000-0008-0000-0900-00001AB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14753" name="Button 1" hidden="1">
              <a:extLst>
                <a:ext uri="{63B3BB69-23CF-44E3-9099-C40C66FF867C}">
                  <a14:compatExt spid="_x0000_s714753"/>
                </a:ext>
                <a:ext uri="{FF2B5EF4-FFF2-40B4-BE49-F238E27FC236}">
                  <a16:creationId xmlns:a16="http://schemas.microsoft.com/office/drawing/2014/main" id="{00000000-0008-0000-0A00-000001E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441960</xdr:colOff>
      <xdr:row>0</xdr:row>
      <xdr:rowOff>60960</xdr:rowOff>
    </xdr:from>
    <xdr:to>
      <xdr:col>16</xdr:col>
      <xdr:colOff>449580</xdr:colOff>
      <xdr:row>1</xdr:row>
      <xdr:rowOff>144780</xdr:rowOff>
    </xdr:to>
    <xdr:pic>
      <xdr:nvPicPr>
        <xdr:cNvPr id="714778" name="Kép 2">
          <a:extLst>
            <a:ext uri="{FF2B5EF4-FFF2-40B4-BE49-F238E27FC236}">
              <a16:creationId xmlns:a16="http://schemas.microsoft.com/office/drawing/2014/main" id="{00000000-0008-0000-0A00-00001AE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10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748567" name="Kép 2">
          <a:extLst>
            <a:ext uri="{FF2B5EF4-FFF2-40B4-BE49-F238E27FC236}">
              <a16:creationId xmlns:a16="http://schemas.microsoft.com/office/drawing/2014/main" id="{00000000-0008-0000-0B00-0000176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118852" name="Button 68" hidden="1">
              <a:extLst>
                <a:ext uri="{63B3BB69-23CF-44E3-9099-C40C66FF867C}">
                  <a14:compatExt spid="_x0000_s118852"/>
                </a:ext>
                <a:ext uri="{FF2B5EF4-FFF2-40B4-BE49-F238E27FC236}">
                  <a16:creationId xmlns:a16="http://schemas.microsoft.com/office/drawing/2014/main" id="{00000000-0008-0000-0C00-000044D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30480</xdr:rowOff>
    </xdr:from>
    <xdr:to>
      <xdr:col>15</xdr:col>
      <xdr:colOff>327660</xdr:colOff>
      <xdr:row>1</xdr:row>
      <xdr:rowOff>114300</xdr:rowOff>
    </xdr:to>
    <xdr:pic>
      <xdr:nvPicPr>
        <xdr:cNvPr id="118878" name="Kép 2">
          <a:extLst>
            <a:ext uri="{FF2B5EF4-FFF2-40B4-BE49-F238E27FC236}">
              <a16:creationId xmlns:a16="http://schemas.microsoft.com/office/drawing/2014/main" id="{00000000-0008-0000-0C00-00005ED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18320" y="30480"/>
          <a:ext cx="5334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121857" name="Button 1" hidden="1">
              <a:extLst>
                <a:ext uri="{63B3BB69-23CF-44E3-9099-C40C66FF867C}">
                  <a14:compatExt spid="_x0000_s121857"/>
                </a:ext>
                <a:ext uri="{FF2B5EF4-FFF2-40B4-BE49-F238E27FC236}">
                  <a16:creationId xmlns:a16="http://schemas.microsoft.com/office/drawing/2014/main" id="{00000000-0008-0000-0D00-000001D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121858" name="Button 2" hidden="1">
              <a:extLst>
                <a:ext uri="{63B3BB69-23CF-44E3-9099-C40C66FF867C}">
                  <a14:compatExt spid="_x0000_s121858"/>
                </a:ext>
                <a:ext uri="{FF2B5EF4-FFF2-40B4-BE49-F238E27FC236}">
                  <a16:creationId xmlns:a16="http://schemas.microsoft.com/office/drawing/2014/main" id="{00000000-0008-0000-0D00-000002D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68580</xdr:rowOff>
    </xdr:from>
    <xdr:to>
      <xdr:col>17</xdr:col>
      <xdr:colOff>68580</xdr:colOff>
      <xdr:row>2</xdr:row>
      <xdr:rowOff>7620</xdr:rowOff>
    </xdr:to>
    <xdr:pic>
      <xdr:nvPicPr>
        <xdr:cNvPr id="121951" name="Kép 2">
          <a:extLst>
            <a:ext uri="{FF2B5EF4-FFF2-40B4-BE49-F238E27FC236}">
              <a16:creationId xmlns:a16="http://schemas.microsoft.com/office/drawing/2014/main" id="{00000000-0008-0000-0D00-00005FDC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7920" y="685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655361" name="Button 1" hidden="1">
              <a:extLst>
                <a:ext uri="{63B3BB69-23CF-44E3-9099-C40C66FF867C}">
                  <a14:compatExt spid="_x0000_s655361"/>
                </a:ext>
                <a:ext uri="{FF2B5EF4-FFF2-40B4-BE49-F238E27FC236}">
                  <a16:creationId xmlns:a16="http://schemas.microsoft.com/office/drawing/2014/main" id="{00000000-0008-0000-0E00-00000100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60960</xdr:rowOff>
    </xdr:from>
    <xdr:to>
      <xdr:col>15</xdr:col>
      <xdr:colOff>281940</xdr:colOff>
      <xdr:row>1</xdr:row>
      <xdr:rowOff>114300</xdr:rowOff>
    </xdr:to>
    <xdr:pic>
      <xdr:nvPicPr>
        <xdr:cNvPr id="655385" name="Kép 2">
          <a:extLst>
            <a:ext uri="{FF2B5EF4-FFF2-40B4-BE49-F238E27FC236}">
              <a16:creationId xmlns:a16="http://schemas.microsoft.com/office/drawing/2014/main" id="{00000000-0008-0000-0E00-0000190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2100" y="60960"/>
          <a:ext cx="48768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56385" name="Button 1" hidden="1">
              <a:extLst>
                <a:ext uri="{63B3BB69-23CF-44E3-9099-C40C66FF867C}">
                  <a14:compatExt spid="_x0000_s656385"/>
                </a:ext>
                <a:ext uri="{FF2B5EF4-FFF2-40B4-BE49-F238E27FC236}">
                  <a16:creationId xmlns:a16="http://schemas.microsoft.com/office/drawing/2014/main" id="{00000000-0008-0000-0F00-0000010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6386" name="Button 2" hidden="1">
              <a:extLst>
                <a:ext uri="{63B3BB69-23CF-44E3-9099-C40C66FF867C}">
                  <a14:compatExt spid="_x0000_s656386"/>
                </a:ext>
                <a:ext uri="{FF2B5EF4-FFF2-40B4-BE49-F238E27FC236}">
                  <a16:creationId xmlns:a16="http://schemas.microsoft.com/office/drawing/2014/main" id="{00000000-0008-0000-0F00-0000020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30480</xdr:rowOff>
    </xdr:from>
    <xdr:to>
      <xdr:col>17</xdr:col>
      <xdr:colOff>60960</xdr:colOff>
      <xdr:row>1</xdr:row>
      <xdr:rowOff>137160</xdr:rowOff>
    </xdr:to>
    <xdr:pic>
      <xdr:nvPicPr>
        <xdr:cNvPr id="656411" name="Kép 2">
          <a:extLst>
            <a:ext uri="{FF2B5EF4-FFF2-40B4-BE49-F238E27FC236}">
              <a16:creationId xmlns:a16="http://schemas.microsoft.com/office/drawing/2014/main" id="{00000000-0008-0000-0F00-00001B0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57409" name="Button 1" hidden="1">
              <a:extLst>
                <a:ext uri="{63B3BB69-23CF-44E3-9099-C40C66FF867C}">
                  <a14:compatExt spid="_x0000_s657409"/>
                </a:ext>
                <a:ext uri="{FF2B5EF4-FFF2-40B4-BE49-F238E27FC236}">
                  <a16:creationId xmlns:a16="http://schemas.microsoft.com/office/drawing/2014/main" id="{00000000-0008-0000-1000-0000010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7410" name="Button 2" hidden="1">
              <a:extLst>
                <a:ext uri="{63B3BB69-23CF-44E3-9099-C40C66FF867C}">
                  <a14:compatExt spid="_x0000_s657410"/>
                </a:ext>
                <a:ext uri="{FF2B5EF4-FFF2-40B4-BE49-F238E27FC236}">
                  <a16:creationId xmlns:a16="http://schemas.microsoft.com/office/drawing/2014/main" id="{00000000-0008-0000-1000-0000020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91440</xdr:colOff>
      <xdr:row>2</xdr:row>
      <xdr:rowOff>7620</xdr:rowOff>
    </xdr:to>
    <xdr:pic>
      <xdr:nvPicPr>
        <xdr:cNvPr id="657435" name="Kép 2">
          <a:extLst>
            <a:ext uri="{FF2B5EF4-FFF2-40B4-BE49-F238E27FC236}">
              <a16:creationId xmlns:a16="http://schemas.microsoft.com/office/drawing/2014/main" id="{00000000-0008-0000-1000-00001B0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562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693249" name="Button 1" hidden="1">
              <a:extLst>
                <a:ext uri="{63B3BB69-23CF-44E3-9099-C40C66FF867C}">
                  <a14:compatExt spid="_x0000_s693249"/>
                </a:ext>
                <a:ext uri="{FF2B5EF4-FFF2-40B4-BE49-F238E27FC236}">
                  <a16:creationId xmlns:a16="http://schemas.microsoft.com/office/drawing/2014/main" id="{00000000-0008-0000-1100-00000194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213360</xdr:colOff>
      <xdr:row>0</xdr:row>
      <xdr:rowOff>30480</xdr:rowOff>
    </xdr:from>
    <xdr:to>
      <xdr:col>15</xdr:col>
      <xdr:colOff>335281</xdr:colOff>
      <xdr:row>1</xdr:row>
      <xdr:rowOff>114300</xdr:rowOff>
    </xdr:to>
    <xdr:pic>
      <xdr:nvPicPr>
        <xdr:cNvPr id="693272" name="Kép 2">
          <a:extLst>
            <a:ext uri="{FF2B5EF4-FFF2-40B4-BE49-F238E27FC236}">
              <a16:creationId xmlns:a16="http://schemas.microsoft.com/office/drawing/2014/main" id="{00000000-0008-0000-1100-0000189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3048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4273" name="Button 1" hidden="1">
              <a:extLst>
                <a:ext uri="{63B3BB69-23CF-44E3-9099-C40C66FF867C}">
                  <a14:compatExt spid="_x0000_s694273"/>
                </a:ext>
                <a:ext uri="{FF2B5EF4-FFF2-40B4-BE49-F238E27FC236}">
                  <a16:creationId xmlns:a16="http://schemas.microsoft.com/office/drawing/2014/main" id="{00000000-0008-0000-1200-0000019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4274" name="Button 2" hidden="1">
              <a:extLst>
                <a:ext uri="{63B3BB69-23CF-44E3-9099-C40C66FF867C}">
                  <a14:compatExt spid="_x0000_s694274"/>
                </a:ext>
                <a:ext uri="{FF2B5EF4-FFF2-40B4-BE49-F238E27FC236}">
                  <a16:creationId xmlns:a16="http://schemas.microsoft.com/office/drawing/2014/main" id="{00000000-0008-0000-1200-0000029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83820</xdr:colOff>
      <xdr:row>1</xdr:row>
      <xdr:rowOff>137160</xdr:rowOff>
    </xdr:to>
    <xdr:pic>
      <xdr:nvPicPr>
        <xdr:cNvPr id="694298" name="Kép 2">
          <a:extLst>
            <a:ext uri="{FF2B5EF4-FFF2-40B4-BE49-F238E27FC236}">
              <a16:creationId xmlns:a16="http://schemas.microsoft.com/office/drawing/2014/main" id="{00000000-0008-0000-1200-00001A9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20" name="Picture 23">
          <a:extLst>
            <a:ext uri="{FF2B5EF4-FFF2-40B4-BE49-F238E27FC236}">
              <a16:creationId xmlns:a16="http://schemas.microsoft.com/office/drawing/2014/main" id="{00000000-0008-0000-0100-00006C9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5297" name="Button 1" hidden="1">
              <a:extLst>
                <a:ext uri="{63B3BB69-23CF-44E3-9099-C40C66FF867C}">
                  <a14:compatExt spid="_x0000_s695297"/>
                </a:ext>
                <a:ext uri="{FF2B5EF4-FFF2-40B4-BE49-F238E27FC236}">
                  <a16:creationId xmlns:a16="http://schemas.microsoft.com/office/drawing/2014/main" id="{00000000-0008-0000-1300-0000019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5298" name="Button 2" hidden="1">
              <a:extLst>
                <a:ext uri="{63B3BB69-23CF-44E3-9099-C40C66FF867C}">
                  <a14:compatExt spid="_x0000_s695298"/>
                </a:ext>
                <a:ext uri="{FF2B5EF4-FFF2-40B4-BE49-F238E27FC236}">
                  <a16:creationId xmlns:a16="http://schemas.microsoft.com/office/drawing/2014/main" id="{00000000-0008-0000-1300-0000029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7620</xdr:rowOff>
    </xdr:from>
    <xdr:to>
      <xdr:col>17</xdr:col>
      <xdr:colOff>60960</xdr:colOff>
      <xdr:row>1</xdr:row>
      <xdr:rowOff>160020</xdr:rowOff>
    </xdr:to>
    <xdr:pic>
      <xdr:nvPicPr>
        <xdr:cNvPr id="695322" name="Kép 2">
          <a:extLst>
            <a:ext uri="{FF2B5EF4-FFF2-40B4-BE49-F238E27FC236}">
              <a16:creationId xmlns:a16="http://schemas.microsoft.com/office/drawing/2014/main" id="{00000000-0008-0000-1300-00001A9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1260" y="76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6321" name="Button 1" hidden="1">
              <a:extLst>
                <a:ext uri="{63B3BB69-23CF-44E3-9099-C40C66FF867C}">
                  <a14:compatExt spid="_x0000_s696321"/>
                </a:ext>
                <a:ext uri="{FF2B5EF4-FFF2-40B4-BE49-F238E27FC236}">
                  <a16:creationId xmlns:a16="http://schemas.microsoft.com/office/drawing/2014/main" id="{00000000-0008-0000-1400-000001A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6322" name="Button 2" hidden="1">
              <a:extLst>
                <a:ext uri="{63B3BB69-23CF-44E3-9099-C40C66FF867C}">
                  <a14:compatExt spid="_x0000_s696322"/>
                </a:ext>
                <a:ext uri="{FF2B5EF4-FFF2-40B4-BE49-F238E27FC236}">
                  <a16:creationId xmlns:a16="http://schemas.microsoft.com/office/drawing/2014/main" id="{00000000-0008-0000-1400-000002A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350520</xdr:colOff>
      <xdr:row>0</xdr:row>
      <xdr:rowOff>0</xdr:rowOff>
    </xdr:from>
    <xdr:to>
      <xdr:col>18</xdr:col>
      <xdr:colOff>0</xdr:colOff>
      <xdr:row>1</xdr:row>
      <xdr:rowOff>144780</xdr:rowOff>
    </xdr:to>
    <xdr:pic>
      <xdr:nvPicPr>
        <xdr:cNvPr id="696346" name="Kép 2">
          <a:extLst>
            <a:ext uri="{FF2B5EF4-FFF2-40B4-BE49-F238E27FC236}">
              <a16:creationId xmlns:a16="http://schemas.microsoft.com/office/drawing/2014/main" id="{00000000-0008-0000-1400-00001AA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0"/>
          <a:ext cx="4953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11</xdr:col>
      <xdr:colOff>586740</xdr:colOff>
      <xdr:row>0</xdr:row>
      <xdr:rowOff>38100</xdr:rowOff>
    </xdr:from>
    <xdr:to>
      <xdr:col>12</xdr:col>
      <xdr:colOff>563880</xdr:colOff>
      <xdr:row>1</xdr:row>
      <xdr:rowOff>160020</xdr:rowOff>
    </xdr:to>
    <xdr:pic>
      <xdr:nvPicPr>
        <xdr:cNvPr id="735255" name="Kép 2">
          <a:extLst>
            <a:ext uri="{FF2B5EF4-FFF2-40B4-BE49-F238E27FC236}">
              <a16:creationId xmlns:a16="http://schemas.microsoft.com/office/drawing/2014/main" id="{00000000-0008-0000-1500-0000173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38100"/>
          <a:ext cx="56388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441960</xdr:colOff>
      <xdr:row>0</xdr:row>
      <xdr:rowOff>0</xdr:rowOff>
    </xdr:from>
    <xdr:to>
      <xdr:col>12</xdr:col>
      <xdr:colOff>449580</xdr:colOff>
      <xdr:row>1</xdr:row>
      <xdr:rowOff>137160</xdr:rowOff>
    </xdr:to>
    <xdr:pic>
      <xdr:nvPicPr>
        <xdr:cNvPr id="736279" name="Kép 2">
          <a:extLst>
            <a:ext uri="{FF2B5EF4-FFF2-40B4-BE49-F238E27FC236}">
              <a16:creationId xmlns:a16="http://schemas.microsoft.com/office/drawing/2014/main" id="{00000000-0008-0000-1600-0000173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510540</xdr:colOff>
      <xdr:row>1</xdr:row>
      <xdr:rowOff>144780</xdr:rowOff>
    </xdr:to>
    <xdr:pic>
      <xdr:nvPicPr>
        <xdr:cNvPr id="737303" name="Kép 2">
          <a:extLst>
            <a:ext uri="{FF2B5EF4-FFF2-40B4-BE49-F238E27FC236}">
              <a16:creationId xmlns:a16="http://schemas.microsoft.com/office/drawing/2014/main" id="{00000000-0008-0000-1700-0000174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11</xdr:col>
      <xdr:colOff>541020</xdr:colOff>
      <xdr:row>0</xdr:row>
      <xdr:rowOff>0</xdr:rowOff>
    </xdr:from>
    <xdr:to>
      <xdr:col>12</xdr:col>
      <xdr:colOff>541020</xdr:colOff>
      <xdr:row>1</xdr:row>
      <xdr:rowOff>137160</xdr:rowOff>
    </xdr:to>
    <xdr:pic>
      <xdr:nvPicPr>
        <xdr:cNvPr id="738327" name="Kép 2">
          <a:extLst>
            <a:ext uri="{FF2B5EF4-FFF2-40B4-BE49-F238E27FC236}">
              <a16:creationId xmlns:a16="http://schemas.microsoft.com/office/drawing/2014/main" id="{00000000-0008-0000-1800-0000174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7460" y="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22860</xdr:colOff>
      <xdr:row>0</xdr:row>
      <xdr:rowOff>53340</xdr:rowOff>
    </xdr:from>
    <xdr:to>
      <xdr:col>12</xdr:col>
      <xdr:colOff>563880</xdr:colOff>
      <xdr:row>1</xdr:row>
      <xdr:rowOff>160020</xdr:rowOff>
    </xdr:to>
    <xdr:pic>
      <xdr:nvPicPr>
        <xdr:cNvPr id="739351" name="Kép 2">
          <a:extLst>
            <a:ext uri="{FF2B5EF4-FFF2-40B4-BE49-F238E27FC236}">
              <a16:creationId xmlns:a16="http://schemas.microsoft.com/office/drawing/2014/main" id="{00000000-0008-0000-1900-0000174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53340"/>
          <a:ext cx="5410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11</xdr:col>
      <xdr:colOff>556260</xdr:colOff>
      <xdr:row>0</xdr:row>
      <xdr:rowOff>38100</xdr:rowOff>
    </xdr:from>
    <xdr:to>
      <xdr:col>12</xdr:col>
      <xdr:colOff>548640</xdr:colOff>
      <xdr:row>2</xdr:row>
      <xdr:rowOff>0</xdr:rowOff>
    </xdr:to>
    <xdr:pic>
      <xdr:nvPicPr>
        <xdr:cNvPr id="740375" name="Kép 2">
          <a:extLst>
            <a:ext uri="{FF2B5EF4-FFF2-40B4-BE49-F238E27FC236}">
              <a16:creationId xmlns:a16="http://schemas.microsoft.com/office/drawing/2014/main" id="{00000000-0008-0000-1A00-0000174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2465" name="Button 1" hidden="1">
              <a:extLst>
                <a:ext uri="{63B3BB69-23CF-44E3-9099-C40C66FF867C}">
                  <a14:compatExt spid="_x0000_s702465"/>
                </a:ext>
                <a:ext uri="{FF2B5EF4-FFF2-40B4-BE49-F238E27FC236}">
                  <a16:creationId xmlns:a16="http://schemas.microsoft.com/office/drawing/2014/main" id="{00000000-0008-0000-1B00-000001B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2466" name="Button 2" hidden="1">
              <a:extLst>
                <a:ext uri="{63B3BB69-23CF-44E3-9099-C40C66FF867C}">
                  <a14:compatExt spid="_x0000_s702466"/>
                </a:ext>
                <a:ext uri="{FF2B5EF4-FFF2-40B4-BE49-F238E27FC236}">
                  <a16:creationId xmlns:a16="http://schemas.microsoft.com/office/drawing/2014/main" id="{00000000-0008-0000-1B00-000002B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17</xdr:col>
      <xdr:colOff>106680</xdr:colOff>
      <xdr:row>2</xdr:row>
      <xdr:rowOff>0</xdr:rowOff>
    </xdr:to>
    <xdr:pic>
      <xdr:nvPicPr>
        <xdr:cNvPr id="702490" name="Kép 2">
          <a:extLst>
            <a:ext uri="{FF2B5EF4-FFF2-40B4-BE49-F238E27FC236}">
              <a16:creationId xmlns:a16="http://schemas.microsoft.com/office/drawing/2014/main" id="{00000000-0008-0000-1B00-00001AB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1C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1C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0</xdr:rowOff>
    </xdr:from>
    <xdr:to>
      <xdr:col>17</xdr:col>
      <xdr:colOff>106680</xdr:colOff>
      <xdr:row>1</xdr:row>
      <xdr:rowOff>137160</xdr:rowOff>
    </xdr:to>
    <xdr:pic>
      <xdr:nvPicPr>
        <xdr:cNvPr id="704538" name="Kép 2">
          <a:extLst>
            <a:ext uri="{FF2B5EF4-FFF2-40B4-BE49-F238E27FC236}">
              <a16:creationId xmlns:a16="http://schemas.microsoft.com/office/drawing/2014/main" id="{00000000-0008-0000-1C00-00001A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2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0</xdr:rowOff>
    </xdr:to>
    <xdr:pic>
      <xdr:nvPicPr>
        <xdr:cNvPr id="102508" name="Kép 2">
          <a:extLst>
            <a:ext uri="{FF2B5EF4-FFF2-40B4-BE49-F238E27FC236}">
              <a16:creationId xmlns:a16="http://schemas.microsoft.com/office/drawing/2014/main" id="{00000000-0008-0000-0200-00006C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3810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id="{00000000-0008-0000-1D00-000001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id="{00000000-0008-0000-1D00-000002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30480</xdr:rowOff>
    </xdr:from>
    <xdr:to>
      <xdr:col>17</xdr:col>
      <xdr:colOff>45720</xdr:colOff>
      <xdr:row>1</xdr:row>
      <xdr:rowOff>167640</xdr:rowOff>
    </xdr:to>
    <xdr:pic>
      <xdr:nvPicPr>
        <xdr:cNvPr id="705562" name="Kép 2">
          <a:extLst>
            <a:ext uri="{FF2B5EF4-FFF2-40B4-BE49-F238E27FC236}">
              <a16:creationId xmlns:a16="http://schemas.microsoft.com/office/drawing/2014/main" id="{00000000-0008-0000-1D00-00001AC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3048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706561" name="Button 1" hidden="1">
              <a:extLst>
                <a:ext uri="{63B3BB69-23CF-44E3-9099-C40C66FF867C}">
                  <a14:compatExt spid="_x0000_s706561"/>
                </a:ext>
                <a:ext uri="{FF2B5EF4-FFF2-40B4-BE49-F238E27FC236}">
                  <a16:creationId xmlns:a16="http://schemas.microsoft.com/office/drawing/2014/main" id="{00000000-0008-0000-1E00-000001C8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236220</xdr:colOff>
      <xdr:row>0</xdr:row>
      <xdr:rowOff>91440</xdr:rowOff>
    </xdr:from>
    <xdr:to>
      <xdr:col>15</xdr:col>
      <xdr:colOff>312420</xdr:colOff>
      <xdr:row>1</xdr:row>
      <xdr:rowOff>144780</xdr:rowOff>
    </xdr:to>
    <xdr:pic>
      <xdr:nvPicPr>
        <xdr:cNvPr id="706584" name="Kép 2">
          <a:extLst>
            <a:ext uri="{FF2B5EF4-FFF2-40B4-BE49-F238E27FC236}">
              <a16:creationId xmlns:a16="http://schemas.microsoft.com/office/drawing/2014/main" id="{00000000-0008-0000-1E00-000018C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4060" y="91440"/>
          <a:ext cx="4800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7585" name="Button 1" hidden="1">
              <a:extLst>
                <a:ext uri="{63B3BB69-23CF-44E3-9099-C40C66FF867C}">
                  <a14:compatExt spid="_x0000_s707585"/>
                </a:ext>
                <a:ext uri="{FF2B5EF4-FFF2-40B4-BE49-F238E27FC236}">
                  <a16:creationId xmlns:a16="http://schemas.microsoft.com/office/drawing/2014/main" id="{00000000-0008-0000-1F00-000001C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7586" name="Button 2" hidden="1">
              <a:extLst>
                <a:ext uri="{63B3BB69-23CF-44E3-9099-C40C66FF867C}">
                  <a14:compatExt spid="_x0000_s707586"/>
                </a:ext>
                <a:ext uri="{FF2B5EF4-FFF2-40B4-BE49-F238E27FC236}">
                  <a16:creationId xmlns:a16="http://schemas.microsoft.com/office/drawing/2014/main" id="{00000000-0008-0000-1F00-000002C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30480</xdr:rowOff>
    </xdr:from>
    <xdr:to>
      <xdr:col>17</xdr:col>
      <xdr:colOff>83820</xdr:colOff>
      <xdr:row>1</xdr:row>
      <xdr:rowOff>137160</xdr:rowOff>
    </xdr:to>
    <xdr:pic>
      <xdr:nvPicPr>
        <xdr:cNvPr id="707610" name="Kép 2">
          <a:extLst>
            <a:ext uri="{FF2B5EF4-FFF2-40B4-BE49-F238E27FC236}">
              <a16:creationId xmlns:a16="http://schemas.microsoft.com/office/drawing/2014/main" id="{00000000-0008-0000-1F00-00001AC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8609" name="Button 1" hidden="1">
              <a:extLst>
                <a:ext uri="{63B3BB69-23CF-44E3-9099-C40C66FF867C}">
                  <a14:compatExt spid="_x0000_s708609"/>
                </a:ext>
                <a:ext uri="{FF2B5EF4-FFF2-40B4-BE49-F238E27FC236}">
                  <a16:creationId xmlns:a16="http://schemas.microsoft.com/office/drawing/2014/main" id="{00000000-0008-0000-2000-000001D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8610" name="Button 2" hidden="1">
              <a:extLst>
                <a:ext uri="{63B3BB69-23CF-44E3-9099-C40C66FF867C}">
                  <a14:compatExt spid="_x0000_s708610"/>
                </a:ext>
                <a:ext uri="{FF2B5EF4-FFF2-40B4-BE49-F238E27FC236}">
                  <a16:creationId xmlns:a16="http://schemas.microsoft.com/office/drawing/2014/main" id="{00000000-0008-0000-2000-000002D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22860</xdr:rowOff>
    </xdr:from>
    <xdr:to>
      <xdr:col>17</xdr:col>
      <xdr:colOff>106680</xdr:colOff>
      <xdr:row>1</xdr:row>
      <xdr:rowOff>144780</xdr:rowOff>
    </xdr:to>
    <xdr:pic>
      <xdr:nvPicPr>
        <xdr:cNvPr id="708634" name="Kép 2">
          <a:extLst>
            <a:ext uri="{FF2B5EF4-FFF2-40B4-BE49-F238E27FC236}">
              <a16:creationId xmlns:a16="http://schemas.microsoft.com/office/drawing/2014/main" id="{00000000-0008-0000-2000-00001AD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9633" name="Button 1" hidden="1">
              <a:extLst>
                <a:ext uri="{63B3BB69-23CF-44E3-9099-C40C66FF867C}">
                  <a14:compatExt spid="_x0000_s709633"/>
                </a:ext>
                <a:ext uri="{FF2B5EF4-FFF2-40B4-BE49-F238E27FC236}">
                  <a16:creationId xmlns:a16="http://schemas.microsoft.com/office/drawing/2014/main" id="{00000000-0008-0000-2100-000001D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9634" name="Button 2" hidden="1">
              <a:extLst>
                <a:ext uri="{63B3BB69-23CF-44E3-9099-C40C66FF867C}">
                  <a14:compatExt spid="_x0000_s709634"/>
                </a:ext>
                <a:ext uri="{FF2B5EF4-FFF2-40B4-BE49-F238E27FC236}">
                  <a16:creationId xmlns:a16="http://schemas.microsoft.com/office/drawing/2014/main" id="{00000000-0008-0000-2100-000002D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17</xdr:col>
      <xdr:colOff>106680</xdr:colOff>
      <xdr:row>1</xdr:row>
      <xdr:rowOff>129540</xdr:rowOff>
    </xdr:to>
    <xdr:pic>
      <xdr:nvPicPr>
        <xdr:cNvPr id="709658" name="Kép 2">
          <a:extLst>
            <a:ext uri="{FF2B5EF4-FFF2-40B4-BE49-F238E27FC236}">
              <a16:creationId xmlns:a16="http://schemas.microsoft.com/office/drawing/2014/main" id="{00000000-0008-0000-2100-00001AD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710657" name="Button 1" hidden="1">
              <a:extLst>
                <a:ext uri="{63B3BB69-23CF-44E3-9099-C40C66FF867C}">
                  <a14:compatExt spid="_x0000_s710657"/>
                </a:ext>
                <a:ext uri="{FF2B5EF4-FFF2-40B4-BE49-F238E27FC236}">
                  <a16:creationId xmlns:a16="http://schemas.microsoft.com/office/drawing/2014/main" id="{00000000-0008-0000-2200-000001D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472440</xdr:colOff>
      <xdr:row>0</xdr:row>
      <xdr:rowOff>68580</xdr:rowOff>
    </xdr:from>
    <xdr:to>
      <xdr:col>14</xdr:col>
      <xdr:colOff>441960</xdr:colOff>
      <xdr:row>1</xdr:row>
      <xdr:rowOff>129540</xdr:rowOff>
    </xdr:to>
    <xdr:pic>
      <xdr:nvPicPr>
        <xdr:cNvPr id="710683" name="Kép 2">
          <a:extLst>
            <a:ext uri="{FF2B5EF4-FFF2-40B4-BE49-F238E27FC236}">
              <a16:creationId xmlns:a16="http://schemas.microsoft.com/office/drawing/2014/main" id="{00000000-0008-0000-2200-00001BD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0940" y="68580"/>
          <a:ext cx="4800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711681" name="Button 1" hidden="1">
              <a:extLst>
                <a:ext uri="{63B3BB69-23CF-44E3-9099-C40C66FF867C}">
                  <a14:compatExt spid="_x0000_s711681"/>
                </a:ext>
                <a:ext uri="{FF2B5EF4-FFF2-40B4-BE49-F238E27FC236}">
                  <a16:creationId xmlns:a16="http://schemas.microsoft.com/office/drawing/2014/main" id="{00000000-0008-0000-2300-000001D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1682" name="Button 2" hidden="1">
              <a:extLst>
                <a:ext uri="{63B3BB69-23CF-44E3-9099-C40C66FF867C}">
                  <a14:compatExt spid="_x0000_s711682"/>
                </a:ext>
                <a:ext uri="{FF2B5EF4-FFF2-40B4-BE49-F238E27FC236}">
                  <a16:creationId xmlns:a16="http://schemas.microsoft.com/office/drawing/2014/main" id="{00000000-0008-0000-2300-000002D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243840</xdr:colOff>
      <xdr:row>0</xdr:row>
      <xdr:rowOff>0</xdr:rowOff>
    </xdr:from>
    <xdr:to>
      <xdr:col>19</xdr:col>
      <xdr:colOff>7620</xdr:colOff>
      <xdr:row>2</xdr:row>
      <xdr:rowOff>0</xdr:rowOff>
    </xdr:to>
    <xdr:pic>
      <xdr:nvPicPr>
        <xdr:cNvPr id="711706" name="Kép 2">
          <a:extLst>
            <a:ext uri="{FF2B5EF4-FFF2-40B4-BE49-F238E27FC236}">
              <a16:creationId xmlns:a16="http://schemas.microsoft.com/office/drawing/2014/main" id="{00000000-0008-0000-2300-00001AD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2705" name="Button 1" hidden="1">
              <a:extLst>
                <a:ext uri="{63B3BB69-23CF-44E3-9099-C40C66FF867C}">
                  <a14:compatExt spid="_x0000_s712705"/>
                </a:ext>
                <a:ext uri="{FF2B5EF4-FFF2-40B4-BE49-F238E27FC236}">
                  <a16:creationId xmlns:a16="http://schemas.microsoft.com/office/drawing/2014/main" id="{00000000-0008-0000-2400-000001E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2706" name="Button 2" hidden="1">
              <a:extLst>
                <a:ext uri="{63B3BB69-23CF-44E3-9099-C40C66FF867C}">
                  <a14:compatExt spid="_x0000_s712706"/>
                </a:ext>
                <a:ext uri="{FF2B5EF4-FFF2-40B4-BE49-F238E27FC236}">
                  <a16:creationId xmlns:a16="http://schemas.microsoft.com/office/drawing/2014/main" id="{00000000-0008-0000-2400-000002E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7620</xdr:rowOff>
    </xdr:from>
    <xdr:to>
      <xdr:col>17</xdr:col>
      <xdr:colOff>83820</xdr:colOff>
      <xdr:row>1</xdr:row>
      <xdr:rowOff>137160</xdr:rowOff>
    </xdr:to>
    <xdr:pic>
      <xdr:nvPicPr>
        <xdr:cNvPr id="712730" name="Kép 2">
          <a:extLst>
            <a:ext uri="{FF2B5EF4-FFF2-40B4-BE49-F238E27FC236}">
              <a16:creationId xmlns:a16="http://schemas.microsoft.com/office/drawing/2014/main" id="{00000000-0008-0000-2400-00001AE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8920" y="76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3729" name="Button 1" hidden="1">
              <a:extLst>
                <a:ext uri="{63B3BB69-23CF-44E3-9099-C40C66FF867C}">
                  <a14:compatExt spid="_x0000_s713729"/>
                </a:ext>
                <a:ext uri="{FF2B5EF4-FFF2-40B4-BE49-F238E27FC236}">
                  <a16:creationId xmlns:a16="http://schemas.microsoft.com/office/drawing/2014/main" id="{00000000-0008-0000-2500-000001E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3730" name="Button 2" hidden="1">
              <a:extLst>
                <a:ext uri="{63B3BB69-23CF-44E3-9099-C40C66FF867C}">
                  <a14:compatExt spid="_x0000_s713730"/>
                </a:ext>
                <a:ext uri="{FF2B5EF4-FFF2-40B4-BE49-F238E27FC236}">
                  <a16:creationId xmlns:a16="http://schemas.microsoft.com/office/drawing/2014/main" id="{00000000-0008-0000-2500-000002E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76200</xdr:colOff>
      <xdr:row>0</xdr:row>
      <xdr:rowOff>38100</xdr:rowOff>
    </xdr:from>
    <xdr:to>
      <xdr:col>17</xdr:col>
      <xdr:colOff>106680</xdr:colOff>
      <xdr:row>1</xdr:row>
      <xdr:rowOff>160020</xdr:rowOff>
    </xdr:to>
    <xdr:pic>
      <xdr:nvPicPr>
        <xdr:cNvPr id="713754" name="Kép 2">
          <a:extLst>
            <a:ext uri="{FF2B5EF4-FFF2-40B4-BE49-F238E27FC236}">
              <a16:creationId xmlns:a16="http://schemas.microsoft.com/office/drawing/2014/main" id="{00000000-0008-0000-2500-00001AE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4953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746519" name="Kép 2">
          <a:extLst>
            <a:ext uri="{FF2B5EF4-FFF2-40B4-BE49-F238E27FC236}">
              <a16:creationId xmlns:a16="http://schemas.microsoft.com/office/drawing/2014/main" id="{00000000-0008-0000-2600-0000176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0300-000001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0300-000002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91440</xdr:colOff>
      <xdr:row>2</xdr:row>
      <xdr:rowOff>0</xdr:rowOff>
    </xdr:to>
    <xdr:pic>
      <xdr:nvPicPr>
        <xdr:cNvPr id="105567" name="Kép 2">
          <a:extLst>
            <a:ext uri="{FF2B5EF4-FFF2-40B4-BE49-F238E27FC236}">
              <a16:creationId xmlns:a16="http://schemas.microsoft.com/office/drawing/2014/main" id="{00000000-0008-0000-0300-00005F9C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747543" name="Kép 2">
          <a:extLst>
            <a:ext uri="{FF2B5EF4-FFF2-40B4-BE49-F238E27FC236}">
              <a16:creationId xmlns:a16="http://schemas.microsoft.com/office/drawing/2014/main" id="{00000000-0008-0000-2700-0000176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541020</xdr:colOff>
      <xdr:row>1</xdr:row>
      <xdr:rowOff>137160</xdr:rowOff>
    </xdr:to>
    <xdr:pic>
      <xdr:nvPicPr>
        <xdr:cNvPr id="749591" name="Kép 2">
          <a:extLst>
            <a:ext uri="{FF2B5EF4-FFF2-40B4-BE49-F238E27FC236}">
              <a16:creationId xmlns:a16="http://schemas.microsoft.com/office/drawing/2014/main" id="{00000000-0008-0000-2800-0000177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638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12</xdr:col>
      <xdr:colOff>22860</xdr:colOff>
      <xdr:row>0</xdr:row>
      <xdr:rowOff>0</xdr:rowOff>
    </xdr:from>
    <xdr:to>
      <xdr:col>13</xdr:col>
      <xdr:colOff>7620</xdr:colOff>
      <xdr:row>1</xdr:row>
      <xdr:rowOff>129540</xdr:rowOff>
    </xdr:to>
    <xdr:pic>
      <xdr:nvPicPr>
        <xdr:cNvPr id="750615" name="Kép 2">
          <a:extLst>
            <a:ext uri="{FF2B5EF4-FFF2-40B4-BE49-F238E27FC236}">
              <a16:creationId xmlns:a16="http://schemas.microsoft.com/office/drawing/2014/main" id="{00000000-0008-0000-2900-0000177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0"/>
          <a:ext cx="5715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51639" name="Kép 2">
          <a:extLst>
            <a:ext uri="{FF2B5EF4-FFF2-40B4-BE49-F238E27FC236}">
              <a16:creationId xmlns:a16="http://schemas.microsoft.com/office/drawing/2014/main" id="{00000000-0008-0000-2A00-0000177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5777" name="Button 1" hidden="1">
              <a:extLst>
                <a:ext uri="{63B3BB69-23CF-44E3-9099-C40C66FF867C}">
                  <a14:compatExt spid="_x0000_s715777"/>
                </a:ext>
                <a:ext uri="{FF2B5EF4-FFF2-40B4-BE49-F238E27FC236}">
                  <a16:creationId xmlns:a16="http://schemas.microsoft.com/office/drawing/2014/main" id="{00000000-0008-0000-2B00-000001E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5778" name="Button 2" hidden="1">
              <a:extLst>
                <a:ext uri="{63B3BB69-23CF-44E3-9099-C40C66FF867C}">
                  <a14:compatExt spid="_x0000_s715778"/>
                </a:ext>
                <a:ext uri="{FF2B5EF4-FFF2-40B4-BE49-F238E27FC236}">
                  <a16:creationId xmlns:a16="http://schemas.microsoft.com/office/drawing/2014/main" id="{00000000-0008-0000-2B00-000002E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715802" name="Kép 2">
          <a:extLst>
            <a:ext uri="{FF2B5EF4-FFF2-40B4-BE49-F238E27FC236}">
              <a16:creationId xmlns:a16="http://schemas.microsoft.com/office/drawing/2014/main" id="{00000000-0008-0000-2B00-00001AE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6801" name="Button 1" hidden="1">
              <a:extLst>
                <a:ext uri="{63B3BB69-23CF-44E3-9099-C40C66FF867C}">
                  <a14:compatExt spid="_x0000_s716801"/>
                </a:ext>
                <a:ext uri="{FF2B5EF4-FFF2-40B4-BE49-F238E27FC236}">
                  <a16:creationId xmlns:a16="http://schemas.microsoft.com/office/drawing/2014/main" id="{00000000-0008-0000-2C00-000001F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6802" name="Button 2" hidden="1">
              <a:extLst>
                <a:ext uri="{63B3BB69-23CF-44E3-9099-C40C66FF867C}">
                  <a14:compatExt spid="_x0000_s716802"/>
                </a:ext>
                <a:ext uri="{FF2B5EF4-FFF2-40B4-BE49-F238E27FC236}">
                  <a16:creationId xmlns:a16="http://schemas.microsoft.com/office/drawing/2014/main" id="{00000000-0008-0000-2C00-000002F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19</xdr:col>
      <xdr:colOff>7620</xdr:colOff>
      <xdr:row>2</xdr:row>
      <xdr:rowOff>0</xdr:rowOff>
    </xdr:to>
    <xdr:pic>
      <xdr:nvPicPr>
        <xdr:cNvPr id="716826" name="Kép 2">
          <a:extLst>
            <a:ext uri="{FF2B5EF4-FFF2-40B4-BE49-F238E27FC236}">
              <a16:creationId xmlns:a16="http://schemas.microsoft.com/office/drawing/2014/main" id="{00000000-0008-0000-2C00-00001AF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22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7825" name="Button 1" hidden="1">
              <a:extLst>
                <a:ext uri="{63B3BB69-23CF-44E3-9099-C40C66FF867C}">
                  <a14:compatExt spid="_x0000_s717825"/>
                </a:ext>
                <a:ext uri="{FF2B5EF4-FFF2-40B4-BE49-F238E27FC236}">
                  <a16:creationId xmlns:a16="http://schemas.microsoft.com/office/drawing/2014/main" id="{00000000-0008-0000-2D00-000001F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7826" name="Button 2" hidden="1">
              <a:extLst>
                <a:ext uri="{63B3BB69-23CF-44E3-9099-C40C66FF867C}">
                  <a14:compatExt spid="_x0000_s717826"/>
                </a:ext>
                <a:ext uri="{FF2B5EF4-FFF2-40B4-BE49-F238E27FC236}">
                  <a16:creationId xmlns:a16="http://schemas.microsoft.com/office/drawing/2014/main" id="{00000000-0008-0000-2D00-000002F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18</xdr:col>
      <xdr:colOff>0</xdr:colOff>
      <xdr:row>1</xdr:row>
      <xdr:rowOff>137160</xdr:rowOff>
    </xdr:to>
    <xdr:pic>
      <xdr:nvPicPr>
        <xdr:cNvPr id="717850" name="Kép 2">
          <a:extLst>
            <a:ext uri="{FF2B5EF4-FFF2-40B4-BE49-F238E27FC236}">
              <a16:creationId xmlns:a16="http://schemas.microsoft.com/office/drawing/2014/main" id="{00000000-0008-0000-2D00-00001AF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718849" name="Button 1" hidden="1">
              <a:extLst>
                <a:ext uri="{63B3BB69-23CF-44E3-9099-C40C66FF867C}">
                  <a14:compatExt spid="_x0000_s718849"/>
                </a:ext>
                <a:ext uri="{FF2B5EF4-FFF2-40B4-BE49-F238E27FC236}">
                  <a16:creationId xmlns:a16="http://schemas.microsoft.com/office/drawing/2014/main" id="{00000000-0008-0000-2E00-000001F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18850" name="Button 2" hidden="1">
              <a:extLst>
                <a:ext uri="{63B3BB69-23CF-44E3-9099-C40C66FF867C}">
                  <a14:compatExt spid="_x0000_s718850"/>
                </a:ext>
                <a:ext uri="{FF2B5EF4-FFF2-40B4-BE49-F238E27FC236}">
                  <a16:creationId xmlns:a16="http://schemas.microsoft.com/office/drawing/2014/main" id="{00000000-0008-0000-2E00-000002F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718874" name="Kép 2">
          <a:extLst>
            <a:ext uri="{FF2B5EF4-FFF2-40B4-BE49-F238E27FC236}">
              <a16:creationId xmlns:a16="http://schemas.microsoft.com/office/drawing/2014/main" id="{00000000-0008-0000-2E00-00001AF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719873" name="Button 1" hidden="1">
              <a:extLst>
                <a:ext uri="{63B3BB69-23CF-44E3-9099-C40C66FF867C}">
                  <a14:compatExt spid="_x0000_s719873"/>
                </a:ext>
                <a:ext uri="{FF2B5EF4-FFF2-40B4-BE49-F238E27FC236}">
                  <a16:creationId xmlns:a16="http://schemas.microsoft.com/office/drawing/2014/main" id="{00000000-0008-0000-2F00-000001FC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137160</xdr:colOff>
      <xdr:row>0</xdr:row>
      <xdr:rowOff>0</xdr:rowOff>
    </xdr:from>
    <xdr:to>
      <xdr:col>15</xdr:col>
      <xdr:colOff>358140</xdr:colOff>
      <xdr:row>1</xdr:row>
      <xdr:rowOff>144780</xdr:rowOff>
    </xdr:to>
    <xdr:pic>
      <xdr:nvPicPr>
        <xdr:cNvPr id="719896" name="Kép 2">
          <a:extLst>
            <a:ext uri="{FF2B5EF4-FFF2-40B4-BE49-F238E27FC236}">
              <a16:creationId xmlns:a16="http://schemas.microsoft.com/office/drawing/2014/main" id="{00000000-0008-0000-2F00-000018F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1100" y="0"/>
          <a:ext cx="62484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0897" name="Button 1" hidden="1">
              <a:extLst>
                <a:ext uri="{63B3BB69-23CF-44E3-9099-C40C66FF867C}">
                  <a14:compatExt spid="_x0000_s720897"/>
                </a:ext>
                <a:ext uri="{FF2B5EF4-FFF2-40B4-BE49-F238E27FC236}">
                  <a16:creationId xmlns:a16="http://schemas.microsoft.com/office/drawing/2014/main" id="{00000000-0008-0000-3000-0000010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0898" name="Button 2" hidden="1">
              <a:extLst>
                <a:ext uri="{63B3BB69-23CF-44E3-9099-C40C66FF867C}">
                  <a14:compatExt spid="_x0000_s720898"/>
                </a:ext>
                <a:ext uri="{FF2B5EF4-FFF2-40B4-BE49-F238E27FC236}">
                  <a16:creationId xmlns:a16="http://schemas.microsoft.com/office/drawing/2014/main" id="{00000000-0008-0000-3000-0000020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38100</xdr:rowOff>
    </xdr:from>
    <xdr:to>
      <xdr:col>18</xdr:col>
      <xdr:colOff>0</xdr:colOff>
      <xdr:row>2</xdr:row>
      <xdr:rowOff>0</xdr:rowOff>
    </xdr:to>
    <xdr:pic>
      <xdr:nvPicPr>
        <xdr:cNvPr id="720922" name="Kép 2">
          <a:extLst>
            <a:ext uri="{FF2B5EF4-FFF2-40B4-BE49-F238E27FC236}">
              <a16:creationId xmlns:a16="http://schemas.microsoft.com/office/drawing/2014/main" id="{00000000-0008-0000-3000-00001A0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4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381000</xdr:colOff>
      <xdr:row>0</xdr:row>
      <xdr:rowOff>7620</xdr:rowOff>
    </xdr:from>
    <xdr:to>
      <xdr:col>16</xdr:col>
      <xdr:colOff>464820</xdr:colOff>
      <xdr:row>1</xdr:row>
      <xdr:rowOff>144780</xdr:rowOff>
    </xdr:to>
    <xdr:pic>
      <xdr:nvPicPr>
        <xdr:cNvPr id="650267" name="Kép 2">
          <a:extLst>
            <a:ext uri="{FF2B5EF4-FFF2-40B4-BE49-F238E27FC236}">
              <a16:creationId xmlns:a16="http://schemas.microsoft.com/office/drawing/2014/main" id="{00000000-0008-0000-0400-00001B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0920" y="762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1921" name="Button 1" hidden="1">
              <a:extLst>
                <a:ext uri="{63B3BB69-23CF-44E3-9099-C40C66FF867C}">
                  <a14:compatExt spid="_x0000_s721921"/>
                </a:ext>
                <a:ext uri="{FF2B5EF4-FFF2-40B4-BE49-F238E27FC236}">
                  <a16:creationId xmlns:a16="http://schemas.microsoft.com/office/drawing/2014/main" id="{00000000-0008-0000-3100-0000010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1922" name="Button 2" hidden="1">
              <a:extLst>
                <a:ext uri="{63B3BB69-23CF-44E3-9099-C40C66FF867C}">
                  <a14:compatExt spid="_x0000_s721922"/>
                </a:ext>
                <a:ext uri="{FF2B5EF4-FFF2-40B4-BE49-F238E27FC236}">
                  <a16:creationId xmlns:a16="http://schemas.microsoft.com/office/drawing/2014/main" id="{00000000-0008-0000-3100-0000020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18</xdr:col>
      <xdr:colOff>0</xdr:colOff>
      <xdr:row>2</xdr:row>
      <xdr:rowOff>7620</xdr:rowOff>
    </xdr:to>
    <xdr:pic>
      <xdr:nvPicPr>
        <xdr:cNvPr id="721946" name="Kép 2">
          <a:extLst>
            <a:ext uri="{FF2B5EF4-FFF2-40B4-BE49-F238E27FC236}">
              <a16:creationId xmlns:a16="http://schemas.microsoft.com/office/drawing/2014/main" id="{00000000-0008-0000-3100-00001A0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638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2945" name="Button 1" hidden="1">
              <a:extLst>
                <a:ext uri="{63B3BB69-23CF-44E3-9099-C40C66FF867C}">
                  <a14:compatExt spid="_x0000_s722945"/>
                </a:ext>
                <a:ext uri="{FF2B5EF4-FFF2-40B4-BE49-F238E27FC236}">
                  <a16:creationId xmlns:a16="http://schemas.microsoft.com/office/drawing/2014/main" id="{00000000-0008-0000-3200-000001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2946" name="Button 2" hidden="1">
              <a:extLst>
                <a:ext uri="{63B3BB69-23CF-44E3-9099-C40C66FF867C}">
                  <a14:compatExt spid="_x0000_s722946"/>
                </a:ext>
                <a:ext uri="{FF2B5EF4-FFF2-40B4-BE49-F238E27FC236}">
                  <a16:creationId xmlns:a16="http://schemas.microsoft.com/office/drawing/2014/main" id="{00000000-0008-0000-3200-000002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0</xdr:rowOff>
    </xdr:from>
    <xdr:to>
      <xdr:col>17</xdr:col>
      <xdr:colOff>106680</xdr:colOff>
      <xdr:row>1</xdr:row>
      <xdr:rowOff>144780</xdr:rowOff>
    </xdr:to>
    <xdr:pic>
      <xdr:nvPicPr>
        <xdr:cNvPr id="722970" name="Kép 2">
          <a:extLst>
            <a:ext uri="{FF2B5EF4-FFF2-40B4-BE49-F238E27FC236}">
              <a16:creationId xmlns:a16="http://schemas.microsoft.com/office/drawing/2014/main" id="{00000000-0008-0000-3200-00001A0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0300" y="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05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05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30480</xdr:rowOff>
    </xdr:from>
    <xdr:to>
      <xdr:col>17</xdr:col>
      <xdr:colOff>68580</xdr:colOff>
      <xdr:row>2</xdr:row>
      <xdr:rowOff>0</xdr:rowOff>
    </xdr:to>
    <xdr:pic>
      <xdr:nvPicPr>
        <xdr:cNvPr id="653339" name="Kép 2">
          <a:extLst>
            <a:ext uri="{FF2B5EF4-FFF2-40B4-BE49-F238E27FC236}">
              <a16:creationId xmlns:a16="http://schemas.microsoft.com/office/drawing/2014/main" id="{00000000-0008-0000-0500-00001BF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048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6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472440</xdr:colOff>
      <xdr:row>0</xdr:row>
      <xdr:rowOff>53340</xdr:rowOff>
    </xdr:from>
    <xdr:to>
      <xdr:col>16</xdr:col>
      <xdr:colOff>487680</xdr:colOff>
      <xdr:row>1</xdr:row>
      <xdr:rowOff>144780</xdr:rowOff>
    </xdr:to>
    <xdr:pic>
      <xdr:nvPicPr>
        <xdr:cNvPr id="688154" name="Kép 2">
          <a:extLst>
            <a:ext uri="{FF2B5EF4-FFF2-40B4-BE49-F238E27FC236}">
              <a16:creationId xmlns:a16="http://schemas.microsoft.com/office/drawing/2014/main" id="{00000000-0008-0000-0600-00001A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3820" y="53340"/>
          <a:ext cx="52578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07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07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691226" name="Kép 2">
          <a:extLst>
            <a:ext uri="{FF2B5EF4-FFF2-40B4-BE49-F238E27FC236}">
              <a16:creationId xmlns:a16="http://schemas.microsoft.com/office/drawing/2014/main" id="{00000000-0008-0000-0700-00001A8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8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449580</xdr:colOff>
      <xdr:row>0</xdr:row>
      <xdr:rowOff>38100</xdr:rowOff>
    </xdr:from>
    <xdr:to>
      <xdr:col>16</xdr:col>
      <xdr:colOff>464820</xdr:colOff>
      <xdr:row>1</xdr:row>
      <xdr:rowOff>114300</xdr:rowOff>
    </xdr:to>
    <xdr:pic>
      <xdr:nvPicPr>
        <xdr:cNvPr id="701466" name="Kép 2">
          <a:extLst>
            <a:ext uri="{FF2B5EF4-FFF2-40B4-BE49-F238E27FC236}">
              <a16:creationId xmlns:a16="http://schemas.microsoft.com/office/drawing/2014/main" id="{00000000-0008-0000-0800-00001A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6620" y="38100"/>
          <a:ext cx="5257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omments" Target="../comments8.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omments" Target="../comments9.xml"/><Relationship Id="rId4" Type="http://schemas.openxmlformats.org/officeDocument/2006/relationships/ctrlProp" Target="../ctrlProps/ctrlProp1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1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omments" Target="../comments10.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trlProp" Target="../ctrlProps/ctrlProp1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omments" Target="../comments1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21.xml"/><Relationship Id="rId2" Type="http://schemas.openxmlformats.org/officeDocument/2006/relationships/vmlDrawing" Target="../drawings/vmlDrawing15.vml"/><Relationship Id="rId1" Type="http://schemas.openxmlformats.org/officeDocument/2006/relationships/drawing" Target="../drawings/drawing17.xml"/><Relationship Id="rId5" Type="http://schemas.openxmlformats.org/officeDocument/2006/relationships/comments" Target="../comments12.xml"/><Relationship Id="rId4" Type="http://schemas.openxmlformats.org/officeDocument/2006/relationships/ctrlProp" Target="../ctrlProps/ctrlProp2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17.bin"/><Relationship Id="rId4" Type="http://schemas.openxmlformats.org/officeDocument/2006/relationships/ctrlProp" Target="../ctrlProps/ctrlProp23.xml"/></Relationships>
</file>

<file path=xl/worksheets/_rels/sheet19.xml.rels><?xml version="1.0" encoding="UTF-8" standalone="yes"?>
<Relationships xmlns="http://schemas.openxmlformats.org/package/2006/relationships"><Relationship Id="rId3" Type="http://schemas.openxmlformats.org/officeDocument/2006/relationships/ctrlProp" Target="../ctrlProps/ctrlProp24.xml"/><Relationship Id="rId2" Type="http://schemas.openxmlformats.org/officeDocument/2006/relationships/vmlDrawing" Target="../drawings/vmlDrawing17.vml"/><Relationship Id="rId1" Type="http://schemas.openxmlformats.org/officeDocument/2006/relationships/drawing" Target="../drawings/drawing19.xml"/><Relationship Id="rId5" Type="http://schemas.openxmlformats.org/officeDocument/2006/relationships/comments" Target="../comments13.xml"/><Relationship Id="rId4" Type="http://schemas.openxmlformats.org/officeDocument/2006/relationships/ctrlProp" Target="../ctrlProps/ctrlProp2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0.xml"/><Relationship Id="rId1" Type="http://schemas.openxmlformats.org/officeDocument/2006/relationships/printerSettings" Target="../printerSettings/printerSettings18.bin"/><Relationship Id="rId6" Type="http://schemas.openxmlformats.org/officeDocument/2006/relationships/comments" Target="../comments14.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1.xml"/><Relationship Id="rId1" Type="http://schemas.openxmlformats.org/officeDocument/2006/relationships/printerSettings" Target="../printerSettings/printerSettings19.bin"/><Relationship Id="rId6" Type="http://schemas.openxmlformats.org/officeDocument/2006/relationships/comments" Target="../comments15.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8.xml"/><Relationship Id="rId1" Type="http://schemas.openxmlformats.org/officeDocument/2006/relationships/printerSettings" Target="../printerSettings/printerSettings26.bin"/><Relationship Id="rId6" Type="http://schemas.openxmlformats.org/officeDocument/2006/relationships/comments" Target="../comments16.xml"/><Relationship Id="rId5" Type="http://schemas.openxmlformats.org/officeDocument/2006/relationships/ctrlProp" Target="../ctrlProps/ctrlProp31.xml"/><Relationship Id="rId4" Type="http://schemas.openxmlformats.org/officeDocument/2006/relationships/ctrlProp" Target="../ctrlProps/ctrlProp30.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9.xml"/><Relationship Id="rId1" Type="http://schemas.openxmlformats.org/officeDocument/2006/relationships/printerSettings" Target="../printerSettings/printerSettings27.bin"/><Relationship Id="rId6" Type="http://schemas.openxmlformats.org/officeDocument/2006/relationships/comments" Target="../comments17.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0.xml"/><Relationship Id="rId1" Type="http://schemas.openxmlformats.org/officeDocument/2006/relationships/printerSettings" Target="../printerSettings/printerSettings28.bin"/><Relationship Id="rId6" Type="http://schemas.openxmlformats.org/officeDocument/2006/relationships/comments" Target="../comments18.xml"/><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1.xml"/><Relationship Id="rId1" Type="http://schemas.openxmlformats.org/officeDocument/2006/relationships/printerSettings" Target="../printerSettings/printerSettings29.bin"/><Relationship Id="rId4" Type="http://schemas.openxmlformats.org/officeDocument/2006/relationships/ctrlProp" Target="../ctrlProps/ctrlProp36.xml"/></Relationships>
</file>

<file path=xl/worksheets/_rels/sheet32.xml.rels><?xml version="1.0" encoding="UTF-8" standalone="yes"?>
<Relationships xmlns="http://schemas.openxmlformats.org/package/2006/relationships"><Relationship Id="rId3" Type="http://schemas.openxmlformats.org/officeDocument/2006/relationships/ctrlProp" Target="../ctrlProps/ctrlProp37.xml"/><Relationship Id="rId2" Type="http://schemas.openxmlformats.org/officeDocument/2006/relationships/vmlDrawing" Target="../drawings/vmlDrawing24.vml"/><Relationship Id="rId1" Type="http://schemas.openxmlformats.org/officeDocument/2006/relationships/drawing" Target="../drawings/drawing32.xml"/><Relationship Id="rId5" Type="http://schemas.openxmlformats.org/officeDocument/2006/relationships/comments" Target="../comments19.xml"/><Relationship Id="rId4" Type="http://schemas.openxmlformats.org/officeDocument/2006/relationships/ctrlProp" Target="../ctrlProps/ctrlProp38.xml"/></Relationships>
</file>

<file path=xl/worksheets/_rels/sheet33.xml.rels><?xml version="1.0" encoding="UTF-8" standalone="yes"?>
<Relationships xmlns="http://schemas.openxmlformats.org/package/2006/relationships"><Relationship Id="rId3" Type="http://schemas.openxmlformats.org/officeDocument/2006/relationships/ctrlProp" Target="../ctrlProps/ctrlProp39.xml"/><Relationship Id="rId2" Type="http://schemas.openxmlformats.org/officeDocument/2006/relationships/vmlDrawing" Target="../drawings/vmlDrawing25.vml"/><Relationship Id="rId1" Type="http://schemas.openxmlformats.org/officeDocument/2006/relationships/drawing" Target="../drawings/drawing33.xml"/><Relationship Id="rId5" Type="http://schemas.openxmlformats.org/officeDocument/2006/relationships/comments" Target="../comments20.xml"/><Relationship Id="rId4" Type="http://schemas.openxmlformats.org/officeDocument/2006/relationships/ctrlProp" Target="../ctrlProps/ctrlProp40.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4.xml"/><Relationship Id="rId1" Type="http://schemas.openxmlformats.org/officeDocument/2006/relationships/printerSettings" Target="../printerSettings/printerSettings30.bin"/><Relationship Id="rId6" Type="http://schemas.openxmlformats.org/officeDocument/2006/relationships/comments" Target="../comments21.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5.xml"/><Relationship Id="rId1" Type="http://schemas.openxmlformats.org/officeDocument/2006/relationships/printerSettings" Target="../printerSettings/printerSettings31.bin"/><Relationship Id="rId5" Type="http://schemas.openxmlformats.org/officeDocument/2006/relationships/comments" Target="../comments22.xml"/><Relationship Id="rId4" Type="http://schemas.openxmlformats.org/officeDocument/2006/relationships/ctrlProp" Target="../ctrlProps/ctrlProp43.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36.xml"/><Relationship Id="rId1" Type="http://schemas.openxmlformats.org/officeDocument/2006/relationships/printerSettings" Target="../printerSettings/printerSettings32.bin"/><Relationship Id="rId6" Type="http://schemas.openxmlformats.org/officeDocument/2006/relationships/comments" Target="../comments23.xml"/><Relationship Id="rId5" Type="http://schemas.openxmlformats.org/officeDocument/2006/relationships/ctrlProp" Target="../ctrlProps/ctrlProp45.xml"/><Relationship Id="rId4" Type="http://schemas.openxmlformats.org/officeDocument/2006/relationships/ctrlProp" Target="../ctrlProps/ctrlProp44.xml"/></Relationships>
</file>

<file path=xl/worksheets/_rels/sheet37.xml.rels><?xml version="1.0" encoding="UTF-8" standalone="yes"?>
<Relationships xmlns="http://schemas.openxmlformats.org/package/2006/relationships"><Relationship Id="rId3" Type="http://schemas.openxmlformats.org/officeDocument/2006/relationships/ctrlProp" Target="../ctrlProps/ctrlProp46.xml"/><Relationship Id="rId2" Type="http://schemas.openxmlformats.org/officeDocument/2006/relationships/vmlDrawing" Target="../drawings/vmlDrawing29.vml"/><Relationship Id="rId1" Type="http://schemas.openxmlformats.org/officeDocument/2006/relationships/drawing" Target="../drawings/drawing37.xml"/><Relationship Id="rId5" Type="http://schemas.openxmlformats.org/officeDocument/2006/relationships/comments" Target="../comments24.xml"/><Relationship Id="rId4" Type="http://schemas.openxmlformats.org/officeDocument/2006/relationships/ctrlProp" Target="../ctrlProps/ctrlProp47.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8.xml"/><Relationship Id="rId1" Type="http://schemas.openxmlformats.org/officeDocument/2006/relationships/printerSettings" Target="../printerSettings/printerSettings33.bin"/><Relationship Id="rId6" Type="http://schemas.openxmlformats.org/officeDocument/2006/relationships/comments" Target="../comments25.xml"/><Relationship Id="rId5" Type="http://schemas.openxmlformats.org/officeDocument/2006/relationships/ctrlProp" Target="../ctrlProps/ctrlProp49.xml"/><Relationship Id="rId4" Type="http://schemas.openxmlformats.org/officeDocument/2006/relationships/ctrlProp" Target="../ctrlProps/ctrlProp48.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44.xml"/><Relationship Id="rId1" Type="http://schemas.openxmlformats.org/officeDocument/2006/relationships/printerSettings" Target="../printerSettings/printerSettings39.bin"/><Relationship Id="rId6" Type="http://schemas.openxmlformats.org/officeDocument/2006/relationships/comments" Target="../comments26.xml"/><Relationship Id="rId5" Type="http://schemas.openxmlformats.org/officeDocument/2006/relationships/ctrlProp" Target="../ctrlProps/ctrlProp51.xml"/><Relationship Id="rId4" Type="http://schemas.openxmlformats.org/officeDocument/2006/relationships/ctrlProp" Target="../ctrlProps/ctrlProp50.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45.xml"/><Relationship Id="rId1" Type="http://schemas.openxmlformats.org/officeDocument/2006/relationships/printerSettings" Target="../printerSettings/printerSettings40.bin"/><Relationship Id="rId6" Type="http://schemas.openxmlformats.org/officeDocument/2006/relationships/comments" Target="../comments27.xml"/><Relationship Id="rId5" Type="http://schemas.openxmlformats.org/officeDocument/2006/relationships/ctrlProp" Target="../ctrlProps/ctrlProp53.xml"/><Relationship Id="rId4" Type="http://schemas.openxmlformats.org/officeDocument/2006/relationships/ctrlProp" Target="../ctrlProps/ctrlProp52.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46.xml"/><Relationship Id="rId1" Type="http://schemas.openxmlformats.org/officeDocument/2006/relationships/printerSettings" Target="../printerSettings/printerSettings41.bin"/><Relationship Id="rId6" Type="http://schemas.openxmlformats.org/officeDocument/2006/relationships/comments" Target="../comments28.xml"/><Relationship Id="rId5" Type="http://schemas.openxmlformats.org/officeDocument/2006/relationships/ctrlProp" Target="../ctrlProps/ctrlProp55.xml"/><Relationship Id="rId4" Type="http://schemas.openxmlformats.org/officeDocument/2006/relationships/ctrlProp" Target="../ctrlProps/ctrlProp54.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47.xml"/><Relationship Id="rId1" Type="http://schemas.openxmlformats.org/officeDocument/2006/relationships/printerSettings" Target="../printerSettings/printerSettings42.bin"/><Relationship Id="rId6" Type="http://schemas.openxmlformats.org/officeDocument/2006/relationships/comments" Target="../comments29.xml"/><Relationship Id="rId5" Type="http://schemas.openxmlformats.org/officeDocument/2006/relationships/ctrlProp" Target="../ctrlProps/ctrlProp57.xml"/><Relationship Id="rId4" Type="http://schemas.openxmlformats.org/officeDocument/2006/relationships/ctrlProp" Target="../ctrlProps/ctrlProp56.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48.xml"/><Relationship Id="rId1" Type="http://schemas.openxmlformats.org/officeDocument/2006/relationships/printerSettings" Target="../printerSettings/printerSettings43.bin"/><Relationship Id="rId4" Type="http://schemas.openxmlformats.org/officeDocument/2006/relationships/ctrlProp" Target="../ctrlProps/ctrlProp58.xml"/></Relationships>
</file>

<file path=xl/worksheets/_rels/sheet49.xml.rels><?xml version="1.0" encoding="UTF-8" standalone="yes"?>
<Relationships xmlns="http://schemas.openxmlformats.org/package/2006/relationships"><Relationship Id="rId3" Type="http://schemas.openxmlformats.org/officeDocument/2006/relationships/ctrlProp" Target="../ctrlProps/ctrlProp59.xml"/><Relationship Id="rId2" Type="http://schemas.openxmlformats.org/officeDocument/2006/relationships/vmlDrawing" Target="../drawings/vmlDrawing36.vml"/><Relationship Id="rId1" Type="http://schemas.openxmlformats.org/officeDocument/2006/relationships/drawing" Target="../drawings/drawing49.xml"/><Relationship Id="rId5" Type="http://schemas.openxmlformats.org/officeDocument/2006/relationships/comments" Target="../comments30.xml"/><Relationship Id="rId4" Type="http://schemas.openxmlformats.org/officeDocument/2006/relationships/ctrlProp" Target="../ctrlProps/ctrlProp60.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ctrlProp" Target="../ctrlProps/ctrlProp5.xml"/></Relationships>
</file>

<file path=xl/worksheets/_rels/sheet50.xml.rels><?xml version="1.0" encoding="UTF-8" standalone="yes"?>
<Relationships xmlns="http://schemas.openxmlformats.org/package/2006/relationships"><Relationship Id="rId3" Type="http://schemas.openxmlformats.org/officeDocument/2006/relationships/ctrlProp" Target="../ctrlProps/ctrlProp61.xml"/><Relationship Id="rId2" Type="http://schemas.openxmlformats.org/officeDocument/2006/relationships/vmlDrawing" Target="../drawings/vmlDrawing37.vml"/><Relationship Id="rId1" Type="http://schemas.openxmlformats.org/officeDocument/2006/relationships/drawing" Target="../drawings/drawing50.xml"/><Relationship Id="rId5" Type="http://schemas.openxmlformats.org/officeDocument/2006/relationships/comments" Target="../comments31.xml"/><Relationship Id="rId4" Type="http://schemas.openxmlformats.org/officeDocument/2006/relationships/ctrlProp" Target="../ctrlProps/ctrlProp62.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51.xml"/><Relationship Id="rId1" Type="http://schemas.openxmlformats.org/officeDocument/2006/relationships/printerSettings" Target="../printerSettings/printerSettings44.bin"/><Relationship Id="rId6" Type="http://schemas.openxmlformats.org/officeDocument/2006/relationships/comments" Target="../comments32.xml"/><Relationship Id="rId5" Type="http://schemas.openxmlformats.org/officeDocument/2006/relationships/ctrlProp" Target="../ctrlProps/ctrlProp64.xml"/><Relationship Id="rId4" Type="http://schemas.openxmlformats.org/officeDocument/2006/relationships/ctrlProp" Target="../ctrlProps/ctrlProp6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omments" Target="../comments4.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omments" Target="../comments5.xml"/><Relationship Id="rId4" Type="http://schemas.openxmlformats.org/officeDocument/2006/relationships/ctrlProp" Target="../ctrlProps/ctrlProp8.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omments" Target="../comments6.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omments" Target="../comments7.xml"/><Relationship Id="rId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E9" sqref="E9"/>
    </sheetView>
  </sheetViews>
  <sheetFormatPr defaultRowHeight="13.2" x14ac:dyDescent="0.25"/>
  <cols>
    <col min="1" max="4" width="19.109375" customWidth="1"/>
    <col min="5" max="5" width="19.109375" style="1" customWidth="1"/>
  </cols>
  <sheetData>
    <row r="1" spans="1:7" s="2" customFormat="1" ht="49.5" customHeight="1" thickBot="1" x14ac:dyDescent="0.3">
      <c r="A1" s="370" t="s">
        <v>207</v>
      </c>
      <c r="B1" s="3"/>
      <c r="C1" s="3"/>
      <c r="D1" s="371"/>
      <c r="E1" s="4"/>
      <c r="F1" s="5"/>
      <c r="G1" s="5"/>
    </row>
    <row r="2" spans="1:7" s="6" customFormat="1" ht="36.75" customHeight="1" thickBot="1" x14ac:dyDescent="0.3">
      <c r="A2" s="7" t="s">
        <v>75</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76</v>
      </c>
      <c r="B4" s="16"/>
      <c r="C4" s="16"/>
      <c r="D4" s="16"/>
      <c r="E4" s="17"/>
      <c r="F4" s="5"/>
      <c r="G4" s="5"/>
    </row>
    <row r="5" spans="1:7" s="18" customFormat="1" ht="15" customHeight="1" x14ac:dyDescent="0.25">
      <c r="A5" s="433" t="s">
        <v>77</v>
      </c>
      <c r="B5" s="21"/>
      <c r="C5" s="21"/>
      <c r="D5" s="21"/>
      <c r="E5" s="678"/>
      <c r="F5" s="24"/>
      <c r="G5" s="25"/>
    </row>
    <row r="6" spans="1:7" s="2" customFormat="1" ht="24.6" x14ac:dyDescent="0.25">
      <c r="A6" s="781" t="s">
        <v>229</v>
      </c>
      <c r="B6" s="679"/>
      <c r="C6" s="26"/>
      <c r="D6" s="27"/>
      <c r="E6" s="28"/>
      <c r="F6" s="5"/>
      <c r="G6" s="5"/>
    </row>
    <row r="7" spans="1:7" s="18" customFormat="1" ht="15" customHeight="1" x14ac:dyDescent="0.25">
      <c r="A7" s="654" t="s">
        <v>208</v>
      </c>
      <c r="B7" s="654" t="s">
        <v>209</v>
      </c>
      <c r="C7" s="654" t="s">
        <v>210</v>
      </c>
      <c r="D7" s="654" t="s">
        <v>211</v>
      </c>
      <c r="E7" s="654" t="s">
        <v>212</v>
      </c>
      <c r="F7" s="24"/>
      <c r="G7" s="25"/>
    </row>
    <row r="8" spans="1:7" s="2" customFormat="1" ht="16.5" customHeight="1" x14ac:dyDescent="0.25">
      <c r="A8" s="483" t="s">
        <v>234</v>
      </c>
      <c r="B8" s="483" t="s">
        <v>235</v>
      </c>
      <c r="C8" s="483" t="s">
        <v>236</v>
      </c>
      <c r="D8" s="483" t="s">
        <v>237</v>
      </c>
      <c r="E8" s="483" t="s">
        <v>238</v>
      </c>
      <c r="F8" s="5"/>
      <c r="G8" s="5"/>
    </row>
    <row r="9" spans="1:7" s="2" customFormat="1" ht="15" customHeight="1" x14ac:dyDescent="0.25">
      <c r="A9" s="433" t="s">
        <v>78</v>
      </c>
      <c r="B9" s="21"/>
      <c r="C9" s="434" t="s">
        <v>79</v>
      </c>
      <c r="D9" s="434"/>
      <c r="E9" s="435" t="s">
        <v>80</v>
      </c>
      <c r="F9" s="5"/>
      <c r="G9" s="5"/>
    </row>
    <row r="10" spans="1:7" s="2" customFormat="1" x14ac:dyDescent="0.25">
      <c r="A10" s="32" t="s">
        <v>231</v>
      </c>
      <c r="B10" s="33"/>
      <c r="C10" s="34" t="s">
        <v>230</v>
      </c>
      <c r="D10" s="434" t="s">
        <v>163</v>
      </c>
      <c r="E10" s="660" t="s">
        <v>233</v>
      </c>
      <c r="F10" s="5"/>
      <c r="G10" s="5"/>
    </row>
    <row r="11" spans="1:7" x14ac:dyDescent="0.25">
      <c r="A11" s="20"/>
      <c r="B11" s="21"/>
      <c r="C11" s="462" t="s">
        <v>147</v>
      </c>
      <c r="D11" s="462" t="s">
        <v>204</v>
      </c>
      <c r="E11" s="462" t="s">
        <v>205</v>
      </c>
      <c r="F11" s="37"/>
      <c r="G11" s="37"/>
    </row>
    <row r="12" spans="1:7" s="2" customFormat="1" x14ac:dyDescent="0.25">
      <c r="A12" s="372"/>
      <c r="B12" s="5"/>
      <c r="C12" s="484"/>
      <c r="D12" s="484"/>
      <c r="E12" s="814" t="s">
        <v>232</v>
      </c>
      <c r="F12" s="5"/>
      <c r="G12" s="5"/>
    </row>
    <row r="13" spans="1:7" ht="7.5" customHeight="1" x14ac:dyDescent="0.25">
      <c r="A13" s="37"/>
      <c r="B13" s="37"/>
      <c r="C13" s="37"/>
      <c r="D13" s="37"/>
      <c r="E13" s="41"/>
      <c r="F13" s="37"/>
      <c r="G13" s="37"/>
    </row>
    <row r="14" spans="1:7" ht="112.5" customHeight="1" x14ac:dyDescent="0.25">
      <c r="A14" s="37"/>
      <c r="B14" s="37"/>
      <c r="C14" s="37"/>
      <c r="D14" s="37"/>
      <c r="E14" s="41"/>
      <c r="F14" s="37"/>
      <c r="G14" s="37"/>
    </row>
    <row r="15" spans="1:7" ht="18.75" customHeight="1" x14ac:dyDescent="0.25">
      <c r="A15" s="36"/>
      <c r="B15" s="36"/>
      <c r="C15" s="36"/>
      <c r="D15" s="36"/>
      <c r="E15" s="41"/>
      <c r="F15" s="37"/>
      <c r="G15" s="37"/>
    </row>
    <row r="16" spans="1:7" ht="17.25" customHeight="1" x14ac:dyDescent="0.25">
      <c r="A16" s="36"/>
      <c r="B16" s="36"/>
      <c r="C16" s="36"/>
      <c r="D16" s="36"/>
      <c r="E16" s="42"/>
      <c r="F16" s="37"/>
      <c r="G16" s="37"/>
    </row>
    <row r="17" spans="1:7" ht="12.75" customHeight="1" x14ac:dyDescent="0.25">
      <c r="A17" s="43"/>
      <c r="B17" s="653"/>
      <c r="C17" s="373"/>
      <c r="D17" s="44"/>
      <c r="E17" s="41"/>
      <c r="F17" s="37"/>
      <c r="G17" s="37"/>
    </row>
    <row r="18" spans="1:7" x14ac:dyDescent="0.25">
      <c r="A18" s="37"/>
      <c r="B18" s="37"/>
      <c r="C18" s="37"/>
      <c r="D18" s="37"/>
      <c r="E18" s="41"/>
      <c r="F18" s="37"/>
      <c r="G18" s="37"/>
    </row>
  </sheetData>
  <phoneticPr fontId="71"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9">
    <tabColor indexed="11"/>
    <pageSetUpPr fitToPage="1"/>
  </sheetPr>
  <dimension ref="A1:AO57"/>
  <sheetViews>
    <sheetView showGridLines="0" showZeros="0" topLeftCell="A9" zoomScale="115" zoomScaleNormal="115" workbookViewId="0">
      <selection activeCell="Q24" sqref="Q24"/>
    </sheetView>
  </sheetViews>
  <sheetFormatPr defaultRowHeight="13.2" x14ac:dyDescent="0.25"/>
  <cols>
    <col min="1" max="2" width="3.33203125" customWidth="1"/>
    <col min="3" max="3" width="4.6640625"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MTSZ AMATŐR OB</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4" t="str">
        <f>Altalanos!$D$8</f>
        <v>Női egyéni 1000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3">
      <c r="A4" s="835" t="str">
        <f>Altalanos!$A$10</f>
        <v>2022.08.05-07.</v>
      </c>
      <c r="B4" s="835"/>
      <c r="C4" s="835"/>
      <c r="D4" s="432"/>
      <c r="E4" s="146"/>
      <c r="F4" s="146"/>
      <c r="G4" s="146" t="str">
        <f>Altalanos!$C$10</f>
        <v>Balatonboglár</v>
      </c>
      <c r="H4" s="100"/>
      <c r="I4" s="146"/>
      <c r="J4" s="147"/>
      <c r="K4" s="148"/>
      <c r="L4" s="147"/>
      <c r="M4" s="149"/>
      <c r="N4" s="147"/>
      <c r="O4" s="146"/>
      <c r="P4" s="147"/>
      <c r="Q4" s="146"/>
      <c r="R4" s="89" t="str">
        <f>Altalanos!$E$10</f>
        <v>Kádár László</v>
      </c>
      <c r="Y4" s="656"/>
      <c r="Z4" s="656"/>
      <c r="AA4" s="672" t="s">
        <v>194</v>
      </c>
      <c r="AB4" s="673">
        <v>250</v>
      </c>
      <c r="AC4" s="673">
        <v>200</v>
      </c>
      <c r="AD4" s="673">
        <v>150</v>
      </c>
      <c r="AE4" s="673">
        <v>120</v>
      </c>
      <c r="AF4" s="673">
        <v>90</v>
      </c>
      <c r="AG4" s="673">
        <v>60</v>
      </c>
      <c r="AH4" s="673">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1" customFormat="1" ht="14.25" customHeight="1" thickBot="1" x14ac:dyDescent="0.3">
      <c r="A6" s="784"/>
      <c r="B6" s="793"/>
      <c r="C6" s="793"/>
      <c r="D6" s="793"/>
      <c r="E6" s="793"/>
      <c r="F6" s="792" t="str">
        <f>IF(Y3="","",CONCATENATE(AH1," / ",VLOOKUP(Y3,AB1:AH1,5)," pont"))</f>
        <v/>
      </c>
      <c r="G6" s="794"/>
      <c r="H6" s="795"/>
      <c r="I6" s="794"/>
      <c r="J6" s="796"/>
      <c r="K6" s="793" t="str">
        <f>IF(Y3="","",CONCATENATE(VLOOKUP(Y3,AB1:AH1,4)," pont"))</f>
        <v/>
      </c>
      <c r="L6" s="796"/>
      <c r="M6" s="793" t="str">
        <f>IF(Y3="","",CONCATENATE(VLOOKUP(Y3,AB1:AH1,3)," pont"))</f>
        <v/>
      </c>
      <c r="N6" s="796"/>
      <c r="O6" s="793" t="str">
        <f>IF(Y3="","",CONCATENATE(VLOOKUP(Y3,AB1:AH1,2)," pont"))</f>
        <v/>
      </c>
      <c r="P6" s="796"/>
      <c r="Q6" s="793" t="str">
        <f>IF(Y3="","",CONCATENATE(VLOOKUP(Y3,AB1:AH1,1)," pont"))</f>
        <v/>
      </c>
      <c r="R6" s="797"/>
      <c r="Y6" s="799"/>
      <c r="Z6" s="799"/>
      <c r="AA6" s="799" t="s">
        <v>196</v>
      </c>
      <c r="AB6" s="800">
        <v>150</v>
      </c>
      <c r="AC6" s="800">
        <v>120</v>
      </c>
      <c r="AD6" s="800">
        <v>90</v>
      </c>
      <c r="AE6" s="800">
        <v>60</v>
      </c>
      <c r="AF6" s="800">
        <v>40</v>
      </c>
      <c r="AG6" s="800">
        <v>25</v>
      </c>
      <c r="AH6" s="800">
        <v>10</v>
      </c>
      <c r="AI6" s="802"/>
      <c r="AJ6" s="802"/>
      <c r="AK6" s="802"/>
    </row>
    <row r="7" spans="1:37" s="38" customFormat="1" ht="12.9" customHeight="1" x14ac:dyDescent="0.25">
      <c r="A7" s="157">
        <v>1</v>
      </c>
      <c r="B7" s="390">
        <f>IF($E7="","",VLOOKUP($E7,'Női egyéni 1000 ELO'!$A$7:$O$22,14))</f>
        <v>0</v>
      </c>
      <c r="C7" s="446">
        <f>IF($E7="","",VLOOKUP($E7,'Női egyéni 1000 ELO'!$A$7:$O$22,15))</f>
        <v>0</v>
      </c>
      <c r="D7" s="446">
        <f>IF($E7="","",VLOOKUP($E7,'Női egyéni 1000 ELO'!$A$7:$O$22,5))</f>
        <v>0</v>
      </c>
      <c r="E7" s="159">
        <v>1</v>
      </c>
      <c r="F7" s="160" t="str">
        <f>UPPER(IF($E7="","",VLOOKUP($E7,'Női egyéni 1000 ELO'!$A$7:$O$22,2)))</f>
        <v xml:space="preserve">GURUZ </v>
      </c>
      <c r="G7" s="160" t="str">
        <f>IF($E7="","",VLOOKUP($E7,'Női egyéni 1000 ELO'!$A$7:$O$22,3))</f>
        <v>Fanni</v>
      </c>
      <c r="H7" s="160"/>
      <c r="I7" s="160">
        <f>IF($E7="","",VLOOKUP($E7,'Női egyéni 1000 ELO'!$A$7:$O$22,4))</f>
        <v>0</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x14ac:dyDescent="0.25">
      <c r="A8" s="171"/>
      <c r="B8" s="460"/>
      <c r="C8" s="456"/>
      <c r="D8" s="456"/>
      <c r="E8" s="172"/>
      <c r="F8" s="173"/>
      <c r="G8" s="173"/>
      <c r="H8" s="174"/>
      <c r="I8" s="720" t="s">
        <v>0</v>
      </c>
      <c r="J8" s="176" t="s">
        <v>386</v>
      </c>
      <c r="K8" s="817" t="str">
        <f>UPPER(IF(OR(J8="a",J8="as"),F7,IF(OR(J8="b",J8="bs"),F9,)))</f>
        <v xml:space="preserve">GURUZ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x14ac:dyDescent="0.25">
      <c r="A9" s="171">
        <v>2</v>
      </c>
      <c r="B9" s="390" t="str">
        <f>IF($E9="","",VLOOKUP($E9,'Női egyéni 1000 ELO'!$A$7:$O$22,14))</f>
        <v/>
      </c>
      <c r="C9" s="446" t="str">
        <f>IF($E9="","",VLOOKUP($E9,'Női egyéni 1000 ELO'!$A$7:$O$22,15))</f>
        <v/>
      </c>
      <c r="D9" s="446" t="str">
        <f>IF($E9="","",VLOOKUP($E9,'Női egyéni 1000 ELO'!$A$7:$O$22,5))</f>
        <v/>
      </c>
      <c r="E9" s="159"/>
      <c r="F9" s="179" t="s">
        <v>385</v>
      </c>
      <c r="G9" s="179" t="str">
        <f>IF($E9="","",VLOOKUP($E9,'Női egyéni 1000 ELO'!$A$7:$O$22,3))</f>
        <v/>
      </c>
      <c r="H9" s="179"/>
      <c r="I9" s="160" t="str">
        <f>IF($E9="","",VLOOKUP($E9,'Női egyéni 1000 ELO'!$A$7:$O$22,4))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x14ac:dyDescent="0.25">
      <c r="A10" s="171"/>
      <c r="B10" s="460"/>
      <c r="C10" s="456"/>
      <c r="D10" s="456"/>
      <c r="E10" s="182"/>
      <c r="F10" s="173"/>
      <c r="G10" s="173"/>
      <c r="H10" s="174"/>
      <c r="I10" s="161"/>
      <c r="J10" s="183"/>
      <c r="K10" s="175" t="s">
        <v>0</v>
      </c>
      <c r="L10" s="184"/>
      <c r="M10" s="817" t="s">
        <v>495</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x14ac:dyDescent="0.25">
      <c r="A11" s="171">
        <v>3</v>
      </c>
      <c r="B11" s="390">
        <f>IF($E11="","",VLOOKUP($E11,'Női egyéni 1000 ELO'!$A$7:$O$22,14))</f>
        <v>0</v>
      </c>
      <c r="C11" s="446">
        <f>IF($E11="","",VLOOKUP($E11,'Női egyéni 1000 ELO'!$A$7:$O$22,15))</f>
        <v>0</v>
      </c>
      <c r="D11" s="446">
        <f>IF($E11="","",VLOOKUP($E11,'Női egyéni 1000 ELO'!$A$7:$O$22,5))</f>
        <v>0</v>
      </c>
      <c r="E11" s="159">
        <v>11</v>
      </c>
      <c r="F11" s="179" t="str">
        <f>UPPER(IF($E11="","",VLOOKUP($E11,'Női egyéni 1000 ELO'!$A$7:$O$22,2)))</f>
        <v xml:space="preserve">HELLENBARTH </v>
      </c>
      <c r="G11" s="179" t="str">
        <f>IF($E11="","",VLOOKUP($E11,'Női egyéni 1000 ELO'!$A$7:$O$22,3))</f>
        <v>Anett</v>
      </c>
      <c r="H11" s="179"/>
      <c r="I11" s="179">
        <f>IF($E11="","",VLOOKUP($E11,'Női egyéni 1000 ELO'!$A$7:$O$22,4))</f>
        <v>0</v>
      </c>
      <c r="J11" s="162"/>
      <c r="K11" s="161"/>
      <c r="L11" s="187"/>
      <c r="M11" s="161" t="s">
        <v>474</v>
      </c>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x14ac:dyDescent="0.25">
      <c r="A12" s="171"/>
      <c r="B12" s="460"/>
      <c r="C12" s="456"/>
      <c r="D12" s="456"/>
      <c r="E12" s="182"/>
      <c r="F12" s="173"/>
      <c r="G12" s="173"/>
      <c r="H12" s="174"/>
      <c r="I12" s="720" t="s">
        <v>0</v>
      </c>
      <c r="J12" s="176" t="s">
        <v>386</v>
      </c>
      <c r="K12" s="177" t="str">
        <f>UPPER(IF(OR(J12="a",J12="as"),F11,IF(OR(J12="b",J12="bs"),F13,)))</f>
        <v xml:space="preserve">HELLENBARTH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x14ac:dyDescent="0.25">
      <c r="A13" s="171">
        <v>4</v>
      </c>
      <c r="B13" s="390">
        <f>IF($E13="","",VLOOKUP($E13,'Női egyéni 1000 ELO'!$A$7:$O$22,14))</f>
        <v>0</v>
      </c>
      <c r="C13" s="446">
        <f>IF($E13="","",VLOOKUP($E13,'Női egyéni 1000 ELO'!$A$7:$O$22,15))</f>
        <v>0</v>
      </c>
      <c r="D13" s="446">
        <f>IF($E13="","",VLOOKUP($E13,'Női egyéni 1000 ELO'!$A$7:$O$22,5))</f>
        <v>0</v>
      </c>
      <c r="E13" s="159">
        <v>5</v>
      </c>
      <c r="F13" s="179" t="str">
        <f>UPPER(IF($E13="","",VLOOKUP($E13,'Női egyéni 1000 ELO'!$A$7:$O$22,2)))</f>
        <v xml:space="preserve">HAUS  </v>
      </c>
      <c r="G13" s="179" t="str">
        <f>IF($E13="","",VLOOKUP($E13,'Női egyéni 1000 ELO'!$A$7:$O$22,3))</f>
        <v>Jessica</v>
      </c>
      <c r="H13" s="179"/>
      <c r="I13" s="179">
        <f>IF($E13="","",VLOOKUP($E13,'Női egyéni 1000 ELO'!$A$7:$O$22,4))</f>
        <v>0</v>
      </c>
      <c r="J13" s="190"/>
      <c r="K13" s="161" t="s">
        <v>420</v>
      </c>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x14ac:dyDescent="0.25">
      <c r="A14" s="171"/>
      <c r="B14" s="460"/>
      <c r="C14" s="456"/>
      <c r="D14" s="456"/>
      <c r="E14" s="182"/>
      <c r="F14" s="161"/>
      <c r="G14" s="161"/>
      <c r="H14" s="70"/>
      <c r="I14" s="191"/>
      <c r="J14" s="183"/>
      <c r="K14" s="161"/>
      <c r="L14" s="161"/>
      <c r="M14" s="175" t="s">
        <v>0</v>
      </c>
      <c r="N14" s="184" t="s">
        <v>386</v>
      </c>
      <c r="O14" s="817" t="str">
        <f>UPPER(IF(OR(N14="a",N14="as"),M10,IF(OR(N14="b",N14="bs"),M18,)))</f>
        <v>GURUZ</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x14ac:dyDescent="0.25">
      <c r="A15" s="157">
        <v>5</v>
      </c>
      <c r="B15" s="390">
        <f>IF($E15="","",VLOOKUP($E15,'Női egyéni 1000 ELO'!$A$7:$O$22,14))</f>
        <v>0</v>
      </c>
      <c r="C15" s="446">
        <f>IF($E15="","",VLOOKUP($E15,'Női egyéni 1000 ELO'!$A$7:$O$22,15))</f>
        <v>0</v>
      </c>
      <c r="D15" s="446">
        <f>IF($E15="","",VLOOKUP($E15,'Női egyéni 1000 ELO'!$A$7:$O$22,5))</f>
        <v>0</v>
      </c>
      <c r="E15" s="159">
        <v>4</v>
      </c>
      <c r="F15" s="160" t="str">
        <f>UPPER(IF($E15="","",VLOOKUP($E15,'Női egyéni 1000 ELO'!$A$7:$O$22,2)))</f>
        <v xml:space="preserve">BÁLINT </v>
      </c>
      <c r="G15" s="160" t="str">
        <f>IF($E15="","",VLOOKUP($E15,'Női egyéni 1000 ELO'!$A$7:$O$22,3))</f>
        <v>Sára</v>
      </c>
      <c r="H15" s="160"/>
      <c r="I15" s="160">
        <f>IF($E15="","",VLOOKUP($E15,'Női egyéni 1000 ELO'!$A$7:$O$22,4))</f>
        <v>0</v>
      </c>
      <c r="J15" s="192"/>
      <c r="K15" s="161"/>
      <c r="L15" s="161"/>
      <c r="M15" s="161"/>
      <c r="N15" s="188"/>
      <c r="O15" s="161" t="s">
        <v>478</v>
      </c>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x14ac:dyDescent="0.3">
      <c r="A16" s="171"/>
      <c r="B16" s="460"/>
      <c r="C16" s="456"/>
      <c r="D16" s="456"/>
      <c r="E16" s="182"/>
      <c r="F16" s="173"/>
      <c r="G16" s="173"/>
      <c r="H16" s="174"/>
      <c r="I16" s="720" t="s">
        <v>0</v>
      </c>
      <c r="J16" s="176" t="s">
        <v>386</v>
      </c>
      <c r="K16" s="817" t="str">
        <f>UPPER(IF(OR(J16="a",J16="as"),F15,IF(OR(J16="b",J16="bs"),F17,)))</f>
        <v xml:space="preserve">BÁLINT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x14ac:dyDescent="0.25">
      <c r="A17" s="171">
        <v>6</v>
      </c>
      <c r="B17" s="390" t="str">
        <f>IF($E17="","",VLOOKUP($E17,'Női egyéni 1000 ELO'!$A$7:$O$22,14))</f>
        <v/>
      </c>
      <c r="C17" s="446" t="str">
        <f>IF($E17="","",VLOOKUP($E17,'Női egyéni 1000 ELO'!$A$7:$O$22,15))</f>
        <v/>
      </c>
      <c r="D17" s="446" t="str">
        <f>IF($E17="","",VLOOKUP($E17,'Női egyéni 1000 ELO'!$A$7:$O$22,5))</f>
        <v/>
      </c>
      <c r="E17" s="159"/>
      <c r="F17" s="179" t="s">
        <v>385</v>
      </c>
      <c r="G17" s="179" t="str">
        <f>IF($E17="","",VLOOKUP($E17,'Női egyéni 1000 ELO'!$A$7:$O$22,3))</f>
        <v/>
      </c>
      <c r="H17" s="179"/>
      <c r="I17" s="179" t="str">
        <f>IF($E17="","",VLOOKUP($E17,'Női egyéni 1000 ELO'!$A$7:$O$22,4))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x14ac:dyDescent="0.25">
      <c r="A18" s="171"/>
      <c r="B18" s="460"/>
      <c r="C18" s="456"/>
      <c r="D18" s="456"/>
      <c r="E18" s="182"/>
      <c r="F18" s="173"/>
      <c r="G18" s="173"/>
      <c r="H18" s="174"/>
      <c r="I18" s="161"/>
      <c r="J18" s="183"/>
      <c r="K18" s="175" t="s">
        <v>0</v>
      </c>
      <c r="L18" s="184"/>
      <c r="M18" s="817" t="s">
        <v>489</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x14ac:dyDescent="0.25">
      <c r="A19" s="171">
        <v>7</v>
      </c>
      <c r="B19" s="390">
        <f>IF($E19="","",VLOOKUP($E19,'Női egyéni 1000 ELO'!$A$7:$O$22,14))</f>
        <v>0</v>
      </c>
      <c r="C19" s="446">
        <f>IF($E19="","",VLOOKUP($E19,'Női egyéni 1000 ELO'!$A$7:$O$22,15))</f>
        <v>0</v>
      </c>
      <c r="D19" s="446">
        <f>IF($E19="","",VLOOKUP($E19,'Női egyéni 1000 ELO'!$A$7:$O$22,5))</f>
        <v>0</v>
      </c>
      <c r="E19" s="159">
        <v>9</v>
      </c>
      <c r="F19" s="179" t="str">
        <f>UPPER(IF($E19="","",VLOOKUP($E19,'Női egyéni 1000 ELO'!$A$7:$O$22,2)))</f>
        <v>TAMÁS</v>
      </c>
      <c r="G19" s="179" t="str">
        <f>IF($E19="","",VLOOKUP($E19,'Női egyéni 1000 ELO'!$A$7:$O$22,3))</f>
        <v>Tünde</v>
      </c>
      <c r="H19" s="179"/>
      <c r="I19" s="179">
        <f>IF($E19="","",VLOOKUP($E19,'Női egyéni 1000 ELO'!$A$7:$O$22,4))</f>
        <v>0</v>
      </c>
      <c r="J19" s="162"/>
      <c r="K19" s="161"/>
      <c r="L19" s="187"/>
      <c r="M19" s="161" t="s">
        <v>423</v>
      </c>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x14ac:dyDescent="0.25">
      <c r="A20" s="171"/>
      <c r="B20" s="460"/>
      <c r="C20" s="456"/>
      <c r="D20" s="456"/>
      <c r="E20" s="172"/>
      <c r="F20" s="173"/>
      <c r="G20" s="173"/>
      <c r="H20" s="174"/>
      <c r="I20" s="720" t="s">
        <v>0</v>
      </c>
      <c r="J20" s="176" t="s">
        <v>386</v>
      </c>
      <c r="K20" s="819" t="str">
        <f>UPPER(IF(OR(J20="a",J20="as"),F19,IF(OR(J20="b",J20="bs"),F21,)))</f>
        <v>TAMÁS</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x14ac:dyDescent="0.25">
      <c r="A21" s="171">
        <v>8</v>
      </c>
      <c r="B21" s="390" t="str">
        <f>IF($E21="","",VLOOKUP($E21,'Női egyéni 1000 ELO'!$A$7:$O$22,14))</f>
        <v/>
      </c>
      <c r="C21" s="446" t="str">
        <f>IF($E21="","",VLOOKUP($E21,'Női egyéni 1000 ELO'!$A$7:$O$22,15))</f>
        <v/>
      </c>
      <c r="D21" s="446" t="str">
        <f>IF($E21="","",VLOOKUP($E21,'Női egyéni 1000 ELO'!$A$7:$O$22,5))</f>
        <v/>
      </c>
      <c r="E21" s="159"/>
      <c r="F21" s="179" t="s">
        <v>385</v>
      </c>
      <c r="G21" s="179" t="str">
        <f>IF($E21="","",VLOOKUP($E21,'Női egyéni 1000 ELO'!$A$7:$O$22,3))</f>
        <v/>
      </c>
      <c r="H21" s="179"/>
      <c r="I21" s="179" t="str">
        <f>IF($E21="","",VLOOKUP($E21,'Női egyéni 1000 ELO'!$A$7:$O$22,4))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x14ac:dyDescent="0.25">
      <c r="A22" s="171"/>
      <c r="B22" s="460"/>
      <c r="C22" s="456"/>
      <c r="D22" s="456"/>
      <c r="E22" s="172"/>
      <c r="F22" s="191"/>
      <c r="G22" s="191"/>
      <c r="H22" s="195"/>
      <c r="I22" s="191"/>
      <c r="J22" s="183"/>
      <c r="K22" s="161"/>
      <c r="L22" s="161"/>
      <c r="M22" s="161"/>
      <c r="N22" s="186"/>
      <c r="O22" s="175" t="s">
        <v>0</v>
      </c>
      <c r="P22" s="184" t="s">
        <v>386</v>
      </c>
      <c r="Q22" s="817" t="str">
        <f>UPPER(IF(OR(P22="a",P22="as"),O14,IF(OR(P22="b",P22="bs"),O30,)))</f>
        <v>GURUZ</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x14ac:dyDescent="0.25">
      <c r="A23" s="171">
        <v>9</v>
      </c>
      <c r="B23" s="390">
        <f>IF($E23="","",VLOOKUP($E23,'Női egyéni 1000 ELO'!$A$7:$O$22,14))</f>
        <v>0</v>
      </c>
      <c r="C23" s="446">
        <f>IF($E23="","",VLOOKUP($E23,'Női egyéni 1000 ELO'!$A$7:$O$22,15))</f>
        <v>0</v>
      </c>
      <c r="D23" s="446">
        <f>IF($E23="","",VLOOKUP($E23,'Női egyéni 1000 ELO'!$A$7:$O$22,5))</f>
        <v>0</v>
      </c>
      <c r="E23" s="159">
        <v>7</v>
      </c>
      <c r="F23" s="179" t="str">
        <f>UPPER(IF($E23="","",VLOOKUP($E23,'Női egyéni 1000 ELO'!$A$7:$O$22,2)))</f>
        <v>CSENTEI</v>
      </c>
      <c r="G23" s="179" t="str">
        <f>IF($E23="","",VLOOKUP($E23,'Női egyéni 1000 ELO'!$A$7:$O$22,3))</f>
        <v>Orsolya</v>
      </c>
      <c r="H23" s="179"/>
      <c r="I23" s="179">
        <f>IF($E23="","",VLOOKUP($E23,'Női egyéni 1000 ELO'!$A$7:$O$22,4))</f>
        <v>0</v>
      </c>
      <c r="J23" s="162"/>
      <c r="K23" s="161"/>
      <c r="L23" s="161"/>
      <c r="M23" s="161"/>
      <c r="N23" s="186"/>
      <c r="O23" s="161"/>
      <c r="P23" s="188"/>
      <c r="Q23" s="161" t="s">
        <v>394</v>
      </c>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x14ac:dyDescent="0.25">
      <c r="A24" s="171"/>
      <c r="B24" s="460"/>
      <c r="C24" s="456"/>
      <c r="D24" s="456"/>
      <c r="E24" s="172"/>
      <c r="F24" s="173"/>
      <c r="G24" s="173"/>
      <c r="H24" s="174"/>
      <c r="I24" s="720" t="s">
        <v>0</v>
      </c>
      <c r="J24" s="176" t="s">
        <v>386</v>
      </c>
      <c r="K24" s="177" t="str">
        <f>UPPER(IF(OR(J24="a",J24="as"),F23,IF(OR(J24="b",J24="bs"),F25,)))</f>
        <v>CSENTEI</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x14ac:dyDescent="0.25">
      <c r="A25" s="171">
        <v>10</v>
      </c>
      <c r="B25" s="390">
        <f>IF($E25="","",VLOOKUP($E25,'Női egyéni 1000 ELO'!$A$7:$O$22,14))</f>
        <v>0</v>
      </c>
      <c r="C25" s="446">
        <f>IF($E25="","",VLOOKUP($E25,'Női egyéni 1000 ELO'!$A$7:$O$22,15))</f>
        <v>0</v>
      </c>
      <c r="D25" s="446">
        <f>IF($E25="","",VLOOKUP($E25,'Női egyéni 1000 ELO'!$A$7:$O$22,5))</f>
        <v>0</v>
      </c>
      <c r="E25" s="159">
        <v>8</v>
      </c>
      <c r="F25" s="179" t="str">
        <f>UPPER(IF($E25="","",VLOOKUP($E25,'Női egyéni 1000 ELO'!$A$7:$O$22,2)))</f>
        <v xml:space="preserve">KIRÁLY </v>
      </c>
      <c r="G25" s="179" t="str">
        <f>IF($E25="","",VLOOKUP($E25,'Női egyéni 1000 ELO'!$A$7:$O$22,3))</f>
        <v>Nóra</v>
      </c>
      <c r="H25" s="179"/>
      <c r="I25" s="179">
        <f>IF($E25="","",VLOOKUP($E25,'Női egyéni 1000 ELO'!$A$7:$O$22,4))</f>
        <v>0</v>
      </c>
      <c r="J25" s="180"/>
      <c r="K25" s="161" t="s">
        <v>418</v>
      </c>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x14ac:dyDescent="0.25">
      <c r="A26" s="171"/>
      <c r="B26" s="460"/>
      <c r="C26" s="456"/>
      <c r="D26" s="456"/>
      <c r="E26" s="182"/>
      <c r="F26" s="173"/>
      <c r="G26" s="173"/>
      <c r="H26" s="174"/>
      <c r="I26" s="161"/>
      <c r="J26" s="183"/>
      <c r="K26" s="175" t="s">
        <v>0</v>
      </c>
      <c r="L26" s="184">
        <v>1</v>
      </c>
      <c r="M26" s="177" t="s">
        <v>492</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x14ac:dyDescent="0.25">
      <c r="A27" s="171">
        <v>11</v>
      </c>
      <c r="B27" s="390" t="str">
        <f>IF($E27="","",VLOOKUP($E27,'Női egyéni 1000 ELO'!$A$7:$O$22,14))</f>
        <v/>
      </c>
      <c r="C27" s="446" t="str">
        <f>IF($E27="","",VLOOKUP($E27,'Női egyéni 1000 ELO'!$A$7:$O$22,15))</f>
        <v/>
      </c>
      <c r="D27" s="446" t="str">
        <f>IF($E27="","",VLOOKUP($E27,'Női egyéni 1000 ELO'!$A$7:$O$22,5))</f>
        <v/>
      </c>
      <c r="E27" s="159"/>
      <c r="F27" s="179" t="s">
        <v>385</v>
      </c>
      <c r="G27" s="179" t="str">
        <f>IF($E27="","",VLOOKUP($E27,'Női egyéni 1000 ELO'!$A$7:$O$22,3))</f>
        <v/>
      </c>
      <c r="H27" s="179"/>
      <c r="I27" s="179" t="str">
        <f>IF($E27="","",VLOOKUP($E27,'Női egyéni 1000 ELO'!$A$7:$O$22,4))</f>
        <v/>
      </c>
      <c r="J27" s="162"/>
      <c r="K27" s="161"/>
      <c r="L27" s="187"/>
      <c r="M27" s="161" t="s">
        <v>421</v>
      </c>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x14ac:dyDescent="0.25">
      <c r="A28" s="196"/>
      <c r="B28" s="460"/>
      <c r="C28" s="456"/>
      <c r="D28" s="456"/>
      <c r="E28" s="182"/>
      <c r="F28" s="173"/>
      <c r="G28" s="173"/>
      <c r="H28" s="174"/>
      <c r="I28" s="720" t="s">
        <v>0</v>
      </c>
      <c r="J28" s="176" t="s">
        <v>388</v>
      </c>
      <c r="K28" s="817" t="str">
        <f>UPPER(IF(OR(J28="a",J28="as"),F27,IF(OR(J28="b",J28="bs"),F29,)))</f>
        <v xml:space="preserve">SZÓKE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x14ac:dyDescent="0.25">
      <c r="A29" s="157">
        <v>12</v>
      </c>
      <c r="B29" s="390">
        <f>IF($E29="","",VLOOKUP($E29,'Női egyéni 1000 ELO'!$A$7:$O$22,14))</f>
        <v>0</v>
      </c>
      <c r="C29" s="446">
        <f>IF($E29="","",VLOOKUP($E29,'Női egyéni 1000 ELO'!$A$7:$O$22,15))</f>
        <v>0</v>
      </c>
      <c r="D29" s="446">
        <f>IF($E29="","",VLOOKUP($E29,'Női egyéni 1000 ELO'!$A$7:$O$22,5))</f>
        <v>0</v>
      </c>
      <c r="E29" s="159">
        <v>3</v>
      </c>
      <c r="F29" s="160" t="str">
        <f>UPPER(IF($E29="","",VLOOKUP($E29,'Női egyéni 1000 ELO'!$A$7:$O$22,2)))</f>
        <v xml:space="preserve">SZÓKE </v>
      </c>
      <c r="G29" s="160" t="str">
        <f>IF($E29="","",VLOOKUP($E29,'Női egyéni 1000 ELO'!$A$7:$O$22,3))</f>
        <v>Éva</v>
      </c>
      <c r="H29" s="160"/>
      <c r="I29" s="160">
        <f>IF($E29="","",VLOOKUP($E29,'Női egyéni 1000 ELO'!$A$7:$O$22,4))</f>
        <v>0</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x14ac:dyDescent="0.25">
      <c r="A30" s="171"/>
      <c r="B30" s="460"/>
      <c r="C30" s="456"/>
      <c r="D30" s="456"/>
      <c r="E30" s="182"/>
      <c r="F30" s="161"/>
      <c r="G30" s="161"/>
      <c r="H30" s="70"/>
      <c r="I30" s="191"/>
      <c r="J30" s="183"/>
      <c r="K30" s="161"/>
      <c r="L30" s="161"/>
      <c r="M30" s="175" t="s">
        <v>0</v>
      </c>
      <c r="N30" s="184" t="s">
        <v>388</v>
      </c>
      <c r="O30" s="817" t="str">
        <f>UPPER(IF(OR(N30="a",N30="as"),M26,IF(OR(N30="b",N30="bs"),M34,)))</f>
        <v>BALTA</v>
      </c>
      <c r="P30" s="194"/>
      <c r="Q30" s="167"/>
      <c r="R30" s="168"/>
      <c r="S30" s="169"/>
      <c r="AI30" s="668"/>
      <c r="AJ30" s="668"/>
      <c r="AK30" s="668"/>
    </row>
    <row r="31" spans="1:41" s="38" customFormat="1" ht="12.9" customHeight="1" x14ac:dyDescent="0.25">
      <c r="A31" s="171">
        <v>13</v>
      </c>
      <c r="B31" s="390">
        <f>IF($E31="","",VLOOKUP($E31,'Női egyéni 1000 ELO'!$A$7:$O$22,14))</f>
        <v>0</v>
      </c>
      <c r="C31" s="446">
        <f>IF($E31="","",VLOOKUP($E31,'Női egyéni 1000 ELO'!$A$7:$O$22,15))</f>
        <v>0</v>
      </c>
      <c r="D31" s="446">
        <f>IF($E31="","",VLOOKUP($E31,'Női egyéni 1000 ELO'!$A$7:$O$22,5))</f>
        <v>0</v>
      </c>
      <c r="E31" s="159">
        <v>10</v>
      </c>
      <c r="F31" s="179" t="str">
        <f>UPPER(IF($E31="","",VLOOKUP($E31,'Női egyéni 1000 ELO'!$A$7:$O$22,2)))</f>
        <v xml:space="preserve">LIPTÁK </v>
      </c>
      <c r="G31" s="179" t="str">
        <f>IF($E31="","",VLOOKUP($E31,'Női egyéni 1000 ELO'!$A$7:$O$22,3))</f>
        <v>Júlia</v>
      </c>
      <c r="H31" s="179"/>
      <c r="I31" s="179">
        <f>IF($E31="","",VLOOKUP($E31,'Női egyéni 1000 ELO'!$A$7:$O$22,4))</f>
        <v>0</v>
      </c>
      <c r="J31" s="192"/>
      <c r="K31" s="161"/>
      <c r="L31" s="161"/>
      <c r="M31" s="161"/>
      <c r="N31" s="188"/>
      <c r="O31" s="161" t="s">
        <v>474</v>
      </c>
      <c r="P31" s="186"/>
      <c r="Q31" s="167"/>
      <c r="R31" s="168"/>
      <c r="S31" s="169"/>
      <c r="AI31" s="668"/>
      <c r="AJ31" s="668"/>
      <c r="AK31" s="668"/>
    </row>
    <row r="32" spans="1:41" s="38" customFormat="1" ht="12.9" customHeight="1" x14ac:dyDescent="0.25">
      <c r="A32" s="171"/>
      <c r="B32" s="460"/>
      <c r="C32" s="456"/>
      <c r="D32" s="456"/>
      <c r="E32" s="182"/>
      <c r="F32" s="173"/>
      <c r="G32" s="173"/>
      <c r="H32" s="174"/>
      <c r="I32" s="175" t="s">
        <v>0</v>
      </c>
      <c r="J32" s="176" t="s">
        <v>386</v>
      </c>
      <c r="K32" s="177" t="str">
        <f>UPPER(IF(OR(J32="a",J32="as"),F31,IF(OR(J32="b",J32="bs"),F33,)))</f>
        <v xml:space="preserve">LIPTÁK </v>
      </c>
      <c r="L32" s="177"/>
      <c r="M32" s="161"/>
      <c r="N32" s="188"/>
      <c r="O32" s="186"/>
      <c r="P32" s="186"/>
      <c r="Q32" s="167"/>
      <c r="R32" s="168"/>
      <c r="S32" s="169"/>
      <c r="AI32" s="668"/>
      <c r="AJ32" s="668"/>
      <c r="AK32" s="668"/>
    </row>
    <row r="33" spans="1:37" s="38" customFormat="1" ht="12.9" customHeight="1" x14ac:dyDescent="0.25">
      <c r="A33" s="171">
        <v>14</v>
      </c>
      <c r="B33" s="390">
        <f>IF($E33="","",VLOOKUP($E33,'Női egyéni 1000 ELO'!$A$7:$O$22,14))</f>
        <v>0</v>
      </c>
      <c r="C33" s="446">
        <f>IF($E33="","",VLOOKUP($E33,'Női egyéni 1000 ELO'!$A$7:$O$22,15))</f>
        <v>0</v>
      </c>
      <c r="D33" s="446">
        <f>IF($E33="","",VLOOKUP($E33,'Női egyéni 1000 ELO'!$A$7:$O$22,5))</f>
        <v>0</v>
      </c>
      <c r="E33" s="159">
        <v>6</v>
      </c>
      <c r="F33" s="179" t="str">
        <f>UPPER(IF($E33="","",VLOOKUP($E33,'Női egyéni 1000 ELO'!$A$7:$O$22,2)))</f>
        <v xml:space="preserve">HOLLÓSI </v>
      </c>
      <c r="G33" s="179" t="str">
        <f>IF($E33="","",VLOOKUP($E33,'Női egyéni 1000 ELO'!$A$7:$O$22,3))</f>
        <v>Rita</v>
      </c>
      <c r="H33" s="179"/>
      <c r="I33" s="179">
        <f>IF($E33="","",VLOOKUP($E33,'Női egyéni 1000 ELO'!$A$7:$O$22,4))</f>
        <v>0</v>
      </c>
      <c r="J33" s="180"/>
      <c r="K33" s="161" t="s">
        <v>475</v>
      </c>
      <c r="L33" s="181"/>
      <c r="M33" s="161"/>
      <c r="N33" s="188"/>
      <c r="O33" s="186"/>
      <c r="P33" s="186"/>
      <c r="Q33" s="167"/>
      <c r="R33" s="168"/>
      <c r="S33" s="169"/>
      <c r="AI33" s="668"/>
      <c r="AJ33" s="668"/>
      <c r="AK33" s="668"/>
    </row>
    <row r="34" spans="1:37" s="38" customFormat="1" ht="12.9" customHeight="1" x14ac:dyDescent="0.25">
      <c r="A34" s="171"/>
      <c r="B34" s="460"/>
      <c r="C34" s="456"/>
      <c r="D34" s="456"/>
      <c r="E34" s="182"/>
      <c r="F34" s="173"/>
      <c r="G34" s="173"/>
      <c r="H34" s="174"/>
      <c r="I34" s="161"/>
      <c r="J34" s="183"/>
      <c r="K34" s="175" t="s">
        <v>0</v>
      </c>
      <c r="L34" s="184" t="s">
        <v>388</v>
      </c>
      <c r="M34" s="817" t="s">
        <v>494</v>
      </c>
      <c r="N34" s="194"/>
      <c r="O34" s="186"/>
      <c r="P34" s="186"/>
      <c r="Q34" s="167"/>
      <c r="R34" s="168"/>
      <c r="S34" s="169"/>
      <c r="AI34" s="668"/>
      <c r="AJ34" s="668"/>
      <c r="AK34" s="668"/>
    </row>
    <row r="35" spans="1:37" s="38" customFormat="1" ht="12.9" customHeight="1" x14ac:dyDescent="0.25">
      <c r="A35" s="171">
        <v>15</v>
      </c>
      <c r="B35" s="390" t="str">
        <f>IF($E35="","",VLOOKUP($E35,'Női egyéni 1000 ELO'!$A$7:$O$22,14))</f>
        <v/>
      </c>
      <c r="C35" s="446" t="str">
        <f>IF($E35="","",VLOOKUP($E35,'Női egyéni 1000 ELO'!$A$7:$O$22,15))</f>
        <v/>
      </c>
      <c r="D35" s="446" t="str">
        <f>IF($E35="","",VLOOKUP($E35,'Női egyéni 1000 ELO'!$A$7:$O$22,5))</f>
        <v/>
      </c>
      <c r="E35" s="159"/>
      <c r="F35" s="179" t="s">
        <v>385</v>
      </c>
      <c r="G35" s="179" t="str">
        <f>IF($E35="","",VLOOKUP($E35,'Női egyéni 1000 ELO'!$A$7:$O$22,3))</f>
        <v/>
      </c>
      <c r="H35" s="179"/>
      <c r="I35" s="179" t="str">
        <f>IF($E35="","",VLOOKUP($E35,'Női egyéni 1000 ELO'!$A$7:$O$22,4))</f>
        <v/>
      </c>
      <c r="J35" s="162"/>
      <c r="K35" s="161"/>
      <c r="L35" s="187"/>
      <c r="M35" s="161" t="s">
        <v>420</v>
      </c>
      <c r="N35" s="186"/>
      <c r="O35" s="186"/>
      <c r="P35" s="186"/>
      <c r="Q35" s="167"/>
      <c r="R35" s="168"/>
      <c r="S35" s="169"/>
      <c r="AI35" s="668"/>
      <c r="AJ35" s="668"/>
      <c r="AK35" s="668"/>
    </row>
    <row r="36" spans="1:37" s="38" customFormat="1" ht="12.9" customHeight="1" x14ac:dyDescent="0.25">
      <c r="A36" s="171"/>
      <c r="B36" s="460"/>
      <c r="C36" s="456"/>
      <c r="D36" s="456"/>
      <c r="E36" s="172"/>
      <c r="F36" s="173"/>
      <c r="G36" s="173"/>
      <c r="H36" s="174"/>
      <c r="I36" s="175" t="s">
        <v>0</v>
      </c>
      <c r="J36" s="176" t="s">
        <v>388</v>
      </c>
      <c r="K36" s="817" t="str">
        <f>UPPER(IF(OR(J36="a",J36="as"),F35,IF(OR(J36="b",J36="bs"),F37,)))</f>
        <v xml:space="preserve">BALTA </v>
      </c>
      <c r="L36" s="189"/>
      <c r="M36" s="161"/>
      <c r="N36" s="186"/>
      <c r="O36" s="186"/>
      <c r="P36" s="186"/>
      <c r="Q36" s="167"/>
      <c r="R36" s="168"/>
      <c r="S36" s="169"/>
      <c r="AI36" s="668"/>
      <c r="AJ36" s="668"/>
      <c r="AK36" s="668"/>
    </row>
    <row r="37" spans="1:37" s="38" customFormat="1" ht="12.9" customHeight="1" x14ac:dyDescent="0.25">
      <c r="A37" s="157">
        <v>16</v>
      </c>
      <c r="B37" s="390">
        <f>IF($E37="","",VLOOKUP($E37,'Női egyéni 1000 ELO'!$A$7:$O$22,14))</f>
        <v>0</v>
      </c>
      <c r="C37" s="446">
        <f>IF($E37="","",VLOOKUP($E37,'Női egyéni 1000 ELO'!$A$7:$O$22,15))</f>
        <v>0</v>
      </c>
      <c r="D37" s="446">
        <f>IF($E37="","",VLOOKUP($E37,'Női egyéni 1000 ELO'!$A$7:$O$22,5))</f>
        <v>0</v>
      </c>
      <c r="E37" s="159">
        <v>2</v>
      </c>
      <c r="F37" s="160" t="str">
        <f>UPPER(IF($E37="","",VLOOKUP($E37,'Női egyéni 1000 ELO'!$A$7:$O$22,2)))</f>
        <v xml:space="preserve">BALTA </v>
      </c>
      <c r="G37" s="160" t="str">
        <f>IF($E37="","",VLOOKUP($E37,'Női egyéni 1000 ELO'!$A$7:$O$22,3))</f>
        <v>Rózsa</v>
      </c>
      <c r="H37" s="179"/>
      <c r="I37" s="160">
        <f>IF($E37="","",VLOOKUP($E37,'Női egyéni 1000 ELO'!$A$7:$O$22,4))</f>
        <v>0</v>
      </c>
      <c r="J37" s="190"/>
      <c r="K37" s="161"/>
      <c r="L37" s="161"/>
      <c r="M37" s="161"/>
      <c r="N37" s="186"/>
      <c r="O37" s="186"/>
      <c r="P37" s="186"/>
      <c r="Q37" s="167"/>
      <c r="R37" s="168"/>
      <c r="S37" s="169"/>
      <c r="AI37" s="668"/>
      <c r="AJ37" s="668"/>
      <c r="AK37" s="668"/>
    </row>
    <row r="38" spans="1:37"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5">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5">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5">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5">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5">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5">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5">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5">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5">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5">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5">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5">
      <c r="A50" s="452" t="s">
        <v>106</v>
      </c>
      <c r="B50" s="453"/>
      <c r="C50" s="454"/>
      <c r="D50" s="455"/>
      <c r="E50" s="224">
        <v>1</v>
      </c>
      <c r="F50" s="92" t="str">
        <f>IF(E50&gt;$R$57,,UPPER(VLOOKUP(E50,'Női egyéni 1000 ELO'!$A$7:$Q$134,2)))</f>
        <v xml:space="preserve">GURUZ </v>
      </c>
      <c r="G50" s="225"/>
      <c r="H50" s="92"/>
      <c r="I50" s="91"/>
      <c r="J50" s="226" t="s">
        <v>7</v>
      </c>
      <c r="K50" s="221"/>
      <c r="L50" s="227"/>
      <c r="M50" s="221"/>
      <c r="N50" s="228"/>
      <c r="O50" s="229" t="s">
        <v>111</v>
      </c>
      <c r="P50" s="230"/>
      <c r="Q50" s="230"/>
      <c r="R50" s="231"/>
      <c r="AI50" s="670"/>
      <c r="AJ50" s="670"/>
      <c r="AK50" s="670"/>
    </row>
    <row r="51" spans="1:37" s="18" customFormat="1" ht="9" customHeight="1" x14ac:dyDescent="0.25">
      <c r="A51" s="236" t="s">
        <v>124</v>
      </c>
      <c r="B51" s="234"/>
      <c r="C51" s="448"/>
      <c r="D51" s="237"/>
      <c r="E51" s="224">
        <v>2</v>
      </c>
      <c r="F51" s="92" t="str">
        <f>IF(E51&gt;$R$57,,UPPER(VLOOKUP(E51,'Női egyéni 1000 ELO'!$A$7:$Q$134,2)))</f>
        <v xml:space="preserve">BALTA </v>
      </c>
      <c r="G51" s="225"/>
      <c r="H51" s="92"/>
      <c r="I51" s="91"/>
      <c r="J51" s="226" t="s">
        <v>8</v>
      </c>
      <c r="K51" s="221"/>
      <c r="L51" s="227"/>
      <c r="M51" s="221"/>
      <c r="N51" s="228"/>
      <c r="O51" s="232"/>
      <c r="P51" s="233"/>
      <c r="Q51" s="234"/>
      <c r="R51" s="235"/>
      <c r="AI51" s="670"/>
      <c r="AJ51" s="670"/>
      <c r="AK51" s="670"/>
    </row>
    <row r="52" spans="1:37" s="18" customFormat="1" ht="9" customHeight="1" x14ac:dyDescent="0.25">
      <c r="A52" s="379"/>
      <c r="B52" s="380"/>
      <c r="C52" s="449"/>
      <c r="D52" s="381"/>
      <c r="E52" s="224">
        <v>3</v>
      </c>
      <c r="F52" s="92" t="str">
        <f>IF(E52&gt;$R$57,,UPPER(VLOOKUP(E52,'Női egyéni 1000 ELO'!$A$7:$Q$134,2)))</f>
        <v xml:space="preserve">SZÓKE </v>
      </c>
      <c r="G52" s="225"/>
      <c r="H52" s="92"/>
      <c r="I52" s="91"/>
      <c r="J52" s="226" t="s">
        <v>9</v>
      </c>
      <c r="K52" s="221"/>
      <c r="L52" s="227"/>
      <c r="M52" s="221"/>
      <c r="N52" s="228"/>
      <c r="O52" s="229" t="s">
        <v>112</v>
      </c>
      <c r="P52" s="230"/>
      <c r="Q52" s="230"/>
      <c r="R52" s="231"/>
      <c r="AI52" s="670"/>
      <c r="AJ52" s="670"/>
      <c r="AK52" s="670"/>
    </row>
    <row r="53" spans="1:37" s="18" customFormat="1" ht="9" customHeight="1" x14ac:dyDescent="0.25">
      <c r="A53" s="238"/>
      <c r="B53" s="443"/>
      <c r="C53" s="443"/>
      <c r="D53" s="239"/>
      <c r="E53" s="224">
        <v>4</v>
      </c>
      <c r="F53" s="92" t="str">
        <f>IF(E53&gt;$R$57,,UPPER(VLOOKUP(E53,'Női egyéni 1000 ELO'!$A$7:$Q$134,2)))</f>
        <v xml:space="preserve">BÁLINT </v>
      </c>
      <c r="G53" s="225"/>
      <c r="H53" s="92"/>
      <c r="I53" s="91"/>
      <c r="J53" s="226" t="s">
        <v>10</v>
      </c>
      <c r="K53" s="221"/>
      <c r="L53" s="227"/>
      <c r="M53" s="221"/>
      <c r="N53" s="228"/>
      <c r="O53" s="221"/>
      <c r="P53" s="227"/>
      <c r="Q53" s="221"/>
      <c r="R53" s="228"/>
      <c r="AI53" s="670"/>
      <c r="AJ53" s="670"/>
      <c r="AK53" s="670"/>
    </row>
    <row r="54" spans="1:37" s="18" customFormat="1" ht="9" customHeight="1" x14ac:dyDescent="0.25">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5">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5">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5">
      <c r="A57" s="368"/>
      <c r="B57" s="365"/>
      <c r="C57" s="445"/>
      <c r="D57" s="378"/>
      <c r="E57" s="240"/>
      <c r="F57" s="241"/>
      <c r="G57" s="242"/>
      <c r="H57" s="241"/>
      <c r="I57" s="243"/>
      <c r="J57" s="244" t="s">
        <v>14</v>
      </c>
      <c r="K57" s="234"/>
      <c r="L57" s="233"/>
      <c r="M57" s="234"/>
      <c r="N57" s="235"/>
      <c r="O57" s="234" t="str">
        <f>R4</f>
        <v>Kádár László</v>
      </c>
      <c r="P57" s="233"/>
      <c r="Q57" s="234"/>
      <c r="R57" s="245">
        <f>MIN(4,'Női egyéni 1000 ELO'!Q5)</f>
        <v>4</v>
      </c>
      <c r="AI57" s="670"/>
      <c r="AJ57" s="670"/>
      <c r="AK57" s="670"/>
    </row>
  </sheetData>
  <mergeCells count="1">
    <mergeCell ref="A4:C4"/>
  </mergeCells>
  <conditionalFormatting sqref="G45:I45 G39:I39 H23 H25 H27 H29 H31 H33 H35 H37 G47:I47 G41:I41 G43:I43 H7 H9 H11 H13 H15 H17 H19 H21">
    <cfRule type="expression" dxfId="392" priority="14" stopIfTrue="1">
      <formula>AND($E7&lt;9,$C7&gt;0)</formula>
    </cfRule>
  </conditionalFormatting>
  <conditionalFormatting sqref="I32 I46 I36 K44 I42 K10 M14 K18 K26 K34 M30 M40 O22 I8 I12 I16 I20 I24 I28">
    <cfRule type="expression" dxfId="391" priority="11" stopIfTrue="1">
      <formula>AND($O$1="CU",I8="Umpire")</formula>
    </cfRule>
    <cfRule type="expression" dxfId="390" priority="12" stopIfTrue="1">
      <formula>AND($O$1="CU",I8&lt;&gt;"Umpire",J8&lt;&gt;"")</formula>
    </cfRule>
    <cfRule type="expression" dxfId="389" priority="13" stopIfTrue="1">
      <formula>AND($O$1="CU",I8&lt;&gt;"Umpire")</formula>
    </cfRule>
  </conditionalFormatting>
  <conditionalFormatting sqref="E39 E47 E45 E43 E41">
    <cfRule type="expression" dxfId="388" priority="10" stopIfTrue="1">
      <formula>AND($E39&lt;9,$C39&gt;0)</formula>
    </cfRule>
  </conditionalFormatting>
  <conditionalFormatting sqref="F41 F43 F45 F47 F39">
    <cfRule type="cellIs" dxfId="387" priority="8" stopIfTrue="1" operator="equal">
      <formula>"Bye"</formula>
    </cfRule>
    <cfRule type="expression" dxfId="386" priority="9" stopIfTrue="1">
      <formula>AND($E39&lt;9,$C39&gt;0)</formula>
    </cfRule>
  </conditionalFormatting>
  <conditionalFormatting sqref="M10 M18 M26 M34 O30 O40 M44 O14 Q22 K8 K12 K16 K20 K24 K28 K32 K36 K42 K46">
    <cfRule type="expression" dxfId="385" priority="6" stopIfTrue="1">
      <formula>J8="as"</formula>
    </cfRule>
    <cfRule type="expression" dxfId="384" priority="7" stopIfTrue="1">
      <formula>J8="bs"</formula>
    </cfRule>
  </conditionalFormatting>
  <conditionalFormatting sqref="B41 B43 B45 B47 B39">
    <cfRule type="cellIs" dxfId="383" priority="4" stopIfTrue="1" operator="equal">
      <formula>"QA"</formula>
    </cfRule>
    <cfRule type="cellIs" dxfId="382" priority="5" stopIfTrue="1" operator="equal">
      <formula>"DA"</formula>
    </cfRule>
  </conditionalFormatting>
  <conditionalFormatting sqref="R57 J8 J12 J16 J20 J24 J28 J32 J36 N30 N14 L10 L34 L18 L26 P22">
    <cfRule type="expression" dxfId="381" priority="3" stopIfTrue="1">
      <formula>$O$1="CU"</formula>
    </cfRule>
  </conditionalFormatting>
  <conditionalFormatting sqref="E9 E7 E11 E13 E15 E17 E19 E21 E23 E25 E27 E29 E31 E33 E35 E37">
    <cfRule type="expression" dxfId="380" priority="2" stopIfTrue="1">
      <formula>$E7&lt;5</formula>
    </cfRule>
  </conditionalFormatting>
  <conditionalFormatting sqref="F35 F37 F25 F33 F31 F29 F27 F23 F19 F21 F9 F17 F15 F13 F11 F7">
    <cfRule type="cellIs" dxfId="379" priority="1" stopIfTrue="1" operator="equal">
      <formula>"Bye"</formula>
    </cfRule>
  </conditionalFormatting>
  <dataValidations count="1">
    <dataValidation type="list" allowBlank="1" showInputMessage="1" sqref="I46 I42 K44 M40 I8 M14 K10 K18 K26 K34 M30 I12 I36 O22 I16 I32 I24 I20 I28" xr:uid="{00000000-0002-0000-09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tabColor indexed="42"/>
  </sheetPr>
  <dimension ref="A1:Q156"/>
  <sheetViews>
    <sheetView showGridLines="0" showZeros="0" workbookViewId="0">
      <pane ySplit="6" topLeftCell="A7" activePane="bottomLeft" state="frozen"/>
      <selection activeCell="F2" sqref="F2"/>
      <selection pane="bottomLeft" activeCell="G7" sqref="G7"/>
    </sheetView>
  </sheetViews>
  <sheetFormatPr defaultRowHeight="13.2" x14ac:dyDescent="0.25"/>
  <cols>
    <col min="1" max="1" width="3.88671875" customWidth="1"/>
    <col min="2" max="2" width="15.33203125" bestFit="1" customWidth="1"/>
    <col min="3" max="3" width="14.33203125" bestFit="1" customWidth="1"/>
    <col min="4" max="4" width="11.109375" style="45" customWidth="1"/>
    <col min="5" max="5" width="9.33203125" style="728" customWidth="1"/>
    <col min="6" max="6" width="6.109375" style="102" hidden="1" customWidth="1"/>
    <col min="7" max="7" width="33.8867187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t="str">
        <f>Altalanos!$A$6</f>
        <v>MTSZ AMATŐR OB</v>
      </c>
      <c r="B1" s="93"/>
      <c r="C1" s="93"/>
      <c r="D1" s="384"/>
      <c r="E1" s="438" t="s">
        <v>123</v>
      </c>
      <c r="F1" s="427"/>
      <c r="G1" s="428"/>
      <c r="H1" s="429"/>
      <c r="I1" s="429"/>
      <c r="J1" s="430"/>
      <c r="K1" s="430"/>
      <c r="L1" s="430"/>
      <c r="M1" s="430"/>
      <c r="N1" s="430"/>
      <c r="O1" s="430"/>
      <c r="P1" s="430"/>
      <c r="Q1" s="431"/>
    </row>
    <row r="2" spans="1:17" ht="13.8" thickBot="1" x14ac:dyDescent="0.3">
      <c r="B2" s="96" t="s">
        <v>122</v>
      </c>
      <c r="C2" s="465" t="str">
        <f>Altalanos!$E$8</f>
        <v>Női egyéni 500</v>
      </c>
      <c r="D2" s="120"/>
      <c r="E2" s="438" t="s">
        <v>94</v>
      </c>
      <c r="F2" s="103"/>
      <c r="G2" s="103"/>
      <c r="H2" s="704"/>
      <c r="I2" s="704"/>
      <c r="J2" s="94"/>
      <c r="K2" s="94"/>
      <c r="L2" s="94"/>
      <c r="M2" s="94"/>
      <c r="N2" s="111"/>
      <c r="O2" s="86"/>
      <c r="P2" s="86"/>
      <c r="Q2" s="111"/>
    </row>
    <row r="3" spans="1:17" s="2" customFormat="1" ht="13.8" thickBot="1" x14ac:dyDescent="0.3">
      <c r="A3" s="683" t="s">
        <v>121</v>
      </c>
      <c r="B3" s="702"/>
      <c r="C3" s="702"/>
      <c r="D3" s="702"/>
      <c r="E3" s="702"/>
      <c r="F3" s="702"/>
      <c r="G3" s="702"/>
      <c r="H3" s="702"/>
      <c r="I3" s="703"/>
      <c r="J3" s="112"/>
      <c r="K3" s="123"/>
      <c r="L3" s="123"/>
      <c r="M3" s="123"/>
      <c r="N3" s="485" t="s">
        <v>92</v>
      </c>
      <c r="O3" s="113"/>
      <c r="P3" s="124"/>
      <c r="Q3" s="439"/>
    </row>
    <row r="4" spans="1:17" s="2" customFormat="1" x14ac:dyDescent="0.25">
      <c r="A4" s="55" t="s">
        <v>82</v>
      </c>
      <c r="B4" s="55"/>
      <c r="C4" s="53" t="s">
        <v>79</v>
      </c>
      <c r="D4" s="55" t="s">
        <v>87</v>
      </c>
      <c r="E4" s="88"/>
      <c r="G4" s="125"/>
      <c r="H4" s="738" t="s">
        <v>88</v>
      </c>
      <c r="I4" s="713"/>
      <c r="J4" s="126"/>
      <c r="K4" s="127"/>
      <c r="L4" s="127"/>
      <c r="M4" s="127"/>
      <c r="N4" s="126"/>
      <c r="O4" s="440"/>
      <c r="P4" s="440"/>
      <c r="Q4" s="128"/>
    </row>
    <row r="5" spans="1:17" s="2" customFormat="1" ht="13.8" thickBot="1" x14ac:dyDescent="0.3">
      <c r="A5" s="432" t="str">
        <f>Altalanos!$A$10</f>
        <v>2022.08.05-07.</v>
      </c>
      <c r="B5" s="432"/>
      <c r="C5" s="97" t="str">
        <f>Altalanos!$C$10</f>
        <v>Balatonboglár</v>
      </c>
      <c r="D5" s="98" t="str">
        <f>Altalanos!$D$10</f>
        <v xml:space="preserve">  </v>
      </c>
      <c r="E5" s="98"/>
      <c r="F5" s="98"/>
      <c r="G5" s="98"/>
      <c r="H5" s="470" t="str">
        <f>Altalanos!$E$10</f>
        <v>Kádár László</v>
      </c>
      <c r="I5" s="739"/>
      <c r="J5" s="129"/>
      <c r="K5" s="89"/>
      <c r="L5" s="89"/>
      <c r="M5" s="89"/>
      <c r="N5" s="129"/>
      <c r="O5" s="98"/>
      <c r="P5" s="98"/>
      <c r="Q5" s="756"/>
    </row>
    <row r="6" spans="1:17" ht="30" customHeight="1" thickBot="1" x14ac:dyDescent="0.3">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t="s">
        <v>367</v>
      </c>
      <c r="C7" s="105" t="s">
        <v>368</v>
      </c>
      <c r="D7" s="106"/>
      <c r="E7" s="441"/>
      <c r="F7" s="686"/>
      <c r="G7" s="687"/>
      <c r="H7" s="106">
        <v>33</v>
      </c>
      <c r="I7" s="106"/>
      <c r="J7" s="423"/>
      <c r="K7" s="421"/>
      <c r="L7" s="425"/>
      <c r="M7" s="421"/>
      <c r="N7" s="387"/>
      <c r="O7" s="768"/>
      <c r="P7" s="133"/>
      <c r="Q7" s="107"/>
    </row>
    <row r="8" spans="1:17" s="11" customFormat="1" ht="18.899999999999999" customHeight="1" x14ac:dyDescent="0.25">
      <c r="A8" s="426">
        <v>2</v>
      </c>
      <c r="B8" s="105" t="s">
        <v>365</v>
      </c>
      <c r="C8" s="105" t="s">
        <v>366</v>
      </c>
      <c r="D8" s="106"/>
      <c r="E8" s="441"/>
      <c r="F8" s="688"/>
      <c r="G8" s="689"/>
      <c r="H8" s="106"/>
      <c r="I8" s="106"/>
      <c r="J8" s="423"/>
      <c r="K8" s="421"/>
      <c r="L8" s="425"/>
      <c r="M8" s="421"/>
      <c r="N8" s="387"/>
      <c r="O8" s="106"/>
      <c r="P8" s="133"/>
      <c r="Q8" s="107"/>
    </row>
    <row r="9" spans="1:17" s="11" customFormat="1" ht="18.899999999999999" customHeight="1" x14ac:dyDescent="0.25">
      <c r="A9" s="426">
        <v>3</v>
      </c>
      <c r="B9" s="105" t="s">
        <v>363</v>
      </c>
      <c r="C9" s="105" t="s">
        <v>364</v>
      </c>
      <c r="D9" s="106"/>
      <c r="E9" s="441"/>
      <c r="F9" s="688"/>
      <c r="G9" s="689"/>
      <c r="H9" s="106">
        <v>94</v>
      </c>
      <c r="I9" s="106"/>
      <c r="J9" s="423"/>
      <c r="K9" s="421"/>
      <c r="L9" s="425"/>
      <c r="M9" s="421"/>
      <c r="N9" s="387"/>
      <c r="O9" s="106"/>
      <c r="P9" s="715"/>
      <c r="Q9" s="458"/>
    </row>
    <row r="10" spans="1:17" s="11" customFormat="1" ht="18.899999999999999" customHeight="1" x14ac:dyDescent="0.25">
      <c r="A10" s="426">
        <v>4</v>
      </c>
      <c r="B10" s="820" t="s">
        <v>377</v>
      </c>
      <c r="C10" s="820" t="s">
        <v>378</v>
      </c>
      <c r="D10" s="821"/>
      <c r="E10" s="822"/>
      <c r="F10" s="826"/>
      <c r="G10" s="741"/>
      <c r="H10" s="827"/>
      <c r="I10" s="821"/>
      <c r="J10" s="824"/>
      <c r="K10" s="825"/>
      <c r="L10" s="824"/>
      <c r="M10" s="825"/>
      <c r="N10" s="821"/>
      <c r="O10" s="106"/>
      <c r="P10" s="714"/>
      <c r="Q10" s="707"/>
    </row>
    <row r="11" spans="1:17" s="11" customFormat="1" ht="18.899999999999999" customHeight="1" x14ac:dyDescent="0.25">
      <c r="A11" s="426">
        <v>5</v>
      </c>
      <c r="B11" s="820" t="s">
        <v>383</v>
      </c>
      <c r="C11" s="820" t="s">
        <v>384</v>
      </c>
      <c r="D11" s="821"/>
      <c r="E11" s="822"/>
      <c r="F11" s="826"/>
      <c r="G11" s="741"/>
      <c r="H11" s="828"/>
      <c r="I11" s="821"/>
      <c r="J11" s="824"/>
      <c r="K11" s="825"/>
      <c r="L11" s="824"/>
      <c r="M11" s="825"/>
      <c r="N11" s="821"/>
      <c r="O11" s="106"/>
      <c r="P11" s="714"/>
      <c r="Q11" s="707"/>
    </row>
    <row r="12" spans="1:17" s="11" customFormat="1" ht="18.899999999999999" customHeight="1" x14ac:dyDescent="0.25">
      <c r="A12" s="426">
        <v>6</v>
      </c>
      <c r="B12" s="823"/>
      <c r="C12" s="823"/>
      <c r="D12" s="821"/>
      <c r="E12" s="822"/>
      <c r="F12" s="826"/>
      <c r="G12" s="741"/>
      <c r="H12" s="828"/>
      <c r="I12" s="821"/>
      <c r="J12" s="824"/>
      <c r="K12" s="825"/>
      <c r="L12" s="824"/>
      <c r="M12" s="825"/>
      <c r="N12" s="821"/>
      <c r="O12" s="106"/>
      <c r="P12" s="714"/>
      <c r="Q12" s="707"/>
    </row>
    <row r="13" spans="1:17" s="11" customFormat="1" ht="18.899999999999999" customHeight="1" x14ac:dyDescent="0.25">
      <c r="A13" s="426">
        <v>7</v>
      </c>
      <c r="B13" s="820"/>
      <c r="C13" s="820"/>
      <c r="D13" s="821"/>
      <c r="E13" s="822"/>
      <c r="F13" s="826"/>
      <c r="G13" s="741"/>
      <c r="H13" s="828"/>
      <c r="I13" s="821"/>
      <c r="J13" s="824"/>
      <c r="K13" s="825"/>
      <c r="L13" s="824"/>
      <c r="M13" s="825"/>
      <c r="N13" s="821"/>
      <c r="O13" s="106"/>
      <c r="P13" s="714"/>
      <c r="Q13" s="707"/>
    </row>
    <row r="14" spans="1:17" s="11" customFormat="1" ht="18.899999999999999" customHeight="1" x14ac:dyDescent="0.25">
      <c r="A14" s="426">
        <v>8</v>
      </c>
      <c r="B14" s="820"/>
      <c r="C14" s="820"/>
      <c r="D14" s="821"/>
      <c r="E14" s="822"/>
      <c r="F14" s="826"/>
      <c r="G14" s="741"/>
      <c r="H14" s="828"/>
      <c r="I14" s="821"/>
      <c r="J14" s="824"/>
      <c r="K14" s="825"/>
      <c r="L14" s="824"/>
      <c r="M14" s="825"/>
      <c r="N14" s="821"/>
      <c r="O14" s="106"/>
      <c r="P14" s="714"/>
      <c r="Q14" s="707"/>
    </row>
    <row r="15" spans="1:17" s="11" customFormat="1" ht="18.899999999999999" customHeight="1" x14ac:dyDescent="0.25">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766"/>
      <c r="C16" s="105"/>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4"/>
      <c r="F28" s="740"/>
      <c r="G28" s="741"/>
      <c r="H28" s="106"/>
      <c r="I28" s="106"/>
      <c r="J28" s="423"/>
      <c r="K28" s="421"/>
      <c r="L28" s="425"/>
      <c r="M28" s="466"/>
      <c r="N28" s="387"/>
      <c r="O28" s="106"/>
      <c r="P28" s="133"/>
      <c r="Q28" s="107"/>
    </row>
    <row r="29" spans="1:17" s="11" customFormat="1" ht="18.899999999999999" customHeight="1" x14ac:dyDescent="0.25">
      <c r="A29" s="426">
        <v>23</v>
      </c>
      <c r="B29" s="105"/>
      <c r="C29" s="105"/>
      <c r="D29" s="106"/>
      <c r="E29" s="775"/>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7"/>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8"/>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8"/>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x14ac:dyDescent="0.25">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x14ac:dyDescent="0.25">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x14ac:dyDescent="0.25">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x14ac:dyDescent="0.25">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x14ac:dyDescent="0.25">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x14ac:dyDescent="0.25">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x14ac:dyDescent="0.25">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x14ac:dyDescent="0.25">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x14ac:dyDescent="0.25">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x14ac:dyDescent="0.25">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x14ac:dyDescent="0.25">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x14ac:dyDescent="0.25">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x14ac:dyDescent="0.25">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x14ac:dyDescent="0.25">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x14ac:dyDescent="0.25">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x14ac:dyDescent="0.25">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x14ac:dyDescent="0.25">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x14ac:dyDescent="0.25">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x14ac:dyDescent="0.25">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x14ac:dyDescent="0.25">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x14ac:dyDescent="0.25">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x14ac:dyDescent="0.25">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x14ac:dyDescent="0.25">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x14ac:dyDescent="0.25">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x14ac:dyDescent="0.25">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x14ac:dyDescent="0.25">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x14ac:dyDescent="0.25">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x14ac:dyDescent="0.25">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x14ac:dyDescent="0.25">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x14ac:dyDescent="0.25">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x14ac:dyDescent="0.25">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x14ac:dyDescent="0.25">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x14ac:dyDescent="0.25">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x14ac:dyDescent="0.25">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x14ac:dyDescent="0.25">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x14ac:dyDescent="0.25">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x14ac:dyDescent="0.25">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x14ac:dyDescent="0.25">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x14ac:dyDescent="0.25">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x14ac:dyDescent="0.25">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x14ac:dyDescent="0.25">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x14ac:dyDescent="0.25">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x14ac:dyDescent="0.25">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x14ac:dyDescent="0.25">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x14ac:dyDescent="0.25">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x14ac:dyDescent="0.25">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x14ac:dyDescent="0.25">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x14ac:dyDescent="0.25">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x14ac:dyDescent="0.25">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x14ac:dyDescent="0.25">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x14ac:dyDescent="0.25">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x14ac:dyDescent="0.25">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x14ac:dyDescent="0.25">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x14ac:dyDescent="0.25">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x14ac:dyDescent="0.25">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x14ac:dyDescent="0.25">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x14ac:dyDescent="0.25">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x14ac:dyDescent="0.25">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x14ac:dyDescent="0.25">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x14ac:dyDescent="0.25">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x14ac:dyDescent="0.25">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x14ac:dyDescent="0.25">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x14ac:dyDescent="0.25">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5">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5">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5">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5">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5">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5">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5">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5">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5">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5">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5">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5">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5">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5">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5">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5">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5">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5">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5">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5">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5">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5">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378" priority="16" stopIfTrue="1">
      <formula>AND(ROUNDDOWN(($A$4-E7)/365.25,0)&lt;=13,G7&lt;&gt;"OK")</formula>
    </cfRule>
    <cfRule type="expression" dxfId="377" priority="17" stopIfTrue="1">
      <formula>AND(ROUNDDOWN(($A$4-E7)/365.25,0)&lt;=14,G7&lt;&gt;"OK")</formula>
    </cfRule>
    <cfRule type="expression" dxfId="376" priority="18" stopIfTrue="1">
      <formula>AND(ROUNDDOWN(($A$4-E7)/365.25,0)&lt;=17,G7&lt;&gt;"OK")</formula>
    </cfRule>
  </conditionalFormatting>
  <conditionalFormatting sqref="J7:J156">
    <cfRule type="cellIs" dxfId="375" priority="15" stopIfTrue="1" operator="equal">
      <formula>"Z"</formula>
    </cfRule>
  </conditionalFormatting>
  <conditionalFormatting sqref="A7:A12 A13:D156 D7:D12">
    <cfRule type="expression" dxfId="374" priority="14" stopIfTrue="1">
      <formula>$Q7&gt;=1</formula>
    </cfRule>
  </conditionalFormatting>
  <conditionalFormatting sqref="E7:E14">
    <cfRule type="expression" dxfId="373" priority="11" stopIfTrue="1">
      <formula>AND(ROUNDDOWN(($A$4-E7)/365.25,0)&lt;=13,G7&lt;&gt;"OK")</formula>
    </cfRule>
    <cfRule type="expression" dxfId="372" priority="12" stopIfTrue="1">
      <formula>AND(ROUNDDOWN(($A$4-E7)/365.25,0)&lt;=14,G7&lt;&gt;"OK")</formula>
    </cfRule>
    <cfRule type="expression" dxfId="371" priority="13" stopIfTrue="1">
      <formula>AND(ROUNDDOWN(($A$4-E7)/365.25,0)&lt;=17,G7&lt;&gt;"OK")</formula>
    </cfRule>
  </conditionalFormatting>
  <conditionalFormatting sqref="J7:J14">
    <cfRule type="cellIs" dxfId="370" priority="10" stopIfTrue="1" operator="equal">
      <formula>"Z"</formula>
    </cfRule>
  </conditionalFormatting>
  <conditionalFormatting sqref="E7:E14">
    <cfRule type="expression" dxfId="369" priority="6" stopIfTrue="1">
      <formula>AND(ROUNDDOWN(($A$4-E7)/365.25,0)&lt;=13,G7&lt;&gt;"OK")</formula>
    </cfRule>
    <cfRule type="expression" dxfId="368" priority="7" stopIfTrue="1">
      <formula>AND(ROUNDDOWN(($A$4-E7)/365.25,0)&lt;=14,G7&lt;&gt;"OK")</formula>
    </cfRule>
    <cfRule type="expression" dxfId="367" priority="8" stopIfTrue="1">
      <formula>AND(ROUNDDOWN(($A$4-E7)/365.25,0)&lt;=17,G7&lt;&gt;"OK")</formula>
    </cfRule>
  </conditionalFormatting>
  <conditionalFormatting sqref="E7:E27 E29:E37">
    <cfRule type="expression" dxfId="366" priority="2" stopIfTrue="1">
      <formula>AND(ROUNDDOWN(($A$4-E7)/365.25,0)&lt;=13,G7&lt;&gt;"OK")</formula>
    </cfRule>
    <cfRule type="expression" dxfId="365" priority="3" stopIfTrue="1">
      <formula>AND(ROUNDDOWN(($A$4-E7)/365.25,0)&lt;=14,G7&lt;&gt;"OK")</formula>
    </cfRule>
    <cfRule type="expression" dxfId="364" priority="4" stopIfTrue="1">
      <formula>AND(ROUNDDOWN(($A$4-E7)/365.25,0)&lt;=17,G7&lt;&gt;"OK")</formula>
    </cfRule>
  </conditionalFormatting>
  <conditionalFormatting sqref="B7:C11">
    <cfRule type="expression" dxfId="363" priority="33" stopIfTrue="1">
      <formula>$Q8&gt;=1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4753"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unka47">
    <tabColor indexed="11"/>
  </sheetPr>
  <dimension ref="A1:AK43"/>
  <sheetViews>
    <sheetView workbookViewId="0">
      <selection activeCell="K16" sqref="K16"/>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848" t="str">
        <f>Altalanos!$A$6</f>
        <v>MTSZ AMATŐR OB</v>
      </c>
      <c r="B1" s="848"/>
      <c r="C1" s="848"/>
      <c r="D1" s="848"/>
      <c r="E1" s="848"/>
      <c r="F1" s="848"/>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t="str">
        <f>Altalanos!$E$8</f>
        <v>Női egyéni 500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49" t="str">
        <f>Altalanos!$A$10</f>
        <v>2022.08.05-07.</v>
      </c>
      <c r="B4" s="849"/>
      <c r="C4" s="849"/>
      <c r="D4" s="519"/>
      <c r="E4" s="520" t="str">
        <f>Altalanos!$C$10</f>
        <v>Balatonboglár</v>
      </c>
      <c r="F4" s="520"/>
      <c r="G4" s="520"/>
      <c r="H4" s="523"/>
      <c r="I4" s="520"/>
      <c r="J4" s="522"/>
      <c r="K4" s="523"/>
      <c r="L4" s="525" t="str">
        <f>Altalanos!$E$10</f>
        <v>Kádár László</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v>1</v>
      </c>
      <c r="C7" s="631">
        <f>IF($B7="","",VLOOKUP($B7,'Női egyéni 500 ELO'!$A$7:$O$22,5))</f>
        <v>0</v>
      </c>
      <c r="D7" s="631">
        <f>IF($B7="","",VLOOKUP($B7,'Női egyéni 500 ELO'!$A$7:$O$22,15))</f>
        <v>0</v>
      </c>
      <c r="E7" s="847" t="str">
        <f>UPPER(IF($B7="","",VLOOKUP($B7,'Női egyéni 500 ELO'!$A$7:$O$22,2)))</f>
        <v>BÁNRÉVI</v>
      </c>
      <c r="F7" s="847"/>
      <c r="G7" s="847" t="str">
        <f>IF($B7="","",VLOOKUP($B7,'Női egyéni 500 ELO'!$A$7:$O$22,3))</f>
        <v xml:space="preserve">Bernadett </v>
      </c>
      <c r="H7" s="847"/>
      <c r="I7" s="632">
        <f>IF($B7="","",VLOOKUP($B7,'Női egyéni 500 ELO'!$A$7:$O$22,4))</f>
        <v>0</v>
      </c>
      <c r="J7" s="559"/>
      <c r="K7" s="664">
        <v>4</v>
      </c>
      <c r="L7" s="658" t="e">
        <f>IF(K7="","",CONCATENATE(VLOOKUP($Y$3,$AB$1:$AK$1,K7)," pont"))</f>
        <v>#N/A</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v>2</v>
      </c>
      <c r="C9" s="631">
        <f>IF($B9="","",VLOOKUP($B9,'Női egyéni 500 ELO'!$A$7:$O$22,5))</f>
        <v>0</v>
      </c>
      <c r="D9" s="631">
        <f>IF($B9="","",VLOOKUP($B9,'Női egyéni 500 ELO'!$A$7:$O$22,15))</f>
        <v>0</v>
      </c>
      <c r="E9" s="847" t="str">
        <f>UPPER(IF($B9="","",VLOOKUP($B9,'Női egyéni 500 ELO'!$A$7:$O$22,2)))</f>
        <v xml:space="preserve">RUSAI </v>
      </c>
      <c r="F9" s="847"/>
      <c r="G9" s="847" t="str">
        <f>IF($B9="","",VLOOKUP($B9,'Női egyéni 500 ELO'!$A$7:$O$22,3))</f>
        <v>Hédi</v>
      </c>
      <c r="H9" s="847"/>
      <c r="I9" s="632">
        <f>IF($B9="","",VLOOKUP($B9,'Női egyéni 500 ELO'!$A$7:$O$22,4))</f>
        <v>0</v>
      </c>
      <c r="J9" s="559"/>
      <c r="K9" s="664">
        <v>1</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v>3</v>
      </c>
      <c r="C11" s="631">
        <f>IF($B11="","",VLOOKUP($B11,'Női egyéni 500 ELO'!$A$7:$O$22,5))</f>
        <v>0</v>
      </c>
      <c r="D11" s="631">
        <f>IF($B11="","",VLOOKUP($B11,'Női egyéni 500 ELO'!$A$7:$O$22,15))</f>
        <v>0</v>
      </c>
      <c r="E11" s="847" t="str">
        <f>UPPER(IF($B11="","",VLOOKUP($B11,'Női egyéni 500 ELO'!$A$7:$O$22,2)))</f>
        <v xml:space="preserve">TÓTH </v>
      </c>
      <c r="F11" s="847"/>
      <c r="G11" s="847" t="str">
        <f>IF($B11="","",VLOOKUP($B11,'Női egyéni 500 ELO'!$A$7:$O$22,3))</f>
        <v>Klára</v>
      </c>
      <c r="H11" s="847"/>
      <c r="I11" s="632">
        <f>IF($B11="","",VLOOKUP($B11,'Női egyéni 500 ELO'!$A$7:$O$22,4))</f>
        <v>0</v>
      </c>
      <c r="J11" s="559"/>
      <c r="K11" s="664">
        <v>3</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v>4</v>
      </c>
      <c r="C13" s="631">
        <f>IF($B13="","",VLOOKUP($B13,'Női egyéni 500 ELO'!$A$7:$O$22,5))</f>
        <v>0</v>
      </c>
      <c r="D13" s="631">
        <f>IF($B13="","",VLOOKUP($B13,'Női egyéni 500 ELO'!$A$7:$O$22,15))</f>
        <v>0</v>
      </c>
      <c r="E13" s="847" t="str">
        <f>UPPER(IF($B13="","",VLOOKUP($B13,'Női egyéni 500 ELO'!$A$7:$O$22,2)))</f>
        <v>BODNÁR</v>
      </c>
      <c r="F13" s="847"/>
      <c r="G13" s="847" t="str">
        <f>IF($B13="","",VLOOKUP($B13,'Női egyéni 500 ELO'!$A$7:$O$22,3))</f>
        <v>Györgyi</v>
      </c>
      <c r="H13" s="847"/>
      <c r="I13" s="632">
        <f>IF($B13="","",VLOOKUP($B13,'Női egyéni 500 ELO'!$A$7:$O$22,4))</f>
        <v>0</v>
      </c>
      <c r="J13" s="559"/>
      <c r="K13" s="664">
        <v>2</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5">
      <c r="A15" s="598" t="s">
        <v>172</v>
      </c>
      <c r="B15" s="629">
        <v>5</v>
      </c>
      <c r="C15" s="631">
        <f>IF($B15="","",VLOOKUP($B15,'Női egyéni 500 ELO'!$A$7:$O$22,5))</f>
        <v>0</v>
      </c>
      <c r="D15" s="631">
        <f>IF($B15="","",VLOOKUP($B15,'Női egyéni 500 ELO'!$A$7:$O$22,15))</f>
        <v>0</v>
      </c>
      <c r="E15" s="847" t="str">
        <f>UPPER(IF($B15="","",VLOOKUP($B15,'Női egyéni 500 ELO'!$A$7:$O$22,2)))</f>
        <v xml:space="preserve">ZAGYVA TAMÁSNÉ </v>
      </c>
      <c r="F15" s="847"/>
      <c r="G15" s="847" t="str">
        <f>IF($B15="","",VLOOKUP($B15,'Női egyéni 500 ELO'!$A$7:$O$22,3))</f>
        <v>Orosz Hajnalka</v>
      </c>
      <c r="H15" s="847"/>
      <c r="I15" s="632">
        <f>IF($B15="","",VLOOKUP($B15,'Női egyéni 500 ELO'!$A$7:$O$22,4))</f>
        <v>0</v>
      </c>
      <c r="J15" s="559"/>
      <c r="K15" s="664">
        <v>5</v>
      </c>
      <c r="L15" s="658" t="e">
        <f>IF(K15="","",CONCATENATE(VLOOKUP($Y$3,$AB$1:$AK$1,K15)," pont"))</f>
        <v>#N/A</v>
      </c>
      <c r="M15" s="665"/>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46"/>
      <c r="C18" s="846"/>
      <c r="D18" s="843" t="str">
        <f>E7</f>
        <v>BÁNRÉVI</v>
      </c>
      <c r="E18" s="843"/>
      <c r="F18" s="843" t="str">
        <f>E9</f>
        <v xml:space="preserve">RUSAI </v>
      </c>
      <c r="G18" s="843"/>
      <c r="H18" s="843" t="str">
        <f>E11</f>
        <v xml:space="preserve">TÓTH </v>
      </c>
      <c r="I18" s="843"/>
      <c r="J18" s="843" t="str">
        <f>E13</f>
        <v>BODNÁR</v>
      </c>
      <c r="K18" s="843"/>
      <c r="L18" s="843" t="str">
        <f>E15</f>
        <v xml:space="preserve">ZAGYVA TAMÁSNÉ </v>
      </c>
      <c r="M18" s="843"/>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40" t="str">
        <f>E7</f>
        <v>BÁNRÉVI</v>
      </c>
      <c r="C19" s="840"/>
      <c r="D19" s="844"/>
      <c r="E19" s="844"/>
      <c r="F19" s="841" t="s">
        <v>487</v>
      </c>
      <c r="G19" s="842"/>
      <c r="H19" s="841" t="s">
        <v>527</v>
      </c>
      <c r="I19" s="842"/>
      <c r="J19" s="845" t="s">
        <v>493</v>
      </c>
      <c r="K19" s="843"/>
      <c r="L19" s="845" t="s">
        <v>418</v>
      </c>
      <c r="M19" s="843"/>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40" t="str">
        <f>E9</f>
        <v xml:space="preserve">RUSAI </v>
      </c>
      <c r="C20" s="840"/>
      <c r="D20" s="841" t="s">
        <v>417</v>
      </c>
      <c r="E20" s="842"/>
      <c r="F20" s="844"/>
      <c r="G20" s="844"/>
      <c r="H20" s="841" t="s">
        <v>421</v>
      </c>
      <c r="I20" s="842"/>
      <c r="J20" s="841" t="s">
        <v>421</v>
      </c>
      <c r="K20" s="842"/>
      <c r="L20" s="845" t="s">
        <v>417</v>
      </c>
      <c r="M20" s="843"/>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40" t="str">
        <f>E11</f>
        <v xml:space="preserve">TÓTH </v>
      </c>
      <c r="C21" s="840"/>
      <c r="D21" s="841" t="s">
        <v>422</v>
      </c>
      <c r="E21" s="842"/>
      <c r="F21" s="841" t="s">
        <v>485</v>
      </c>
      <c r="G21" s="842"/>
      <c r="H21" s="844"/>
      <c r="I21" s="844"/>
      <c r="J21" s="841" t="s">
        <v>488</v>
      </c>
      <c r="K21" s="842"/>
      <c r="L21" s="841" t="s">
        <v>421</v>
      </c>
      <c r="M21" s="842"/>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840" t="str">
        <f>E13</f>
        <v>BODNÁR</v>
      </c>
      <c r="C22" s="840"/>
      <c r="D22" s="841" t="s">
        <v>475</v>
      </c>
      <c r="E22" s="842"/>
      <c r="F22" s="841" t="s">
        <v>485</v>
      </c>
      <c r="G22" s="842"/>
      <c r="H22" s="845" t="s">
        <v>478</v>
      </c>
      <c r="I22" s="843"/>
      <c r="J22" s="844"/>
      <c r="K22" s="844"/>
      <c r="L22" s="841" t="s">
        <v>475</v>
      </c>
      <c r="M22" s="842"/>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172</v>
      </c>
      <c r="B23" s="840" t="str">
        <f>E15</f>
        <v xml:space="preserve">ZAGYVA TAMÁSNÉ </v>
      </c>
      <c r="C23" s="840"/>
      <c r="D23" s="841" t="s">
        <v>486</v>
      </c>
      <c r="E23" s="842"/>
      <c r="F23" s="841" t="s">
        <v>487</v>
      </c>
      <c r="G23" s="842"/>
      <c r="H23" s="845" t="s">
        <v>485</v>
      </c>
      <c r="I23" s="843"/>
      <c r="J23" s="845" t="s">
        <v>493</v>
      </c>
      <c r="K23" s="843"/>
      <c r="L23" s="844"/>
      <c r="M23" s="844"/>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838"/>
      <c r="F34" s="838"/>
      <c r="G34" s="619" t="s">
        <v>7</v>
      </c>
      <c r="H34" s="571"/>
      <c r="I34" s="609"/>
      <c r="J34" s="620"/>
      <c r="K34" s="565" t="s">
        <v>111</v>
      </c>
      <c r="L34" s="626"/>
      <c r="M34" s="610"/>
      <c r="O34" s="590"/>
      <c r="P34" s="602"/>
      <c r="Q34" s="602"/>
      <c r="R34" s="603"/>
      <c r="S34" s="590"/>
    </row>
    <row r="35" spans="1:19" x14ac:dyDescent="0.25">
      <c r="A35" s="574" t="s">
        <v>124</v>
      </c>
      <c r="B35" s="335"/>
      <c r="C35" s="576"/>
      <c r="D35" s="611"/>
      <c r="E35" s="839"/>
      <c r="F35" s="839"/>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Kádár László</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362" priority="2" stopIfTrue="1" operator="equal">
      <formula>"Bye"</formula>
    </cfRule>
  </conditionalFormatting>
  <conditionalFormatting sqref="R41">
    <cfRule type="expression" dxfId="36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7">
    <tabColor indexed="42"/>
  </sheetPr>
  <dimension ref="A1:P87"/>
  <sheetViews>
    <sheetView showGridLines="0" showZeros="0" zoomScale="86" workbookViewId="0">
      <pane ySplit="7" topLeftCell="A8" activePane="bottomLeft" state="frozen"/>
      <selection activeCell="C12" sqref="C12"/>
      <selection pane="bottomLeft" activeCell="B8" sqref="B8"/>
    </sheetView>
  </sheetViews>
  <sheetFormatPr defaultRowHeight="13.2" x14ac:dyDescent="0.25"/>
  <cols>
    <col min="1" max="1" width="4.33203125" customWidth="1"/>
    <col min="2" max="2" width="16.21875" bestFit="1" customWidth="1"/>
    <col min="3" max="3" width="13" customWidth="1"/>
    <col min="4" max="4" width="13.33203125" style="45" customWidth="1"/>
    <col min="5" max="5" width="12.109375" style="45" customWidth="1"/>
    <col min="6" max="6" width="5.88671875" style="45" customWidth="1"/>
    <col min="7" max="7" width="2.33203125" style="45" customWidth="1"/>
    <col min="8" max="8" width="13.88671875" style="102" customWidth="1"/>
    <col min="9" max="9" width="10.5546875" style="45" customWidth="1"/>
    <col min="10" max="10" width="11.109375" style="45" customWidth="1"/>
    <col min="11" max="11" width="10.33203125" style="45" customWidth="1"/>
    <col min="12" max="12" width="5.88671875" style="45" customWidth="1"/>
    <col min="13" max="13" width="11.33203125" style="45" customWidth="1"/>
    <col min="14" max="16" width="5.88671875" style="45" customWidth="1"/>
  </cols>
  <sheetData>
    <row r="1" spans="1:16" ht="24.6" x14ac:dyDescent="0.4">
      <c r="A1" s="93" t="str">
        <f>Altalanos!$A$6</f>
        <v>MTSZ AMATŐR OB</v>
      </c>
      <c r="B1" s="93"/>
      <c r="C1" s="93"/>
      <c r="D1" s="94"/>
      <c r="E1" s="94"/>
      <c r="F1" s="385"/>
      <c r="G1" s="385"/>
      <c r="H1" s="438" t="s">
        <v>137</v>
      </c>
      <c r="I1" s="94"/>
      <c r="J1" s="95"/>
      <c r="K1" s="95"/>
      <c r="L1" s="95"/>
      <c r="M1" s="95"/>
      <c r="N1" s="95"/>
      <c r="O1" s="286"/>
      <c r="P1" s="109"/>
    </row>
    <row r="2" spans="1:16" ht="13.8" thickBot="1" x14ac:dyDescent="0.3">
      <c r="A2" s="96"/>
      <c r="B2" s="96" t="s">
        <v>122</v>
      </c>
      <c r="C2" s="96" t="s">
        <v>344</v>
      </c>
      <c r="D2" s="287"/>
      <c r="E2" s="287"/>
      <c r="F2" s="287"/>
      <c r="G2" s="287"/>
      <c r="H2" s="438" t="s">
        <v>138</v>
      </c>
      <c r="I2" s="103"/>
      <c r="J2" s="103"/>
      <c r="K2" s="86"/>
      <c r="L2" s="86"/>
      <c r="M2" s="86"/>
      <c r="N2" s="86"/>
      <c r="O2" s="288"/>
      <c r="P2" s="111"/>
    </row>
    <row r="3" spans="1:16" s="2" customFormat="1" x14ac:dyDescent="0.25">
      <c r="A3" s="477" t="s">
        <v>144</v>
      </c>
      <c r="B3" s="478"/>
      <c r="C3" s="479"/>
      <c r="D3" s="480"/>
      <c r="E3" s="481"/>
      <c r="F3" s="23"/>
      <c r="G3" s="23"/>
      <c r="H3" s="121"/>
      <c r="I3" s="23"/>
      <c r="J3" s="30"/>
      <c r="K3" s="30"/>
      <c r="L3" s="30"/>
      <c r="M3" s="289" t="s">
        <v>92</v>
      </c>
      <c r="N3" s="124"/>
      <c r="O3" s="124"/>
      <c r="P3" s="290"/>
    </row>
    <row r="4" spans="1:16" s="2" customFormat="1" x14ac:dyDescent="0.25">
      <c r="A4" s="55" t="s">
        <v>82</v>
      </c>
      <c r="B4" s="55"/>
      <c r="C4" s="53" t="s">
        <v>79</v>
      </c>
      <c r="D4" s="53"/>
      <c r="E4" s="53"/>
      <c r="F4" s="53"/>
      <c r="G4" s="53"/>
      <c r="H4" s="53" t="s">
        <v>87</v>
      </c>
      <c r="I4" s="55"/>
      <c r="J4" s="56"/>
      <c r="K4" s="56"/>
      <c r="L4" s="56" t="s">
        <v>88</v>
      </c>
      <c r="M4" s="283"/>
      <c r="N4" s="291"/>
      <c r="O4" s="291"/>
      <c r="P4" s="128"/>
    </row>
    <row r="5" spans="1:16" s="2" customFormat="1" ht="13.8" thickBot="1" x14ac:dyDescent="0.3">
      <c r="A5" s="835" t="str">
        <f>Altalanos!$A$10</f>
        <v>2022.08.05-07.</v>
      </c>
      <c r="B5" s="835"/>
      <c r="C5" s="146" t="str">
        <f>Altalanos!$C$10</f>
        <v>Balatonboglár</v>
      </c>
      <c r="D5" s="98"/>
      <c r="E5" s="98"/>
      <c r="F5" s="98"/>
      <c r="G5" s="98"/>
      <c r="H5" s="148"/>
      <c r="I5" s="104"/>
      <c r="J5" s="89"/>
      <c r="K5" s="89"/>
      <c r="L5" s="89" t="str">
        <f>Altalanos!$E$10</f>
        <v>Kádár László</v>
      </c>
      <c r="M5" s="129"/>
      <c r="N5" s="104"/>
      <c r="O5" s="104"/>
      <c r="P5" s="130">
        <f>COUNTA(P8:P87)</f>
        <v>8</v>
      </c>
    </row>
    <row r="6" spans="1:16" s="292" customFormat="1" ht="12" customHeight="1" x14ac:dyDescent="0.25">
      <c r="A6" s="293"/>
      <c r="B6" s="850" t="s">
        <v>139</v>
      </c>
      <c r="C6" s="851"/>
      <c r="D6" s="851"/>
      <c r="E6" s="851"/>
      <c r="F6" s="851"/>
      <c r="G6" s="685"/>
      <c r="H6" s="852" t="s">
        <v>140</v>
      </c>
      <c r="I6" s="851"/>
      <c r="J6" s="851"/>
      <c r="K6" s="851"/>
      <c r="L6" s="853"/>
      <c r="M6" s="852" t="s">
        <v>141</v>
      </c>
      <c r="N6" s="851"/>
      <c r="O6" s="851"/>
      <c r="P6" s="853"/>
    </row>
    <row r="7" spans="1:16" ht="47.25" customHeight="1" thickBot="1" x14ac:dyDescent="0.3">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x14ac:dyDescent="0.25">
      <c r="A8" s="752">
        <v>1</v>
      </c>
      <c r="B8" s="496" t="s">
        <v>241</v>
      </c>
      <c r="C8" s="105" t="s">
        <v>242</v>
      </c>
      <c r="D8" s="106"/>
      <c r="E8" s="106"/>
      <c r="F8" s="119">
        <v>1</v>
      </c>
      <c r="G8" s="743"/>
      <c r="H8" s="493" t="s">
        <v>397</v>
      </c>
      <c r="I8" s="295" t="s">
        <v>398</v>
      </c>
      <c r="J8" s="106"/>
      <c r="K8" s="106"/>
      <c r="L8" s="107">
        <v>4</v>
      </c>
      <c r="M8" s="106"/>
      <c r="N8" s="107"/>
      <c r="O8" s="491">
        <f t="shared" ref="O8:O32" si="0">SUM(F8:L8)</f>
        <v>5</v>
      </c>
      <c r="P8" s="107">
        <v>1</v>
      </c>
    </row>
    <row r="9" spans="1:16" s="11" customFormat="1" ht="18.899999999999999" customHeight="1" x14ac:dyDescent="0.25">
      <c r="A9" s="753">
        <v>2</v>
      </c>
      <c r="B9" s="496" t="s">
        <v>399</v>
      </c>
      <c r="C9" s="105" t="s">
        <v>400</v>
      </c>
      <c r="D9" s="106"/>
      <c r="E9" s="106"/>
      <c r="F9" s="119">
        <v>2</v>
      </c>
      <c r="G9" s="743"/>
      <c r="H9" s="493" t="s">
        <v>401</v>
      </c>
      <c r="I9" s="295" t="s">
        <v>400</v>
      </c>
      <c r="J9" s="106"/>
      <c r="K9" s="106"/>
      <c r="L9" s="119">
        <v>11</v>
      </c>
      <c r="M9" s="106"/>
      <c r="N9" s="107"/>
      <c r="O9" s="491">
        <f t="shared" si="0"/>
        <v>13</v>
      </c>
      <c r="P9" s="107">
        <v>2</v>
      </c>
    </row>
    <row r="10" spans="1:16" s="11" customFormat="1" ht="18.899999999999999" customHeight="1" x14ac:dyDescent="0.25">
      <c r="A10" s="753">
        <v>3</v>
      </c>
      <c r="B10" s="496" t="s">
        <v>433</v>
      </c>
      <c r="C10" s="105" t="s">
        <v>272</v>
      </c>
      <c r="D10" s="106"/>
      <c r="E10" s="769"/>
      <c r="F10" s="107">
        <v>13</v>
      </c>
      <c r="G10" s="743"/>
      <c r="H10" s="496" t="s">
        <v>239</v>
      </c>
      <c r="I10" s="105" t="s">
        <v>270</v>
      </c>
      <c r="J10" s="106"/>
      <c r="K10" s="769"/>
      <c r="L10" s="107">
        <v>6</v>
      </c>
      <c r="M10" s="106"/>
      <c r="N10" s="107"/>
      <c r="O10" s="491">
        <f t="shared" si="0"/>
        <v>19</v>
      </c>
      <c r="P10" s="107">
        <v>3</v>
      </c>
    </row>
    <row r="11" spans="1:16" s="11" customFormat="1" ht="18.899999999999999" customHeight="1" x14ac:dyDescent="0.25">
      <c r="A11" s="753">
        <v>4</v>
      </c>
      <c r="B11" s="496" t="s">
        <v>439</v>
      </c>
      <c r="C11" s="105" t="s">
        <v>253</v>
      </c>
      <c r="D11" s="106"/>
      <c r="E11" s="769"/>
      <c r="F11" s="107">
        <v>22</v>
      </c>
      <c r="G11" s="743"/>
      <c r="H11" s="496" t="s">
        <v>440</v>
      </c>
      <c r="I11" s="105" t="s">
        <v>280</v>
      </c>
      <c r="J11" s="106"/>
      <c r="K11" s="769"/>
      <c r="L11" s="107">
        <v>23</v>
      </c>
      <c r="M11" s="106"/>
      <c r="N11" s="107"/>
      <c r="O11" s="491">
        <f t="shared" si="0"/>
        <v>45</v>
      </c>
      <c r="P11" s="107">
        <v>4</v>
      </c>
    </row>
    <row r="12" spans="1:16" s="11" customFormat="1" ht="18.899999999999999" customHeight="1" x14ac:dyDescent="0.25">
      <c r="A12" s="753">
        <v>5</v>
      </c>
      <c r="B12" s="496" t="s">
        <v>445</v>
      </c>
      <c r="C12" s="105" t="s">
        <v>278</v>
      </c>
      <c r="D12" s="106"/>
      <c r="E12" s="769"/>
      <c r="F12" s="107">
        <v>40</v>
      </c>
      <c r="G12" s="743"/>
      <c r="H12" s="496" t="s">
        <v>446</v>
      </c>
      <c r="I12" s="105" t="s">
        <v>447</v>
      </c>
      <c r="J12" s="106"/>
      <c r="K12" s="769"/>
      <c r="L12" s="107">
        <v>35</v>
      </c>
      <c r="M12" s="106"/>
      <c r="N12" s="107"/>
      <c r="O12" s="491">
        <f t="shared" si="0"/>
        <v>75</v>
      </c>
      <c r="P12" s="107">
        <v>5</v>
      </c>
    </row>
    <row r="13" spans="1:16" s="11" customFormat="1" ht="18.899999999999999" customHeight="1" x14ac:dyDescent="0.25">
      <c r="A13" s="753">
        <v>6</v>
      </c>
      <c r="B13" s="496" t="s">
        <v>428</v>
      </c>
      <c r="C13" s="105" t="s">
        <v>244</v>
      </c>
      <c r="D13" s="106"/>
      <c r="E13" s="769"/>
      <c r="F13" s="107">
        <v>60</v>
      </c>
      <c r="G13" s="743"/>
      <c r="H13" s="496" t="s">
        <v>427</v>
      </c>
      <c r="I13" s="105" t="s">
        <v>242</v>
      </c>
      <c r="J13" s="106"/>
      <c r="K13" s="769"/>
      <c r="L13" s="107">
        <v>46</v>
      </c>
      <c r="M13" s="106"/>
      <c r="N13" s="107"/>
      <c r="O13" s="491">
        <f t="shared" si="0"/>
        <v>106</v>
      </c>
      <c r="P13" s="107">
        <v>6</v>
      </c>
    </row>
    <row r="14" spans="1:16" s="11" customFormat="1" ht="18.899999999999999" customHeight="1" x14ac:dyDescent="0.25">
      <c r="A14" s="753">
        <v>7</v>
      </c>
      <c r="B14" s="496" t="s">
        <v>291</v>
      </c>
      <c r="C14" s="105" t="s">
        <v>278</v>
      </c>
      <c r="D14" s="106"/>
      <c r="E14" s="769"/>
      <c r="F14" s="107">
        <v>100</v>
      </c>
      <c r="G14" s="743"/>
      <c r="H14" s="496" t="s">
        <v>284</v>
      </c>
      <c r="I14" s="105" t="s">
        <v>285</v>
      </c>
      <c r="J14" s="106"/>
      <c r="K14" s="769"/>
      <c r="L14" s="107">
        <v>10</v>
      </c>
      <c r="M14" s="106"/>
      <c r="N14" s="296"/>
      <c r="O14" s="491">
        <f t="shared" si="0"/>
        <v>110</v>
      </c>
      <c r="P14" s="107">
        <v>7</v>
      </c>
    </row>
    <row r="15" spans="1:16" s="11" customFormat="1" ht="18.899999999999999" customHeight="1" x14ac:dyDescent="0.25">
      <c r="A15" s="753">
        <v>8</v>
      </c>
      <c r="B15" s="496" t="s">
        <v>415</v>
      </c>
      <c r="C15" s="105" t="s">
        <v>276</v>
      </c>
      <c r="D15" s="106"/>
      <c r="E15" s="769"/>
      <c r="F15" s="107">
        <v>9</v>
      </c>
      <c r="G15" s="743"/>
      <c r="H15" s="496" t="s">
        <v>429</v>
      </c>
      <c r="I15" s="105" t="s">
        <v>430</v>
      </c>
      <c r="J15" s="106"/>
      <c r="K15" s="769"/>
      <c r="L15" s="107">
        <v>105</v>
      </c>
      <c r="M15" s="106"/>
      <c r="N15" s="107"/>
      <c r="O15" s="491">
        <f t="shared" si="0"/>
        <v>114</v>
      </c>
      <c r="P15" s="107">
        <v>8</v>
      </c>
    </row>
    <row r="16" spans="1:16" s="11" customFormat="1" ht="18.899999999999999" customHeight="1" x14ac:dyDescent="0.25">
      <c r="A16" s="753">
        <v>9</v>
      </c>
      <c r="B16" s="496" t="s">
        <v>443</v>
      </c>
      <c r="C16" s="105" t="s">
        <v>261</v>
      </c>
      <c r="D16" s="106"/>
      <c r="E16" s="769"/>
      <c r="F16" s="107">
        <v>5</v>
      </c>
      <c r="G16" s="743"/>
      <c r="H16" s="496" t="s">
        <v>444</v>
      </c>
      <c r="I16" s="105" t="s">
        <v>278</v>
      </c>
      <c r="J16" s="106"/>
      <c r="K16" s="769"/>
      <c r="L16" s="107">
        <v>186</v>
      </c>
      <c r="M16" s="106"/>
      <c r="N16" s="107"/>
      <c r="O16" s="491">
        <f t="shared" si="0"/>
        <v>191</v>
      </c>
      <c r="P16" s="107"/>
    </row>
    <row r="17" spans="1:16" s="11" customFormat="1" ht="18.899999999999999" customHeight="1" x14ac:dyDescent="0.25">
      <c r="A17" s="753">
        <v>10</v>
      </c>
      <c r="B17" s="496" t="s">
        <v>455</v>
      </c>
      <c r="C17" s="105" t="s">
        <v>242</v>
      </c>
      <c r="D17" s="106"/>
      <c r="E17" s="106"/>
      <c r="F17" s="119">
        <v>188</v>
      </c>
      <c r="G17" s="743"/>
      <c r="H17" s="496" t="s">
        <v>454</v>
      </c>
      <c r="I17" s="105" t="s">
        <v>298</v>
      </c>
      <c r="J17" s="106"/>
      <c r="K17" s="106"/>
      <c r="L17" s="119">
        <v>3</v>
      </c>
      <c r="M17" s="106"/>
      <c r="N17" s="107"/>
      <c r="O17" s="491">
        <f t="shared" si="0"/>
        <v>191</v>
      </c>
      <c r="P17" s="107"/>
    </row>
    <row r="18" spans="1:16" s="11" customFormat="1" ht="18.899999999999999" customHeight="1" x14ac:dyDescent="0.25">
      <c r="A18" s="753">
        <v>11</v>
      </c>
      <c r="B18" s="496" t="s">
        <v>431</v>
      </c>
      <c r="C18" s="105" t="s">
        <v>251</v>
      </c>
      <c r="D18" s="106"/>
      <c r="E18" s="769"/>
      <c r="F18" s="107">
        <v>57</v>
      </c>
      <c r="G18" s="743"/>
      <c r="H18" s="496" t="s">
        <v>432</v>
      </c>
      <c r="I18" s="105" t="s">
        <v>289</v>
      </c>
      <c r="J18" s="106"/>
      <c r="K18" s="770"/>
      <c r="L18" s="107">
        <v>148</v>
      </c>
      <c r="M18" s="106"/>
      <c r="N18" s="107"/>
      <c r="O18" s="491">
        <f t="shared" si="0"/>
        <v>205</v>
      </c>
      <c r="P18" s="107"/>
    </row>
    <row r="19" spans="1:16" s="11" customFormat="1" ht="18.899999999999999" customHeight="1" x14ac:dyDescent="0.25">
      <c r="A19" s="753">
        <v>12</v>
      </c>
      <c r="B19" s="496" t="s">
        <v>434</v>
      </c>
      <c r="C19" s="105" t="s">
        <v>251</v>
      </c>
      <c r="D19" s="106"/>
      <c r="E19" s="769"/>
      <c r="F19" s="107">
        <v>84</v>
      </c>
      <c r="G19" s="743"/>
      <c r="H19" s="496" t="s">
        <v>239</v>
      </c>
      <c r="I19" s="105" t="s">
        <v>261</v>
      </c>
      <c r="J19" s="106"/>
      <c r="K19" s="769"/>
      <c r="L19" s="107">
        <v>145</v>
      </c>
      <c r="M19" s="106"/>
      <c r="N19" s="107"/>
      <c r="O19" s="491">
        <f t="shared" si="0"/>
        <v>229</v>
      </c>
      <c r="P19" s="107"/>
    </row>
    <row r="20" spans="1:16" s="11" customFormat="1" ht="18.899999999999999" customHeight="1" x14ac:dyDescent="0.25">
      <c r="A20" s="753">
        <v>13</v>
      </c>
      <c r="B20" s="496" t="s">
        <v>438</v>
      </c>
      <c r="C20" s="105" t="s">
        <v>307</v>
      </c>
      <c r="D20" s="106"/>
      <c r="E20" s="769"/>
      <c r="F20" s="107">
        <v>367</v>
      </c>
      <c r="G20" s="743"/>
      <c r="H20" s="496" t="s">
        <v>379</v>
      </c>
      <c r="I20" s="105" t="s">
        <v>293</v>
      </c>
      <c r="J20" s="106"/>
      <c r="K20" s="769"/>
      <c r="L20" s="107">
        <v>120</v>
      </c>
      <c r="M20" s="106"/>
      <c r="N20" s="107"/>
      <c r="O20" s="491">
        <f t="shared" si="0"/>
        <v>487</v>
      </c>
      <c r="P20" s="107"/>
    </row>
    <row r="21" spans="1:16" s="11" customFormat="1" ht="18.899999999999999" customHeight="1" x14ac:dyDescent="0.25">
      <c r="A21" s="753">
        <v>14</v>
      </c>
      <c r="B21" s="496" t="s">
        <v>405</v>
      </c>
      <c r="C21" s="105" t="s">
        <v>319</v>
      </c>
      <c r="D21" s="106"/>
      <c r="E21" s="769"/>
      <c r="F21" s="107">
        <v>377</v>
      </c>
      <c r="G21" s="743"/>
      <c r="H21" s="496" t="s">
        <v>406</v>
      </c>
      <c r="I21" s="105" t="s">
        <v>296</v>
      </c>
      <c r="J21" s="106"/>
      <c r="K21" s="769"/>
      <c r="L21" s="107">
        <v>155</v>
      </c>
      <c r="M21" s="106"/>
      <c r="N21" s="107"/>
      <c r="O21" s="491">
        <f t="shared" si="0"/>
        <v>532</v>
      </c>
      <c r="P21" s="107"/>
    </row>
    <row r="22" spans="1:16" s="11" customFormat="1" ht="18.899999999999999" customHeight="1" x14ac:dyDescent="0.25">
      <c r="A22" s="753">
        <v>15</v>
      </c>
      <c r="B22" s="496" t="s">
        <v>402</v>
      </c>
      <c r="C22" s="105" t="s">
        <v>289</v>
      </c>
      <c r="D22" s="106"/>
      <c r="E22" s="106"/>
      <c r="F22" s="119">
        <v>568</v>
      </c>
      <c r="G22" s="743"/>
      <c r="H22" s="493" t="s">
        <v>403</v>
      </c>
      <c r="I22" s="295" t="s">
        <v>404</v>
      </c>
      <c r="J22" s="106"/>
      <c r="K22" s="106"/>
      <c r="L22" s="119">
        <v>15</v>
      </c>
      <c r="M22" s="106"/>
      <c r="N22" s="107"/>
      <c r="O22" s="491">
        <f t="shared" si="0"/>
        <v>583</v>
      </c>
      <c r="P22" s="107"/>
    </row>
    <row r="23" spans="1:16" s="11" customFormat="1" ht="18.899999999999999" customHeight="1" x14ac:dyDescent="0.25">
      <c r="A23" s="495">
        <v>16</v>
      </c>
      <c r="B23" s="496" t="s">
        <v>448</v>
      </c>
      <c r="C23" s="105" t="s">
        <v>301</v>
      </c>
      <c r="D23" s="106"/>
      <c r="E23" s="106"/>
      <c r="F23" s="119">
        <v>567</v>
      </c>
      <c r="G23" s="743"/>
      <c r="H23" s="493" t="s">
        <v>449</v>
      </c>
      <c r="I23" s="295" t="s">
        <v>261</v>
      </c>
      <c r="J23" s="106"/>
      <c r="K23" s="106"/>
      <c r="L23" s="119">
        <v>17</v>
      </c>
      <c r="M23" s="106"/>
      <c r="N23" s="107"/>
      <c r="O23" s="491">
        <f t="shared" si="0"/>
        <v>584</v>
      </c>
      <c r="P23" s="107"/>
    </row>
    <row r="24" spans="1:16" s="35" customFormat="1" ht="18.899999999999999" customHeight="1" x14ac:dyDescent="0.2">
      <c r="A24" s="495">
        <v>17</v>
      </c>
      <c r="B24" s="496" t="s">
        <v>435</v>
      </c>
      <c r="C24" s="105" t="s">
        <v>436</v>
      </c>
      <c r="D24" s="106"/>
      <c r="E24" s="769"/>
      <c r="F24" s="107">
        <v>585</v>
      </c>
      <c r="G24" s="743"/>
      <c r="H24" s="496" t="s">
        <v>437</v>
      </c>
      <c r="I24" s="105" t="s">
        <v>289</v>
      </c>
      <c r="J24" s="106"/>
      <c r="K24" s="771"/>
      <c r="L24" s="107">
        <v>79</v>
      </c>
      <c r="M24" s="106"/>
      <c r="N24" s="107"/>
      <c r="O24" s="491">
        <f t="shared" si="0"/>
        <v>664</v>
      </c>
      <c r="P24" s="107"/>
    </row>
    <row r="25" spans="1:16" s="35" customFormat="1" ht="18.899999999999999" customHeight="1" x14ac:dyDescent="0.2">
      <c r="A25" s="495">
        <v>18</v>
      </c>
      <c r="B25" s="496" t="s">
        <v>441</v>
      </c>
      <c r="C25" s="105" t="s">
        <v>272</v>
      </c>
      <c r="D25" s="106"/>
      <c r="E25" s="769"/>
      <c r="F25" s="107">
        <v>585</v>
      </c>
      <c r="G25" s="743"/>
      <c r="H25" s="496" t="s">
        <v>442</v>
      </c>
      <c r="I25" s="105" t="s">
        <v>289</v>
      </c>
      <c r="J25" s="106"/>
      <c r="K25" s="769"/>
      <c r="L25" s="107">
        <v>294</v>
      </c>
      <c r="M25" s="106"/>
      <c r="N25" s="107"/>
      <c r="O25" s="491">
        <f t="shared" si="0"/>
        <v>879</v>
      </c>
      <c r="P25" s="107"/>
    </row>
    <row r="26" spans="1:16" s="35" customFormat="1" ht="18.899999999999999" customHeight="1" x14ac:dyDescent="0.2">
      <c r="A26" s="495">
        <v>19</v>
      </c>
      <c r="B26" s="496" t="s">
        <v>371</v>
      </c>
      <c r="C26" s="105" t="s">
        <v>372</v>
      </c>
      <c r="D26" s="106"/>
      <c r="E26" s="769"/>
      <c r="F26" s="107">
        <v>551</v>
      </c>
      <c r="G26" s="743"/>
      <c r="H26" s="496" t="s">
        <v>424</v>
      </c>
      <c r="I26" s="105" t="s">
        <v>425</v>
      </c>
      <c r="J26" s="106"/>
      <c r="K26" s="769"/>
      <c r="L26" s="107">
        <v>585</v>
      </c>
      <c r="M26" s="106"/>
      <c r="N26" s="107"/>
      <c r="O26" s="491">
        <f t="shared" si="0"/>
        <v>1136</v>
      </c>
      <c r="P26" s="107"/>
    </row>
    <row r="27" spans="1:16" s="35" customFormat="1" ht="18.899999999999999" customHeight="1" x14ac:dyDescent="0.2">
      <c r="A27" s="495">
        <v>20</v>
      </c>
      <c r="B27" s="496" t="s">
        <v>413</v>
      </c>
      <c r="C27" s="105" t="s">
        <v>336</v>
      </c>
      <c r="D27" s="106"/>
      <c r="E27" s="106"/>
      <c r="F27" s="119">
        <v>585</v>
      </c>
      <c r="G27" s="743"/>
      <c r="H27" s="493" t="s">
        <v>414</v>
      </c>
      <c r="I27" s="295" t="s">
        <v>244</v>
      </c>
      <c r="J27" s="106"/>
      <c r="K27" s="106"/>
      <c r="L27" s="119">
        <v>585</v>
      </c>
      <c r="M27" s="106"/>
      <c r="N27" s="107"/>
      <c r="O27" s="491">
        <f t="shared" si="0"/>
        <v>1170</v>
      </c>
      <c r="P27" s="107"/>
    </row>
    <row r="28" spans="1:16" s="35" customFormat="1" ht="18.899999999999999" customHeight="1" x14ac:dyDescent="0.2">
      <c r="A28" s="495">
        <v>21</v>
      </c>
      <c r="B28" s="496" t="s">
        <v>426</v>
      </c>
      <c r="C28" s="105" t="s">
        <v>246</v>
      </c>
      <c r="D28" s="106"/>
      <c r="E28" s="769"/>
      <c r="F28" s="107">
        <v>585</v>
      </c>
      <c r="G28" s="743"/>
      <c r="H28" s="496" t="s">
        <v>247</v>
      </c>
      <c r="I28" s="105" t="s">
        <v>248</v>
      </c>
      <c r="J28" s="106"/>
      <c r="K28" s="769"/>
      <c r="L28" s="107">
        <v>585</v>
      </c>
      <c r="M28" s="106"/>
      <c r="N28" s="107"/>
      <c r="O28" s="491">
        <f t="shared" si="0"/>
        <v>1170</v>
      </c>
      <c r="P28" s="107"/>
    </row>
    <row r="29" spans="1:16" s="35" customFormat="1" ht="18.899999999999999" customHeight="1" x14ac:dyDescent="0.2">
      <c r="A29" s="495">
        <v>22</v>
      </c>
      <c r="B29" s="496" t="s">
        <v>450</v>
      </c>
      <c r="C29" s="105" t="s">
        <v>296</v>
      </c>
      <c r="D29" s="106"/>
      <c r="E29" s="106"/>
      <c r="F29" s="119">
        <v>585</v>
      </c>
      <c r="G29" s="743"/>
      <c r="H29" s="493" t="s">
        <v>451</v>
      </c>
      <c r="I29" s="295" t="s">
        <v>342</v>
      </c>
      <c r="J29" s="106"/>
      <c r="K29" s="106"/>
      <c r="L29" s="119">
        <v>585</v>
      </c>
      <c r="M29" s="106"/>
      <c r="N29" s="107"/>
      <c r="O29" s="491">
        <f t="shared" si="0"/>
        <v>1170</v>
      </c>
      <c r="P29" s="107"/>
    </row>
    <row r="30" spans="1:16" s="35" customFormat="1" ht="18.899999999999999" customHeight="1" x14ac:dyDescent="0.2">
      <c r="A30" s="495">
        <v>23</v>
      </c>
      <c r="B30" s="496" t="s">
        <v>452</v>
      </c>
      <c r="C30" s="105" t="s">
        <v>251</v>
      </c>
      <c r="D30" s="106"/>
      <c r="E30" s="106"/>
      <c r="F30" s="119">
        <v>585</v>
      </c>
      <c r="G30" s="743"/>
      <c r="H30" s="493" t="s">
        <v>453</v>
      </c>
      <c r="I30" s="295" t="s">
        <v>261</v>
      </c>
      <c r="J30" s="106"/>
      <c r="K30" s="106"/>
      <c r="L30" s="119">
        <v>585</v>
      </c>
      <c r="M30" s="106"/>
      <c r="N30" s="107"/>
      <c r="O30" s="491">
        <f t="shared" si="0"/>
        <v>1170</v>
      </c>
      <c r="P30" s="107"/>
    </row>
    <row r="31" spans="1:16" s="35" customFormat="1" ht="18.899999999999999" customHeight="1" x14ac:dyDescent="0.2">
      <c r="A31" s="495"/>
      <c r="B31" s="496"/>
      <c r="C31" s="105"/>
      <c r="D31" s="106"/>
      <c r="E31" s="106"/>
      <c r="F31" s="119"/>
      <c r="G31" s="743"/>
      <c r="H31" s="493"/>
      <c r="I31" s="295"/>
      <c r="J31" s="106"/>
      <c r="K31" s="106"/>
      <c r="L31" s="119"/>
      <c r="M31" s="106"/>
      <c r="N31" s="107"/>
      <c r="O31" s="491">
        <f t="shared" si="0"/>
        <v>0</v>
      </c>
      <c r="P31" s="107"/>
    </row>
    <row r="32" spans="1:16" ht="18.899999999999999" customHeight="1" x14ac:dyDescent="0.25">
      <c r="A32" s="495"/>
      <c r="B32" s="496"/>
      <c r="C32" s="105"/>
      <c r="D32" s="106"/>
      <c r="E32" s="106"/>
      <c r="F32" s="119"/>
      <c r="G32" s="743"/>
      <c r="H32" s="493"/>
      <c r="I32" s="295"/>
      <c r="J32" s="106"/>
      <c r="K32" s="106"/>
      <c r="L32" s="119"/>
      <c r="M32" s="106"/>
      <c r="N32" s="107"/>
      <c r="O32" s="491">
        <f t="shared" si="0"/>
        <v>0</v>
      </c>
      <c r="P32" s="107"/>
    </row>
    <row r="33" spans="1:16" ht="18.899999999999999" customHeight="1" x14ac:dyDescent="0.25">
      <c r="A33" s="495"/>
      <c r="B33" s="496"/>
      <c r="C33" s="105"/>
      <c r="D33" s="106"/>
      <c r="E33" s="106"/>
      <c r="F33" s="119"/>
      <c r="G33" s="743"/>
      <c r="H33" s="493"/>
      <c r="I33" s="295"/>
      <c r="J33" s="106"/>
      <c r="K33" s="106"/>
      <c r="L33" s="119"/>
      <c r="M33" s="106"/>
      <c r="N33" s="107"/>
      <c r="O33" s="491"/>
      <c r="P33" s="107"/>
    </row>
    <row r="34" spans="1:16" ht="18.899999999999999" customHeight="1" x14ac:dyDescent="0.25">
      <c r="A34" s="495"/>
      <c r="B34" s="496"/>
      <c r="C34" s="105"/>
      <c r="D34" s="106"/>
      <c r="E34" s="106"/>
      <c r="F34" s="119"/>
      <c r="G34" s="743"/>
      <c r="H34" s="493"/>
      <c r="I34" s="295"/>
      <c r="J34" s="106"/>
      <c r="K34" s="106"/>
      <c r="L34" s="119"/>
      <c r="M34" s="106"/>
      <c r="N34" s="107"/>
      <c r="O34" s="491"/>
      <c r="P34" s="107"/>
    </row>
    <row r="35" spans="1:16" ht="18.899999999999999" customHeight="1" x14ac:dyDescent="0.25">
      <c r="A35" s="495"/>
      <c r="B35" s="496"/>
      <c r="C35" s="105"/>
      <c r="D35" s="106"/>
      <c r="E35" s="106"/>
      <c r="F35" s="119"/>
      <c r="G35" s="743"/>
      <c r="H35" s="493"/>
      <c r="I35" s="295"/>
      <c r="J35" s="106"/>
      <c r="K35" s="106"/>
      <c r="L35" s="119"/>
      <c r="M35" s="106"/>
      <c r="N35" s="107"/>
      <c r="O35" s="491"/>
      <c r="P35" s="107"/>
    </row>
    <row r="36" spans="1:16" ht="18.899999999999999" customHeight="1" x14ac:dyDescent="0.25">
      <c r="A36" s="495"/>
      <c r="B36" s="496"/>
      <c r="C36" s="105"/>
      <c r="D36" s="106"/>
      <c r="E36" s="106"/>
      <c r="F36" s="119"/>
      <c r="G36" s="743"/>
      <c r="H36" s="493"/>
      <c r="I36" s="295"/>
      <c r="J36" s="106"/>
      <c r="K36" s="106"/>
      <c r="L36" s="119"/>
      <c r="M36" s="106"/>
      <c r="N36" s="107"/>
      <c r="O36" s="491"/>
      <c r="P36" s="107"/>
    </row>
    <row r="37" spans="1:16" ht="18.899999999999999" customHeight="1" x14ac:dyDescent="0.25">
      <c r="A37" s="495"/>
      <c r="B37" s="496"/>
      <c r="C37" s="105"/>
      <c r="D37" s="106"/>
      <c r="E37" s="106"/>
      <c r="F37" s="119"/>
      <c r="G37" s="743"/>
      <c r="H37" s="493"/>
      <c r="I37" s="295"/>
      <c r="J37" s="106"/>
      <c r="K37" s="106"/>
      <c r="L37" s="119"/>
      <c r="M37" s="106"/>
      <c r="N37" s="107"/>
      <c r="O37" s="491"/>
      <c r="P37" s="107"/>
    </row>
    <row r="38" spans="1:16" ht="18.899999999999999" customHeight="1" x14ac:dyDescent="0.25">
      <c r="A38" s="495"/>
      <c r="B38" s="496"/>
      <c r="C38" s="105"/>
      <c r="D38" s="106"/>
      <c r="E38" s="106"/>
      <c r="F38" s="119"/>
      <c r="G38" s="743"/>
      <c r="H38" s="493"/>
      <c r="I38" s="295"/>
      <c r="J38" s="106"/>
      <c r="K38" s="106"/>
      <c r="L38" s="119"/>
      <c r="M38" s="106"/>
      <c r="N38" s="107"/>
      <c r="O38" s="491"/>
      <c r="P38" s="107"/>
    </row>
    <row r="39" spans="1:16" ht="18.899999999999999" customHeight="1" x14ac:dyDescent="0.25">
      <c r="A39" s="495"/>
      <c r="B39" s="496"/>
      <c r="C39" s="105"/>
      <c r="D39" s="106"/>
      <c r="E39" s="106"/>
      <c r="F39" s="119"/>
      <c r="G39" s="743"/>
      <c r="H39" s="493"/>
      <c r="I39" s="295"/>
      <c r="J39" s="106"/>
      <c r="K39" s="106"/>
      <c r="L39" s="119"/>
      <c r="M39" s="106"/>
      <c r="N39" s="107"/>
      <c r="O39" s="491"/>
      <c r="P39" s="107"/>
    </row>
    <row r="40" spans="1:16" ht="18.899999999999999" customHeight="1" x14ac:dyDescent="0.25">
      <c r="A40" s="495"/>
      <c r="B40" s="496"/>
      <c r="C40" s="105"/>
      <c r="D40" s="106"/>
      <c r="E40" s="106"/>
      <c r="F40" s="119"/>
      <c r="G40" s="743"/>
      <c r="H40" s="493"/>
      <c r="I40" s="295"/>
      <c r="J40" s="106"/>
      <c r="K40" s="106"/>
      <c r="L40" s="119"/>
      <c r="M40" s="106"/>
      <c r="N40" s="107"/>
      <c r="O40" s="491"/>
      <c r="P40" s="107"/>
    </row>
    <row r="41" spans="1:16" ht="18.899999999999999" customHeight="1" x14ac:dyDescent="0.25">
      <c r="A41" s="495"/>
      <c r="B41" s="496"/>
      <c r="C41" s="105"/>
      <c r="D41" s="106"/>
      <c r="E41" s="106"/>
      <c r="F41" s="119"/>
      <c r="G41" s="743"/>
      <c r="H41" s="493"/>
      <c r="I41" s="295"/>
      <c r="J41" s="106"/>
      <c r="K41" s="106"/>
      <c r="L41" s="119"/>
      <c r="M41" s="106"/>
      <c r="N41" s="107"/>
      <c r="O41" s="491"/>
      <c r="P41" s="107"/>
    </row>
    <row r="42" spans="1:16" ht="18.899999999999999" customHeight="1" x14ac:dyDescent="0.25">
      <c r="A42" s="495"/>
      <c r="B42" s="496"/>
      <c r="C42" s="105"/>
      <c r="D42" s="106"/>
      <c r="E42" s="106"/>
      <c r="F42" s="119"/>
      <c r="G42" s="743"/>
      <c r="H42" s="493"/>
      <c r="I42" s="295"/>
      <c r="J42" s="106"/>
      <c r="K42" s="106"/>
      <c r="L42" s="119"/>
      <c r="M42" s="106"/>
      <c r="N42" s="107"/>
      <c r="O42" s="491"/>
      <c r="P42" s="107"/>
    </row>
    <row r="43" spans="1:16" ht="18.899999999999999" customHeight="1" x14ac:dyDescent="0.25">
      <c r="A43" s="495"/>
      <c r="B43" s="496"/>
      <c r="C43" s="105"/>
      <c r="D43" s="106"/>
      <c r="E43" s="106"/>
      <c r="F43" s="119"/>
      <c r="G43" s="743"/>
      <c r="H43" s="493"/>
      <c r="I43" s="295"/>
      <c r="J43" s="106"/>
      <c r="K43" s="106"/>
      <c r="L43" s="119"/>
      <c r="M43" s="106"/>
      <c r="N43" s="107"/>
      <c r="O43" s="491"/>
      <c r="P43" s="107"/>
    </row>
    <row r="44" spans="1:16" ht="18.899999999999999" customHeight="1" x14ac:dyDescent="0.25">
      <c r="A44" s="495"/>
      <c r="B44" s="496"/>
      <c r="C44" s="105"/>
      <c r="D44" s="106"/>
      <c r="E44" s="106"/>
      <c r="F44" s="119"/>
      <c r="G44" s="743"/>
      <c r="H44" s="493"/>
      <c r="I44" s="295"/>
      <c r="J44" s="106"/>
      <c r="K44" s="106"/>
      <c r="L44" s="119"/>
      <c r="M44" s="106"/>
      <c r="N44" s="107"/>
      <c r="O44" s="491"/>
      <c r="P44" s="107"/>
    </row>
    <row r="45" spans="1:16" ht="18.899999999999999" customHeight="1" x14ac:dyDescent="0.25">
      <c r="A45" s="495"/>
      <c r="B45" s="496"/>
      <c r="C45" s="105"/>
      <c r="D45" s="106"/>
      <c r="E45" s="106"/>
      <c r="F45" s="119"/>
      <c r="G45" s="743"/>
      <c r="H45" s="493"/>
      <c r="I45" s="295"/>
      <c r="J45" s="106"/>
      <c r="K45" s="106"/>
      <c r="L45" s="119"/>
      <c r="M45" s="106"/>
      <c r="N45" s="107"/>
      <c r="O45" s="491"/>
      <c r="P45" s="107"/>
    </row>
    <row r="46" spans="1:16" ht="18.899999999999999" customHeight="1" x14ac:dyDescent="0.25">
      <c r="A46" s="495"/>
      <c r="B46" s="496"/>
      <c r="C46" s="105"/>
      <c r="D46" s="106"/>
      <c r="E46" s="106"/>
      <c r="F46" s="119"/>
      <c r="G46" s="743"/>
      <c r="H46" s="493"/>
      <c r="I46" s="295"/>
      <c r="J46" s="106"/>
      <c r="K46" s="106"/>
      <c r="L46" s="119"/>
      <c r="M46" s="106"/>
      <c r="N46" s="107"/>
      <c r="O46" s="491"/>
      <c r="P46" s="107"/>
    </row>
    <row r="47" spans="1:16" ht="18.899999999999999" customHeight="1" x14ac:dyDescent="0.25">
      <c r="A47" s="495"/>
      <c r="B47" s="496"/>
      <c r="C47" s="105"/>
      <c r="D47" s="106"/>
      <c r="E47" s="106"/>
      <c r="F47" s="119"/>
      <c r="G47" s="743"/>
      <c r="H47" s="493"/>
      <c r="I47" s="295"/>
      <c r="J47" s="106"/>
      <c r="K47" s="106"/>
      <c r="L47" s="119"/>
      <c r="M47" s="106"/>
      <c r="N47" s="107"/>
      <c r="O47" s="491"/>
      <c r="P47" s="107"/>
    </row>
    <row r="48" spans="1:16" ht="18.899999999999999" customHeight="1" x14ac:dyDescent="0.25">
      <c r="A48" s="495"/>
      <c r="B48" s="496"/>
      <c r="C48" s="105"/>
      <c r="D48" s="106"/>
      <c r="E48" s="106"/>
      <c r="F48" s="119"/>
      <c r="G48" s="743"/>
      <c r="H48" s="493"/>
      <c r="I48" s="295"/>
      <c r="J48" s="106"/>
      <c r="K48" s="106"/>
      <c r="L48" s="119"/>
      <c r="M48" s="106"/>
      <c r="N48" s="107"/>
      <c r="O48" s="491"/>
      <c r="P48" s="107"/>
    </row>
    <row r="49" spans="1:16" ht="18.899999999999999" customHeight="1" x14ac:dyDescent="0.25">
      <c r="A49" s="495"/>
      <c r="B49" s="496"/>
      <c r="C49" s="105"/>
      <c r="D49" s="106"/>
      <c r="E49" s="106"/>
      <c r="F49" s="119"/>
      <c r="G49" s="743"/>
      <c r="H49" s="493"/>
      <c r="I49" s="295"/>
      <c r="J49" s="106"/>
      <c r="K49" s="106"/>
      <c r="L49" s="119"/>
      <c r="M49" s="106"/>
      <c r="N49" s="107"/>
      <c r="O49" s="491"/>
      <c r="P49" s="107"/>
    </row>
    <row r="50" spans="1:16" ht="18.899999999999999" customHeight="1" x14ac:dyDescent="0.25">
      <c r="A50" s="495"/>
      <c r="B50" s="496"/>
      <c r="C50" s="105"/>
      <c r="D50" s="106"/>
      <c r="E50" s="106"/>
      <c r="F50" s="119"/>
      <c r="G50" s="743"/>
      <c r="H50" s="493"/>
      <c r="I50" s="295"/>
      <c r="J50" s="106"/>
      <c r="K50" s="106"/>
      <c r="L50" s="119"/>
      <c r="M50" s="106"/>
      <c r="N50" s="107"/>
      <c r="O50" s="491"/>
      <c r="P50" s="107"/>
    </row>
    <row r="51" spans="1:16" ht="18.899999999999999" customHeight="1" x14ac:dyDescent="0.25">
      <c r="A51" s="495"/>
      <c r="B51" s="496"/>
      <c r="C51" s="105"/>
      <c r="D51" s="106"/>
      <c r="E51" s="106"/>
      <c r="F51" s="119"/>
      <c r="G51" s="743"/>
      <c r="H51" s="493"/>
      <c r="I51" s="295"/>
      <c r="J51" s="106"/>
      <c r="K51" s="106"/>
      <c r="L51" s="119"/>
      <c r="M51" s="106"/>
      <c r="N51" s="107"/>
      <c r="O51" s="491"/>
      <c r="P51" s="107"/>
    </row>
    <row r="52" spans="1:16" ht="18.899999999999999" customHeight="1" x14ac:dyDescent="0.25">
      <c r="A52" s="495"/>
      <c r="B52" s="496"/>
      <c r="C52" s="105"/>
      <c r="D52" s="106"/>
      <c r="E52" s="106"/>
      <c r="F52" s="119"/>
      <c r="G52" s="743"/>
      <c r="H52" s="493"/>
      <c r="I52" s="295"/>
      <c r="J52" s="106"/>
      <c r="K52" s="106"/>
      <c r="L52" s="119"/>
      <c r="M52" s="106"/>
      <c r="N52" s="107"/>
      <c r="O52" s="491"/>
      <c r="P52" s="107"/>
    </row>
    <row r="53" spans="1:16" ht="18.899999999999999" customHeight="1" x14ac:dyDescent="0.25">
      <c r="A53" s="495"/>
      <c r="B53" s="496"/>
      <c r="C53" s="105"/>
      <c r="D53" s="106"/>
      <c r="E53" s="106"/>
      <c r="F53" s="119"/>
      <c r="G53" s="743"/>
      <c r="H53" s="493"/>
      <c r="I53" s="295"/>
      <c r="J53" s="106"/>
      <c r="K53" s="106"/>
      <c r="L53" s="119"/>
      <c r="M53" s="106"/>
      <c r="N53" s="107"/>
      <c r="O53" s="491"/>
      <c r="P53" s="107"/>
    </row>
    <row r="54" spans="1:16" ht="18.899999999999999" customHeight="1" x14ac:dyDescent="0.25">
      <c r="A54" s="495"/>
      <c r="B54" s="496"/>
      <c r="C54" s="105"/>
      <c r="D54" s="106"/>
      <c r="E54" s="106"/>
      <c r="F54" s="119"/>
      <c r="G54" s="743"/>
      <c r="H54" s="493"/>
      <c r="I54" s="295"/>
      <c r="J54" s="106"/>
      <c r="K54" s="106"/>
      <c r="L54" s="119"/>
      <c r="M54" s="106"/>
      <c r="N54" s="107"/>
      <c r="O54" s="491"/>
      <c r="P54" s="107"/>
    </row>
    <row r="55" spans="1:16" ht="18.899999999999999" customHeight="1" x14ac:dyDescent="0.25">
      <c r="A55" s="495"/>
      <c r="B55" s="496"/>
      <c r="C55" s="105"/>
      <c r="D55" s="106"/>
      <c r="E55" s="106"/>
      <c r="F55" s="119"/>
      <c r="G55" s="743"/>
      <c r="H55" s="493"/>
      <c r="I55" s="295"/>
      <c r="J55" s="106"/>
      <c r="K55" s="106"/>
      <c r="L55" s="107"/>
      <c r="M55" s="106"/>
      <c r="N55" s="107"/>
      <c r="O55" s="491"/>
      <c r="P55" s="107"/>
    </row>
    <row r="56" spans="1:16" ht="18.899999999999999" customHeight="1" x14ac:dyDescent="0.25">
      <c r="A56" s="495"/>
      <c r="B56" s="496"/>
      <c r="C56" s="105"/>
      <c r="D56" s="106"/>
      <c r="E56" s="769"/>
      <c r="F56" s="107"/>
      <c r="G56" s="743"/>
      <c r="H56" s="496"/>
      <c r="I56" s="105"/>
      <c r="J56" s="106"/>
      <c r="K56" s="769"/>
      <c r="L56" s="107"/>
      <c r="M56" s="106"/>
      <c r="N56" s="107"/>
      <c r="O56" s="491"/>
      <c r="P56" s="107"/>
    </row>
    <row r="57" spans="1:16" ht="18.899999999999999" customHeight="1" x14ac:dyDescent="0.25">
      <c r="A57" s="495"/>
      <c r="B57" s="496"/>
      <c r="C57" s="105"/>
      <c r="D57" s="106"/>
      <c r="E57" s="106"/>
      <c r="F57" s="119"/>
      <c r="G57" s="743"/>
      <c r="H57" s="493"/>
      <c r="I57" s="295"/>
      <c r="J57" s="106"/>
      <c r="K57" s="106"/>
      <c r="L57" s="119"/>
      <c r="M57" s="106"/>
      <c r="N57" s="107"/>
      <c r="O57" s="491"/>
      <c r="P57" s="107"/>
    </row>
    <row r="58" spans="1:16" ht="18.899999999999999" customHeight="1" x14ac:dyDescent="0.25">
      <c r="A58" s="495"/>
      <c r="B58" s="496"/>
      <c r="C58" s="105"/>
      <c r="D58" s="106"/>
      <c r="E58" s="769"/>
      <c r="F58" s="107"/>
      <c r="G58" s="743"/>
      <c r="H58" s="496"/>
      <c r="I58" s="105"/>
      <c r="J58" s="106"/>
      <c r="K58" s="769"/>
      <c r="L58" s="107"/>
      <c r="M58" s="106"/>
      <c r="N58" s="107"/>
      <c r="O58" s="491"/>
      <c r="P58" s="107"/>
    </row>
    <row r="59" spans="1:16" ht="18.899999999999999" customHeight="1" x14ac:dyDescent="0.25">
      <c r="A59" s="495"/>
      <c r="B59" s="496"/>
      <c r="C59" s="105"/>
      <c r="D59" s="106"/>
      <c r="E59" s="769"/>
      <c r="F59" s="107"/>
      <c r="G59" s="743"/>
      <c r="H59" s="496"/>
      <c r="I59" s="105"/>
      <c r="J59" s="106"/>
      <c r="K59" s="769"/>
      <c r="L59" s="107"/>
      <c r="M59" s="106"/>
      <c r="N59" s="107"/>
      <c r="O59" s="491"/>
      <c r="P59" s="107"/>
    </row>
    <row r="60" spans="1:16" ht="18.899999999999999" customHeight="1" x14ac:dyDescent="0.25">
      <c r="A60" s="495"/>
      <c r="B60" s="496"/>
      <c r="C60" s="105"/>
      <c r="D60" s="106"/>
      <c r="E60" s="769"/>
      <c r="F60" s="107"/>
      <c r="G60" s="743"/>
      <c r="H60" s="496"/>
      <c r="I60" s="105"/>
      <c r="J60" s="106"/>
      <c r="K60" s="769"/>
      <c r="L60" s="107"/>
      <c r="M60" s="106"/>
      <c r="N60" s="107"/>
      <c r="O60" s="491"/>
      <c r="P60" s="107"/>
    </row>
    <row r="61" spans="1:16" ht="18.899999999999999" customHeight="1" x14ac:dyDescent="0.25">
      <c r="A61" s="495"/>
      <c r="B61" s="496"/>
      <c r="C61" s="105"/>
      <c r="D61" s="106"/>
      <c r="E61" s="769"/>
      <c r="F61" s="107"/>
      <c r="G61" s="743"/>
      <c r="H61" s="496"/>
      <c r="I61" s="105"/>
      <c r="J61" s="106"/>
      <c r="K61" s="769"/>
      <c r="L61" s="107"/>
      <c r="M61" s="106"/>
      <c r="N61" s="296"/>
      <c r="O61" s="491"/>
      <c r="P61" s="107"/>
    </row>
    <row r="62" spans="1:16" ht="18.899999999999999" customHeight="1" x14ac:dyDescent="0.25">
      <c r="A62" s="495"/>
      <c r="B62" s="496"/>
      <c r="C62" s="105"/>
      <c r="D62" s="106"/>
      <c r="E62" s="769"/>
      <c r="F62" s="107"/>
      <c r="G62" s="743"/>
      <c r="H62" s="496"/>
      <c r="I62" s="105"/>
      <c r="J62" s="106"/>
      <c r="K62" s="769"/>
      <c r="L62" s="107"/>
      <c r="M62" s="106"/>
      <c r="N62" s="107"/>
      <c r="O62" s="491"/>
      <c r="P62" s="107"/>
    </row>
    <row r="63" spans="1:16" ht="18.75" customHeight="1" x14ac:dyDescent="0.25">
      <c r="A63" s="495"/>
      <c r="B63" s="496"/>
      <c r="C63" s="105"/>
      <c r="D63" s="106"/>
      <c r="E63" s="769"/>
      <c r="F63" s="107"/>
      <c r="G63" s="743"/>
      <c r="H63" s="496"/>
      <c r="I63" s="105"/>
      <c r="J63" s="106"/>
      <c r="K63" s="770"/>
      <c r="L63" s="107"/>
      <c r="M63" s="106"/>
      <c r="N63" s="107"/>
      <c r="O63" s="491"/>
      <c r="P63" s="107"/>
    </row>
    <row r="64" spans="1:16" ht="18.899999999999999" customHeight="1" x14ac:dyDescent="0.25">
      <c r="A64" s="495"/>
      <c r="B64" s="496"/>
      <c r="C64" s="105"/>
      <c r="D64" s="106"/>
      <c r="E64" s="769"/>
      <c r="F64" s="107"/>
      <c r="G64" s="743"/>
      <c r="H64" s="496"/>
      <c r="I64" s="105"/>
      <c r="J64" s="106"/>
      <c r="K64" s="769"/>
      <c r="L64" s="107"/>
      <c r="M64" s="106"/>
      <c r="N64" s="107"/>
      <c r="O64" s="491"/>
      <c r="P64" s="107"/>
    </row>
    <row r="65" spans="1:16" ht="18.899999999999999" customHeight="1" x14ac:dyDescent="0.25">
      <c r="A65" s="495"/>
      <c r="B65" s="496"/>
      <c r="C65" s="105"/>
      <c r="D65" s="106"/>
      <c r="E65" s="769"/>
      <c r="F65" s="107"/>
      <c r="G65" s="743"/>
      <c r="H65" s="496"/>
      <c r="I65" s="105"/>
      <c r="J65" s="106"/>
      <c r="K65" s="769"/>
      <c r="L65" s="107"/>
      <c r="M65" s="106"/>
      <c r="N65" s="107"/>
      <c r="O65" s="491"/>
      <c r="P65" s="107"/>
    </row>
    <row r="66" spans="1:16" ht="18.899999999999999" customHeight="1" x14ac:dyDescent="0.25">
      <c r="A66" s="495"/>
      <c r="B66" s="496"/>
      <c r="C66" s="105"/>
      <c r="D66" s="106"/>
      <c r="E66" s="769"/>
      <c r="F66" s="107"/>
      <c r="G66" s="743"/>
      <c r="H66" s="496"/>
      <c r="I66" s="105"/>
      <c r="J66" s="106"/>
      <c r="K66" s="771"/>
      <c r="L66" s="107"/>
      <c r="M66" s="106"/>
      <c r="N66" s="107"/>
      <c r="O66" s="491"/>
      <c r="P66" s="107"/>
    </row>
    <row r="67" spans="1:16" ht="18.899999999999999" customHeight="1" x14ac:dyDescent="0.25">
      <c r="A67" s="495"/>
      <c r="B67" s="496"/>
      <c r="C67" s="105"/>
      <c r="D67" s="106"/>
      <c r="E67" s="769"/>
      <c r="F67" s="107"/>
      <c r="G67" s="743"/>
      <c r="H67" s="496"/>
      <c r="I67" s="105"/>
      <c r="J67" s="106"/>
      <c r="K67" s="769"/>
      <c r="L67" s="107"/>
      <c r="M67" s="106"/>
      <c r="N67" s="107"/>
      <c r="O67" s="491"/>
      <c r="P67" s="107"/>
    </row>
    <row r="68" spans="1:16" ht="19.5" customHeight="1" x14ac:dyDescent="0.25">
      <c r="A68" s="495"/>
      <c r="B68" s="496"/>
      <c r="C68" s="105"/>
      <c r="D68" s="106"/>
      <c r="E68" s="769"/>
      <c r="F68" s="107"/>
      <c r="G68" s="743"/>
      <c r="H68" s="496"/>
      <c r="I68" s="105"/>
      <c r="J68" s="106"/>
      <c r="K68" s="769"/>
      <c r="L68" s="107"/>
      <c r="M68" s="106"/>
      <c r="N68" s="107"/>
      <c r="O68" s="491"/>
      <c r="P68" s="107"/>
    </row>
    <row r="69" spans="1:16" ht="19.5" customHeight="1" x14ac:dyDescent="0.25">
      <c r="A69" s="495"/>
      <c r="B69" s="496"/>
      <c r="C69" s="105"/>
      <c r="D69" s="106"/>
      <c r="E69" s="769"/>
      <c r="F69" s="107"/>
      <c r="G69" s="743"/>
      <c r="H69" s="496"/>
      <c r="I69" s="105"/>
      <c r="J69" s="106"/>
      <c r="K69" s="769"/>
      <c r="L69" s="107"/>
      <c r="M69" s="106"/>
      <c r="N69" s="107"/>
      <c r="O69" s="491"/>
      <c r="P69" s="107"/>
    </row>
    <row r="70" spans="1:16" ht="19.5" customHeight="1" x14ac:dyDescent="0.25">
      <c r="A70" s="495"/>
      <c r="B70" s="496"/>
      <c r="C70" s="105"/>
      <c r="D70" s="106"/>
      <c r="E70" s="769"/>
      <c r="F70" s="107"/>
      <c r="G70" s="743"/>
      <c r="H70" s="496"/>
      <c r="I70" s="105"/>
      <c r="J70" s="106"/>
      <c r="K70" s="769"/>
      <c r="L70" s="107"/>
      <c r="M70" s="106"/>
      <c r="N70" s="107"/>
      <c r="O70" s="491"/>
      <c r="P70" s="107"/>
    </row>
    <row r="71" spans="1:16" ht="19.5" customHeight="1" x14ac:dyDescent="0.25">
      <c r="A71" s="495"/>
      <c r="B71" s="496"/>
      <c r="C71" s="105"/>
      <c r="D71" s="106"/>
      <c r="E71" s="769"/>
      <c r="F71" s="107"/>
      <c r="G71" s="743"/>
      <c r="H71" s="496"/>
      <c r="I71" s="105"/>
      <c r="J71" s="106"/>
      <c r="K71" s="769"/>
      <c r="L71" s="107"/>
      <c r="M71" s="106"/>
      <c r="N71" s="107"/>
      <c r="O71" s="491"/>
      <c r="P71" s="107"/>
    </row>
    <row r="72" spans="1:16" ht="19.5" customHeight="1" x14ac:dyDescent="0.25">
      <c r="A72" s="495"/>
      <c r="B72" s="496"/>
      <c r="C72" s="105"/>
      <c r="D72" s="106"/>
      <c r="E72" s="106"/>
      <c r="F72" s="119"/>
      <c r="G72" s="743"/>
      <c r="H72" s="493"/>
      <c r="I72" s="295"/>
      <c r="J72" s="106"/>
      <c r="K72" s="106"/>
      <c r="L72" s="107"/>
      <c r="M72" s="106"/>
      <c r="N72" s="107"/>
      <c r="O72" s="491"/>
      <c r="P72" s="107"/>
    </row>
    <row r="73" spans="1:16" ht="19.5" customHeight="1" x14ac:dyDescent="0.25">
      <c r="A73" s="495"/>
      <c r="B73" s="496"/>
      <c r="C73" s="105"/>
      <c r="D73" s="106"/>
      <c r="E73" s="769"/>
      <c r="F73" s="107"/>
      <c r="G73" s="743"/>
      <c r="H73" s="496"/>
      <c r="I73" s="105"/>
      <c r="J73" s="106"/>
      <c r="K73" s="769"/>
      <c r="L73" s="107"/>
      <c r="M73" s="106"/>
      <c r="N73" s="107"/>
      <c r="O73" s="491"/>
      <c r="P73" s="107"/>
    </row>
    <row r="74" spans="1:16" ht="19.5" customHeight="1" x14ac:dyDescent="0.25">
      <c r="A74" s="495"/>
      <c r="B74" s="496"/>
      <c r="C74" s="105"/>
      <c r="D74" s="106"/>
      <c r="E74" s="769"/>
      <c r="F74" s="107"/>
      <c r="G74" s="743"/>
      <c r="H74" s="496"/>
      <c r="I74" s="105"/>
      <c r="J74" s="106"/>
      <c r="K74" s="769"/>
      <c r="L74" s="107"/>
      <c r="M74" s="106"/>
      <c r="N74" s="107"/>
      <c r="O74" s="491"/>
      <c r="P74" s="107"/>
    </row>
    <row r="75" spans="1:16" ht="19.5" customHeight="1" x14ac:dyDescent="0.25">
      <c r="A75" s="495"/>
      <c r="B75" s="496"/>
      <c r="C75" s="105"/>
      <c r="D75" s="106"/>
      <c r="E75" s="769"/>
      <c r="F75" s="107"/>
      <c r="G75" s="743"/>
      <c r="H75" s="496"/>
      <c r="I75" s="105"/>
      <c r="J75" s="106"/>
      <c r="K75" s="769"/>
      <c r="L75" s="107"/>
      <c r="M75" s="106"/>
      <c r="N75" s="107"/>
      <c r="O75" s="491"/>
      <c r="P75" s="107"/>
    </row>
    <row r="76" spans="1:16" ht="19.5" customHeight="1" x14ac:dyDescent="0.25">
      <c r="A76" s="495"/>
      <c r="B76" s="496"/>
      <c r="C76" s="105"/>
      <c r="D76" s="106"/>
      <c r="E76" s="769"/>
      <c r="F76" s="107"/>
      <c r="G76" s="743"/>
      <c r="H76" s="496"/>
      <c r="I76" s="105"/>
      <c r="J76" s="106"/>
      <c r="K76" s="769"/>
      <c r="L76" s="107"/>
      <c r="M76" s="106"/>
      <c r="N76" s="107"/>
      <c r="O76" s="491"/>
      <c r="P76" s="107"/>
    </row>
    <row r="77" spans="1:16" ht="19.5" customHeight="1" x14ac:dyDescent="0.25">
      <c r="A77" s="495"/>
      <c r="B77" s="496"/>
      <c r="C77" s="105"/>
      <c r="D77" s="106"/>
      <c r="E77" s="769"/>
      <c r="F77" s="107"/>
      <c r="G77" s="743"/>
      <c r="H77" s="496"/>
      <c r="I77" s="105"/>
      <c r="J77" s="106"/>
      <c r="K77" s="769"/>
      <c r="L77" s="107"/>
      <c r="M77" s="106"/>
      <c r="N77" s="296"/>
      <c r="O77" s="491"/>
      <c r="P77" s="107"/>
    </row>
    <row r="78" spans="1:16" ht="19.5" customHeight="1" x14ac:dyDescent="0.25">
      <c r="A78" s="495"/>
      <c r="B78" s="496"/>
      <c r="C78" s="105"/>
      <c r="D78" s="106"/>
      <c r="E78" s="769"/>
      <c r="F78" s="107"/>
      <c r="G78" s="743"/>
      <c r="H78" s="496"/>
      <c r="I78" s="105"/>
      <c r="J78" s="106"/>
      <c r="K78" s="769"/>
      <c r="L78" s="107"/>
      <c r="M78" s="106"/>
      <c r="N78" s="107"/>
      <c r="O78" s="491"/>
      <c r="P78" s="107"/>
    </row>
    <row r="79" spans="1:16" ht="19.5" customHeight="1" x14ac:dyDescent="0.25">
      <c r="A79" s="495"/>
      <c r="B79" s="496"/>
      <c r="C79" s="105"/>
      <c r="D79" s="106"/>
      <c r="E79" s="769"/>
      <c r="F79" s="107"/>
      <c r="G79" s="743"/>
      <c r="H79" s="496"/>
      <c r="I79" s="105"/>
      <c r="J79" s="106"/>
      <c r="K79" s="770"/>
      <c r="L79" s="107"/>
      <c r="M79" s="106"/>
      <c r="N79" s="107"/>
      <c r="O79" s="491"/>
      <c r="P79" s="107"/>
    </row>
    <row r="80" spans="1:16" ht="19.5" customHeight="1" x14ac:dyDescent="0.25">
      <c r="A80" s="495"/>
      <c r="B80" s="496"/>
      <c r="C80" s="105"/>
      <c r="D80" s="106"/>
      <c r="E80" s="769"/>
      <c r="F80" s="107"/>
      <c r="G80" s="743"/>
      <c r="H80" s="496"/>
      <c r="I80" s="105"/>
      <c r="J80" s="106"/>
      <c r="K80" s="769"/>
      <c r="L80" s="107"/>
      <c r="M80" s="106"/>
      <c r="N80" s="107"/>
      <c r="O80" s="491"/>
      <c r="P80" s="107"/>
    </row>
    <row r="81" spans="1:16" ht="19.5" customHeight="1" x14ac:dyDescent="0.25">
      <c r="A81" s="495"/>
      <c r="B81" s="496"/>
      <c r="C81" s="105"/>
      <c r="D81" s="106"/>
      <c r="E81" s="769"/>
      <c r="F81" s="107"/>
      <c r="G81" s="743"/>
      <c r="H81" s="496"/>
      <c r="I81" s="105"/>
      <c r="J81" s="106"/>
      <c r="K81" s="769"/>
      <c r="L81" s="107"/>
      <c r="M81" s="106"/>
      <c r="N81" s="107"/>
      <c r="O81" s="491"/>
      <c r="P81" s="107"/>
    </row>
    <row r="82" spans="1:16" ht="19.5" customHeight="1" x14ac:dyDescent="0.25">
      <c r="A82" s="495"/>
      <c r="B82" s="496"/>
      <c r="C82" s="105"/>
      <c r="D82" s="106"/>
      <c r="E82" s="769"/>
      <c r="F82" s="107"/>
      <c r="G82" s="743"/>
      <c r="H82" s="496"/>
      <c r="I82" s="105"/>
      <c r="J82" s="106"/>
      <c r="K82" s="771"/>
      <c r="L82" s="107"/>
      <c r="M82" s="106"/>
      <c r="N82" s="107"/>
      <c r="O82" s="491"/>
      <c r="P82" s="107"/>
    </row>
    <row r="83" spans="1:16" ht="19.5" customHeight="1" x14ac:dyDescent="0.25">
      <c r="A83" s="495"/>
      <c r="B83" s="496"/>
      <c r="C83" s="105"/>
      <c r="D83" s="106"/>
      <c r="E83" s="769"/>
      <c r="F83" s="107"/>
      <c r="G83" s="743"/>
      <c r="H83" s="496"/>
      <c r="I83" s="105"/>
      <c r="J83" s="106"/>
      <c r="K83" s="769"/>
      <c r="L83" s="107"/>
      <c r="M83" s="106"/>
      <c r="N83" s="107"/>
      <c r="O83" s="491"/>
      <c r="P83" s="107"/>
    </row>
    <row r="84" spans="1:16" ht="19.5" customHeight="1" x14ac:dyDescent="0.25">
      <c r="A84" s="495"/>
      <c r="B84" s="496"/>
      <c r="C84" s="105"/>
      <c r="D84" s="106"/>
      <c r="E84" s="769"/>
      <c r="F84" s="107"/>
      <c r="G84" s="743"/>
      <c r="H84" s="496"/>
      <c r="I84" s="105"/>
      <c r="J84" s="106"/>
      <c r="K84" s="769"/>
      <c r="L84" s="107"/>
      <c r="M84" s="106"/>
      <c r="N84" s="107"/>
      <c r="O84" s="491"/>
      <c r="P84" s="107"/>
    </row>
    <row r="85" spans="1:16" ht="19.5" customHeight="1" x14ac:dyDescent="0.25">
      <c r="A85" s="495"/>
      <c r="B85" s="496"/>
      <c r="C85" s="105"/>
      <c r="D85" s="106"/>
      <c r="E85" s="769"/>
      <c r="F85" s="107"/>
      <c r="G85" s="743"/>
      <c r="H85" s="496"/>
      <c r="I85" s="105"/>
      <c r="J85" s="106"/>
      <c r="K85" s="769"/>
      <c r="L85" s="107"/>
      <c r="M85" s="106"/>
      <c r="N85" s="107"/>
      <c r="O85" s="491"/>
      <c r="P85" s="107"/>
    </row>
    <row r="86" spans="1:16" ht="19.5" customHeight="1" x14ac:dyDescent="0.25">
      <c r="A86" s="495"/>
      <c r="B86" s="496"/>
      <c r="C86" s="105"/>
      <c r="D86" s="106"/>
      <c r="E86" s="769"/>
      <c r="F86" s="107"/>
      <c r="G86" s="743"/>
      <c r="H86" s="496"/>
      <c r="I86" s="105"/>
      <c r="J86" s="106"/>
      <c r="K86" s="769"/>
      <c r="L86" s="107"/>
      <c r="M86" s="106"/>
      <c r="N86" s="107"/>
      <c r="O86" s="491"/>
      <c r="P86" s="107"/>
    </row>
    <row r="87" spans="1:16" ht="19.5" customHeight="1" thickBot="1" x14ac:dyDescent="0.3">
      <c r="A87" s="495"/>
      <c r="B87" s="497"/>
      <c r="C87" s="369"/>
      <c r="D87" s="494"/>
      <c r="E87" s="772"/>
      <c r="F87" s="773"/>
      <c r="G87" s="744"/>
      <c r="H87" s="497"/>
      <c r="I87" s="369"/>
      <c r="J87" s="494"/>
      <c r="K87" s="772"/>
      <c r="L87" s="773"/>
      <c r="M87" s="106"/>
      <c r="N87" s="107"/>
      <c r="O87" s="491"/>
      <c r="P87" s="107"/>
    </row>
  </sheetData>
  <sortState xmlns:xlrd2="http://schemas.microsoft.com/office/spreadsheetml/2017/richdata2" ref="B8:O30">
    <sortCondition ref="O8:O30"/>
  </sortState>
  <mergeCells count="4">
    <mergeCell ref="A5:B5"/>
    <mergeCell ref="B6:F6"/>
    <mergeCell ref="H6:L6"/>
    <mergeCell ref="M6:P6"/>
  </mergeCells>
  <phoneticPr fontId="71" type="noConversion"/>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8852" r:id="rId4" name="Button 68">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5">
    <tabColor indexed="17"/>
  </sheetPr>
  <dimension ref="A1:U154"/>
  <sheetViews>
    <sheetView showGridLines="0" showZeros="0" topLeftCell="A40" zoomScaleNormal="100" workbookViewId="0">
      <selection activeCell="Q50" sqref="Q50"/>
    </sheetView>
  </sheetViews>
  <sheetFormatPr defaultRowHeight="13.2" x14ac:dyDescent="0.25"/>
  <cols>
    <col min="1" max="2" width="3.33203125" customWidth="1"/>
    <col min="3" max="3" width="4.6640625" customWidth="1"/>
    <col min="4" max="4" width="4.33203125" customWidth="1"/>
    <col min="5" max="5" width="6.88671875" style="2" customWidth="1"/>
    <col min="6" max="6" width="17.6640625" bestFit="1"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MTSZ AMATŐR OB</v>
      </c>
      <c r="B1" s="138"/>
      <c r="E1" s="6"/>
      <c r="I1" s="384"/>
      <c r="J1" s="137"/>
      <c r="K1" s="297" t="s">
        <v>145</v>
      </c>
      <c r="L1" s="297"/>
      <c r="M1" s="298"/>
      <c r="N1" s="137"/>
      <c r="O1" s="137"/>
      <c r="P1" s="137"/>
      <c r="R1" s="137"/>
    </row>
    <row r="2" spans="1:21" s="108" customFormat="1" x14ac:dyDescent="0.25">
      <c r="A2" s="486" t="s">
        <v>122</v>
      </c>
      <c r="B2" s="96"/>
      <c r="C2" s="96"/>
      <c r="D2" s="96"/>
      <c r="E2" s="87" t="s">
        <v>344</v>
      </c>
      <c r="F2" s="96"/>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5" t="str">
        <f>Altalanos!$A$10</f>
        <v>2022.08.05-07.</v>
      </c>
      <c r="B4" s="835"/>
      <c r="C4" s="835"/>
      <c r="D4" s="145"/>
      <c r="E4" s="145"/>
      <c r="F4" s="145"/>
      <c r="G4" s="146" t="str">
        <f>Altalanos!$C$10</f>
        <v>Balatonboglár</v>
      </c>
      <c r="H4" s="301"/>
      <c r="I4" s="145"/>
      <c r="J4" s="302"/>
      <c r="K4" s="148"/>
      <c r="L4" s="147"/>
      <c r="M4" s="104"/>
      <c r="N4" s="302"/>
      <c r="O4" s="145"/>
      <c r="P4" s="302"/>
      <c r="Q4" s="145"/>
      <c r="R4" s="89" t="str">
        <f>Altalanos!$E$10</f>
        <v>Kádár László</v>
      </c>
    </row>
    <row r="5" spans="1:21" s="19" customFormat="1" ht="9.6" x14ac:dyDescent="0.25">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1" customFormat="1" ht="12"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f>IF($D7="","",VLOOKUP($D7,'Férfi páros ELO'!$A$7:$P$39,14))</f>
        <v>0</v>
      </c>
      <c r="C7" s="390">
        <f>IF($D7="","",VLOOKUP($D7,'Férfi páros ELO'!$A$7:$P$39,15))</f>
        <v>5</v>
      </c>
      <c r="D7" s="159">
        <v>1</v>
      </c>
      <c r="E7" s="503" t="str">
        <f>UPPER(IF($D7="","",VLOOKUP($D7,'Férfi páros ELO'!$A$7:$P$33,5)))</f>
        <v/>
      </c>
      <c r="F7" s="160" t="str">
        <f>UPPER(IF($D7="","",VLOOKUP($D7,'Férfi páros ELO'!$A$7:$P$33,2)))</f>
        <v>KOVÁTS</v>
      </c>
      <c r="G7" s="160" t="str">
        <f>IF($D7="","",VLOOKUP($D7,'Férfi páros ELO'!$A$7:$P$33,3))</f>
        <v>Zsolt</v>
      </c>
      <c r="H7" s="308"/>
      <c r="I7" s="160">
        <f>IF($D7="","",VLOOKUP($D7,'Férfi páros ELO'!$A$7:$P$33,4))</f>
        <v>0</v>
      </c>
      <c r="J7" s="309"/>
      <c r="K7" s="163"/>
      <c r="L7" s="165"/>
      <c r="M7" s="163"/>
      <c r="N7" s="165"/>
      <c r="O7" s="163"/>
      <c r="P7" s="165"/>
      <c r="Q7" s="163"/>
      <c r="R7" s="280" t="s">
        <v>153</v>
      </c>
      <c r="S7" s="169"/>
      <c r="U7" s="170" t="str">
        <f>Birók!P21</f>
        <v>Bíró</v>
      </c>
    </row>
    <row r="8" spans="1:21" s="38" customFormat="1" ht="9.6" customHeight="1" x14ac:dyDescent="0.25">
      <c r="A8" s="281"/>
      <c r="B8" s="310"/>
      <c r="C8" s="310"/>
      <c r="D8" s="310"/>
      <c r="E8" s="503" t="str">
        <f>UPPER(IF($D7="","",VLOOKUP($D7,'Férfi páros ELO'!$A$7:$P$33,11)))</f>
        <v/>
      </c>
      <c r="F8" s="160" t="str">
        <f>UPPER(IF($D7="","",VLOOKUP($D7,'Férfi páros ELO'!$A$7:$P$33,8)))</f>
        <v>VITSEK</v>
      </c>
      <c r="G8" s="160" t="str">
        <f>IF($D7="","",VLOOKUP($D7,'Férfi páros ELO'!$A$7:$P$33,9))</f>
        <v>Iván</v>
      </c>
      <c r="H8" s="308"/>
      <c r="I8" s="160">
        <f>IF($D7="","",VLOOKUP($D7,'Férfi páros ELO'!$A$7:$P$33,10))</f>
        <v>0</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829" t="str">
        <f>UPPER(IF(OR(J10="a",J10="as"),F7,IF(OR(J10="b",J10="bs"),F11,)))</f>
        <v>KOVÁTS</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t="s">
        <v>386</v>
      </c>
      <c r="K10" s="830" t="str">
        <f>UPPER(IF(OR(J10="a",J10="as"),F8,IF(OR(J10="b",J10="bs"),F12,)))</f>
        <v>VITSEK</v>
      </c>
      <c r="L10" s="316"/>
      <c r="M10" s="163"/>
      <c r="N10" s="165"/>
      <c r="O10" s="163"/>
      <c r="P10" s="165"/>
      <c r="Q10" s="163"/>
      <c r="R10" s="166"/>
      <c r="S10" s="169"/>
      <c r="U10" s="178" t="str">
        <f>Birók!P24</f>
        <v xml:space="preserve"> </v>
      </c>
    </row>
    <row r="11" spans="1:21" s="38" customFormat="1" ht="9.6" customHeight="1" x14ac:dyDescent="0.25">
      <c r="A11" s="281">
        <v>2</v>
      </c>
      <c r="B11" s="390" t="str">
        <f>IF($D11="","",VLOOKUP($D11,'Férfi páros ELO'!$A$7:$P$39,14))</f>
        <v/>
      </c>
      <c r="C11" s="390" t="str">
        <f>IF($D11="","",VLOOKUP($D11,'Férfi páros ELO'!$A$7:$P$39,15))</f>
        <v/>
      </c>
      <c r="D11" s="159"/>
      <c r="E11" s="498" t="str">
        <f>UPPER(IF($D11="","",VLOOKUP($D11,'Férfi páros ELO'!$A$7:$P$39,5)))</f>
        <v/>
      </c>
      <c r="F11" s="816" t="s">
        <v>385</v>
      </c>
      <c r="G11" s="487" t="str">
        <f>IF($D11="","",VLOOKUP($D11,'Férfi páros ELO'!$A$7:$P$39,3))</f>
        <v/>
      </c>
      <c r="H11" s="499"/>
      <c r="I11" s="487" t="str">
        <f>IF($D11="","",VLOOKUP($D11,'Férfi páros ELO'!$A$7:$P$39,4))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UPPER(IF($D11="","",VLOOKUP($D11,'Férfi páros ELO'!$A$7:$P$33,11)))</f>
        <v/>
      </c>
      <c r="F12" s="487" t="str">
        <f>UPPER(IF($D11="","",VLOOKUP($D11,'Férfi páros ELO'!$A$7:$P$33,8)))</f>
        <v/>
      </c>
      <c r="G12" s="487" t="str">
        <f>IF($D11="","",VLOOKUP($D11,'Férfi páros ELO'!$A$7:$P$33,9))</f>
        <v/>
      </c>
      <c r="H12" s="499"/>
      <c r="I12" s="487" t="str">
        <f>IF($D11="","",VLOOKUP($D11,'Férfi páros ELO'!$A$7:$P$33,10))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829" t="str">
        <f>UPPER(IF(OR(L14="a",L14="as"),K9,IF(OR(L14="b",L14="bs"),K17,)))</f>
        <v>KOVÁTS</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t="s">
        <v>164</v>
      </c>
      <c r="M14" s="830" t="str">
        <f>UPPER(IF(OR(L14="a",L14="as"),K10,IF(OR(L14="b",L14="bs"),K18,)))</f>
        <v>VITSEK</v>
      </c>
      <c r="N14" s="316"/>
      <c r="O14" s="163"/>
      <c r="P14" s="165"/>
      <c r="Q14" s="163"/>
      <c r="R14" s="166"/>
      <c r="S14" s="169"/>
      <c r="U14" s="178" t="str">
        <f>Birók!P28</f>
        <v xml:space="preserve"> </v>
      </c>
    </row>
    <row r="15" spans="1:21" s="38" customFormat="1" ht="9.6" customHeight="1" x14ac:dyDescent="0.25">
      <c r="A15" s="321">
        <v>3</v>
      </c>
      <c r="B15" s="390">
        <f>IF($D15="","",VLOOKUP($D15,'Férfi páros ELO'!$A$7:$P$39,14))</f>
        <v>0</v>
      </c>
      <c r="C15" s="390">
        <f>IF($D15="","",VLOOKUP($D15,'Férfi páros ELO'!$A$7:$P$39,15))</f>
        <v>1170</v>
      </c>
      <c r="D15" s="159">
        <v>23</v>
      </c>
      <c r="E15" s="498" t="str">
        <f>UPPER(IF($D15="","",VLOOKUP($D15,'Férfi páros ELO'!$A$7:$P$39,5)))</f>
        <v/>
      </c>
      <c r="F15" s="487" t="str">
        <f>UPPER(IF($D15="","",VLOOKUP($D15,'Férfi páros ELO'!$A$7:$P$39,2)))</f>
        <v>DR. FRANCIA</v>
      </c>
      <c r="G15" s="487" t="str">
        <f>IF($D15="","",VLOOKUP($D15,'Férfi páros ELO'!$A$7:$P$39,3))</f>
        <v>Balázs</v>
      </c>
      <c r="H15" s="499"/>
      <c r="I15" s="487">
        <f>IF($D15="","",VLOOKUP($D15,'Férfi páros ELO'!$A$7:$P$39,4))</f>
        <v>0</v>
      </c>
      <c r="J15" s="309"/>
      <c r="K15" s="163"/>
      <c r="L15" s="318"/>
      <c r="M15" s="163" t="s">
        <v>423</v>
      </c>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UPPER(IF($D15="","",VLOOKUP($D15,'Férfi páros ELO'!$A$7:$P$33,11)))</f>
        <v/>
      </c>
      <c r="F16" s="487" t="str">
        <f>UPPER(IF($D15="","",VLOOKUP($D15,'Férfi páros ELO'!$A$7:$P$33,8)))</f>
        <v>SÁKOVICS</v>
      </c>
      <c r="G16" s="487" t="str">
        <f>IF($D15="","",VLOOKUP($D15,'Férfi páros ELO'!$A$7:$P$33,9))</f>
        <v>Péter</v>
      </c>
      <c r="H16" s="499"/>
      <c r="I16" s="487">
        <f>IF($D15="","",VLOOKUP($D15,'Férfi páros ELO'!$A$7:$P$33,10))</f>
        <v>0</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DR. FRANCIA</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t="s">
        <v>386</v>
      </c>
      <c r="K18" s="315" t="str">
        <f>UPPER(IF(OR(J18="a",J18="as"),F16,IF(OR(J18="b",J18="bs"),F20,)))</f>
        <v>SÁKOVICS</v>
      </c>
      <c r="L18" s="311"/>
      <c r="M18" s="163"/>
      <c r="N18" s="318"/>
      <c r="O18" s="163"/>
      <c r="P18" s="165"/>
      <c r="Q18" s="163"/>
      <c r="R18" s="166"/>
      <c r="S18" s="169"/>
    </row>
    <row r="19" spans="1:19" s="38" customFormat="1" ht="9.6" customHeight="1" x14ac:dyDescent="0.25">
      <c r="A19" s="281">
        <v>4</v>
      </c>
      <c r="B19" s="390">
        <f>IF($D19="","",VLOOKUP($D19,'Férfi páros ELO'!$A$7:$P$39,14))</f>
        <v>0</v>
      </c>
      <c r="C19" s="390">
        <f>IF($D19="","",VLOOKUP($D19,'Férfi páros ELO'!$A$7:$P$39,15))</f>
        <v>879</v>
      </c>
      <c r="D19" s="159">
        <v>18</v>
      </c>
      <c r="E19" s="498" t="str">
        <f>UPPER(IF($D19="","",VLOOKUP($D19,'Férfi páros ELO'!$A$7:$P$39,5)))</f>
        <v/>
      </c>
      <c r="F19" s="487" t="str">
        <f>UPPER(IF($D19="","",VLOOKUP($D19,'Férfi páros ELO'!$A$7:$P$39,2)))</f>
        <v xml:space="preserve">DR. KÖRŐSSY </v>
      </c>
      <c r="G19" s="487" t="str">
        <f>IF($D19="","",VLOOKUP($D19,'Férfi páros ELO'!$A$7:$P$39,3))</f>
        <v>Bence</v>
      </c>
      <c r="H19" s="499"/>
      <c r="I19" s="487">
        <f>IF($D19="","",VLOOKUP($D19,'Férfi páros ELO'!$A$7:$P$39,4))</f>
        <v>0</v>
      </c>
      <c r="J19" s="317"/>
      <c r="K19" s="163" t="s">
        <v>475</v>
      </c>
      <c r="L19" s="165"/>
      <c r="M19" s="201"/>
      <c r="N19" s="322"/>
      <c r="O19" s="163"/>
      <c r="P19" s="165"/>
      <c r="Q19" s="163"/>
      <c r="R19" s="166"/>
      <c r="S19" s="169"/>
    </row>
    <row r="20" spans="1:19" s="38" customFormat="1" ht="9.6" customHeight="1" x14ac:dyDescent="0.25">
      <c r="A20" s="281"/>
      <c r="B20" s="310"/>
      <c r="C20" s="310"/>
      <c r="D20" s="310"/>
      <c r="E20" s="498" t="str">
        <f>UPPER(IF($D19="","",VLOOKUP($D19,'Férfi páros ELO'!$A$7:$P$33,11)))</f>
        <v/>
      </c>
      <c r="F20" s="487" t="str">
        <f>UPPER(IF($D19="","",VLOOKUP($D19,'Férfi páros ELO'!$A$7:$P$33,8)))</f>
        <v>ZAGYVA</v>
      </c>
      <c r="G20" s="487" t="str">
        <f>IF($D19="","",VLOOKUP($D19,'Férfi páros ELO'!$A$7:$P$33,9))</f>
        <v>Tamás</v>
      </c>
      <c r="H20" s="499"/>
      <c r="I20" s="487">
        <f>IF($D19="","",VLOOKUP($D19,'Férfi páros ELO'!$A$7:$P$33,10))</f>
        <v>0</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829" t="str">
        <f>UPPER(IF(OR(N22="a",N22="as"),M13,IF(OR(N22="b",N22="bs"),M29,)))</f>
        <v>KOVÁTS</v>
      </c>
      <c r="P21" s="165"/>
      <c r="Q21" s="163"/>
      <c r="R21" s="166"/>
      <c r="S21" s="169"/>
    </row>
    <row r="22" spans="1:19" s="38" customFormat="1" ht="9.6" customHeight="1" x14ac:dyDescent="0.25">
      <c r="A22" s="281"/>
      <c r="B22" s="172"/>
      <c r="C22" s="172"/>
      <c r="D22" s="172"/>
      <c r="E22" s="505"/>
      <c r="F22" s="501"/>
      <c r="G22" s="501"/>
      <c r="H22" s="502"/>
      <c r="I22" s="501"/>
      <c r="J22" s="320"/>
      <c r="K22" s="163"/>
      <c r="L22" s="165"/>
      <c r="M22" s="175" t="s">
        <v>0</v>
      </c>
      <c r="N22" s="184" t="s">
        <v>386</v>
      </c>
      <c r="O22" s="830" t="str">
        <f>UPPER(IF(OR(N22="a",N22="as"),M14,IF(OR(N22="b",N22="bs"),M30,)))</f>
        <v>VITSEK</v>
      </c>
      <c r="P22" s="316"/>
      <c r="Q22" s="163"/>
      <c r="R22" s="166"/>
      <c r="S22" s="169"/>
    </row>
    <row r="23" spans="1:19" s="38" customFormat="1" ht="9.6" customHeight="1" x14ac:dyDescent="0.25">
      <c r="A23" s="281">
        <v>5</v>
      </c>
      <c r="B23" s="390">
        <f>IF($D23="","",VLOOKUP($D23,'Férfi páros ELO'!$A$7:$P$39,14))</f>
        <v>0</v>
      </c>
      <c r="C23" s="390">
        <f>IF($D23="","",VLOOKUP($D23,'Férfi páros ELO'!$A$7:$P$39,15))</f>
        <v>532</v>
      </c>
      <c r="D23" s="159">
        <v>14</v>
      </c>
      <c r="E23" s="498" t="str">
        <f>UPPER(IF($D23="","",VLOOKUP($D23,'Férfi páros ELO'!$A$7:$P$39,5)))</f>
        <v/>
      </c>
      <c r="F23" s="487" t="str">
        <f>UPPER(IF($D23="","",VLOOKUP($D23,'Férfi páros ELO'!$A$7:$P$39,2)))</f>
        <v>SÁHÓ</v>
      </c>
      <c r="G23" s="487" t="str">
        <f>IF($D23="","",VLOOKUP($D23,'Férfi páros ELO'!$A$7:$P$39,3))</f>
        <v>Tivadar</v>
      </c>
      <c r="H23" s="499"/>
      <c r="I23" s="487">
        <f>IF($D23="","",VLOOKUP($D23,'Férfi páros ELO'!$A$7:$P$39,4))</f>
        <v>0</v>
      </c>
      <c r="J23" s="309"/>
      <c r="K23" s="163"/>
      <c r="L23" s="165"/>
      <c r="M23" s="163"/>
      <c r="N23" s="318"/>
      <c r="O23" s="199" t="s">
        <v>423</v>
      </c>
      <c r="P23" s="318"/>
      <c r="Q23" s="163"/>
      <c r="R23" s="166"/>
      <c r="S23" s="169"/>
    </row>
    <row r="24" spans="1:19" s="38" customFormat="1" ht="9.6" customHeight="1" x14ac:dyDescent="0.25">
      <c r="A24" s="281"/>
      <c r="B24" s="310"/>
      <c r="C24" s="310"/>
      <c r="D24" s="310"/>
      <c r="E24" s="498" t="str">
        <f>UPPER(IF($D23="","",VLOOKUP($D23,'Férfi páros ELO'!$A$7:$P$33,11)))</f>
        <v/>
      </c>
      <c r="F24" s="487" t="str">
        <f>UPPER(IF($D23="","",VLOOKUP($D23,'Férfi páros ELO'!$A$7:$P$33,8)))</f>
        <v>TAPOLCSÁNYI</v>
      </c>
      <c r="G24" s="487" t="str">
        <f>IF($D23="","",VLOOKUP($D23,'Férfi páros ELO'!$A$7:$P$33,9))</f>
        <v>Patrik</v>
      </c>
      <c r="H24" s="499"/>
      <c r="I24" s="487">
        <f>IF($D23="","",VLOOKUP($D23,'Férfi páros ELO'!$A$7:$P$33,10))</f>
        <v>0</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5"/>
      <c r="F25" s="501"/>
      <c r="G25" s="501"/>
      <c r="H25" s="502"/>
      <c r="I25" s="501"/>
      <c r="J25" s="312"/>
      <c r="K25" s="313" t="str">
        <f>UPPER(IF(OR(J26="a",J26="as"),F23,IF(OR(J26="b",J26="bs"),F27,)))</f>
        <v>GOSZTONYI-KOSSUTH</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t="s">
        <v>388</v>
      </c>
      <c r="K26" s="315" t="str">
        <f>UPPER(IF(OR(J26="a",J26="as"),F24,IF(OR(J26="b",J26="bs"),F28,)))</f>
        <v xml:space="preserve">BOZÓKI </v>
      </c>
      <c r="L26" s="316"/>
      <c r="M26" s="163"/>
      <c r="N26" s="318"/>
      <c r="O26" s="163"/>
      <c r="P26" s="318"/>
      <c r="Q26" s="163"/>
      <c r="R26" s="166"/>
      <c r="S26" s="169"/>
    </row>
    <row r="27" spans="1:19" s="38" customFormat="1" ht="9.6" customHeight="1" x14ac:dyDescent="0.25">
      <c r="A27" s="281">
        <v>6</v>
      </c>
      <c r="B27" s="390">
        <f>IF($D27="","",VLOOKUP($D27,'Férfi páros ELO'!$A$7:$P$39,14))</f>
        <v>0</v>
      </c>
      <c r="C27" s="390">
        <f>IF($D27="","",VLOOKUP($D27,'Férfi páros ELO'!$A$7:$P$39,15))</f>
        <v>1170</v>
      </c>
      <c r="D27" s="159">
        <v>21</v>
      </c>
      <c r="E27" s="498" t="str">
        <f>UPPER(IF($D27="","",VLOOKUP($D27,'Férfi páros ELO'!$A$7:$P$39,5)))</f>
        <v/>
      </c>
      <c r="F27" s="487" t="str">
        <f>UPPER(IF($D27="","",VLOOKUP($D27,'Férfi páros ELO'!$A$7:$P$39,2)))</f>
        <v>GOSZTONYI-KOSSUTH</v>
      </c>
      <c r="G27" s="487" t="str">
        <f>IF($D27="","",VLOOKUP($D27,'Férfi páros ELO'!$A$7:$P$39,3))</f>
        <v>Zoltán</v>
      </c>
      <c r="H27" s="499"/>
      <c r="I27" s="487">
        <f>IF($D27="","",VLOOKUP($D27,'Férfi páros ELO'!$A$7:$P$39,4))</f>
        <v>0</v>
      </c>
      <c r="J27" s="317"/>
      <c r="K27" s="163" t="s">
        <v>422</v>
      </c>
      <c r="L27" s="318"/>
      <c r="M27" s="201"/>
      <c r="N27" s="322"/>
      <c r="O27" s="163"/>
      <c r="P27" s="318"/>
      <c r="Q27" s="163"/>
      <c r="R27" s="166"/>
      <c r="S27" s="169"/>
    </row>
    <row r="28" spans="1:19" s="38" customFormat="1" ht="9.6" customHeight="1" x14ac:dyDescent="0.25">
      <c r="A28" s="281"/>
      <c r="B28" s="310"/>
      <c r="C28" s="310"/>
      <c r="D28" s="310"/>
      <c r="E28" s="498" t="str">
        <f>UPPER(IF($D27="","",VLOOKUP($D27,'Férfi páros ELO'!$A$7:$P$33,11)))</f>
        <v/>
      </c>
      <c r="F28" s="487" t="str">
        <f>UPPER(IF($D27="","",VLOOKUP($D27,'Férfi páros ELO'!$A$7:$P$33,8)))</f>
        <v xml:space="preserve">BOZÓKI </v>
      </c>
      <c r="G28" s="487" t="str">
        <f>IF($D27="","",VLOOKUP($D27,'Férfi páros ELO'!$A$7:$P$33,9))</f>
        <v>Marcell</v>
      </c>
      <c r="H28" s="499"/>
      <c r="I28" s="487">
        <f>IF($D27="","",VLOOKUP($D27,'Férfi páros ELO'!$A$7:$P$33,10))</f>
        <v>0</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829" t="str">
        <f>UPPER(IF(OR(L30="a",L30="as"),K25,IF(OR(L30="b",L30="bs"),K33,)))</f>
        <v>BESSER</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t="s">
        <v>165</v>
      </c>
      <c r="M30" s="830" t="str">
        <f>UPPER(IF(OR(L30="a",L30="as"),K26,IF(OR(L30="b",L30="bs"),K34,)))</f>
        <v xml:space="preserve">KOVÁCS </v>
      </c>
      <c r="N30" s="311"/>
      <c r="O30" s="163"/>
      <c r="P30" s="318"/>
      <c r="Q30" s="163"/>
      <c r="R30" s="166"/>
      <c r="S30" s="169"/>
    </row>
    <row r="31" spans="1:19" s="38" customFormat="1" ht="9.6" customHeight="1" x14ac:dyDescent="0.25">
      <c r="A31" s="321">
        <v>7</v>
      </c>
      <c r="B31" s="390" t="str">
        <f>IF($D31="","",VLOOKUP($D31,'Férfi páros ELO'!$A$7:$P$39,14))</f>
        <v/>
      </c>
      <c r="C31" s="390" t="str">
        <f>IF($D31="","",VLOOKUP($D31,'Férfi páros ELO'!$A$7:$P$39,15))</f>
        <v/>
      </c>
      <c r="D31" s="159"/>
      <c r="E31" s="498" t="str">
        <f>UPPER(IF($D31="","",VLOOKUP($D31,'Férfi páros ELO'!$A$7:$P$39,5)))</f>
        <v/>
      </c>
      <c r="F31" s="816" t="s">
        <v>385</v>
      </c>
      <c r="G31" s="487" t="str">
        <f>IF($D31="","",VLOOKUP($D31,'Férfi páros ELO'!$A$7:$P$39,3))</f>
        <v/>
      </c>
      <c r="H31" s="499"/>
      <c r="I31" s="487" t="str">
        <f>IF($D31="","",VLOOKUP($D31,'Férfi páros ELO'!$A$7:$P$39,4))</f>
        <v/>
      </c>
      <c r="J31" s="309"/>
      <c r="K31" s="163"/>
      <c r="L31" s="318"/>
      <c r="M31" s="163" t="s">
        <v>422</v>
      </c>
      <c r="N31" s="165"/>
      <c r="O31" s="201"/>
      <c r="P31" s="318"/>
      <c r="Q31" s="163"/>
      <c r="R31" s="166"/>
      <c r="S31" s="169"/>
    </row>
    <row r="32" spans="1:19" s="38" customFormat="1" ht="9.6" customHeight="1" x14ac:dyDescent="0.25">
      <c r="A32" s="281"/>
      <c r="B32" s="310"/>
      <c r="C32" s="310"/>
      <c r="D32" s="310"/>
      <c r="E32" s="498" t="str">
        <f>UPPER(IF($D31="","",VLOOKUP($D31,'Férfi páros ELO'!$A$7:$P$33,11)))</f>
        <v/>
      </c>
      <c r="F32" s="487" t="str">
        <f>UPPER(IF($D31="","",VLOOKUP($D31,'Férfi páros ELO'!$A$7:$P$33,8)))</f>
        <v/>
      </c>
      <c r="G32" s="487" t="str">
        <f>IF($D31="","",VLOOKUP($D31,'Férfi páros ELO'!$A$7:$P$33,9))</f>
        <v/>
      </c>
      <c r="H32" s="499"/>
      <c r="I32" s="487" t="str">
        <f>IF($D31="","",VLOOKUP($D31,'Férfi páros ELO'!$A$7:$P$33,10))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829" t="str">
        <f>UPPER(IF(OR(J34="a",J34="as"),F31,IF(OR(J34="b",J34="bs"),F35,)))</f>
        <v>BESSER</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t="s">
        <v>388</v>
      </c>
      <c r="K34" s="830" t="str">
        <f>UPPER(IF(OR(J34="a",J34="as"),F32,IF(OR(J34="b",J34="bs"),F36,)))</f>
        <v xml:space="preserve">KOVÁCS </v>
      </c>
      <c r="L34" s="311"/>
      <c r="M34" s="163"/>
      <c r="N34" s="165"/>
      <c r="O34" s="163"/>
      <c r="P34" s="318"/>
      <c r="Q34" s="163"/>
      <c r="R34" s="166"/>
      <c r="S34" s="169"/>
    </row>
    <row r="35" spans="1:19" s="38" customFormat="1" ht="9.6" customHeight="1" x14ac:dyDescent="0.25">
      <c r="A35" s="307">
        <v>8</v>
      </c>
      <c r="B35" s="390">
        <f>IF($D35="","",VLOOKUP($D35,'Férfi páros ELO'!$A$7:$P$39,14))</f>
        <v>0</v>
      </c>
      <c r="C35" s="390">
        <f>IF($D35="","",VLOOKUP($D35,'Férfi páros ELO'!$A$7:$P$39,15))</f>
        <v>114</v>
      </c>
      <c r="D35" s="159">
        <v>8</v>
      </c>
      <c r="E35" s="680" t="str">
        <f>UPPER(IF($D35="","",VLOOKUP($D35,'Férfi páros ELO'!$A$7:$P$39,5)))</f>
        <v/>
      </c>
      <c r="F35" s="681" t="str">
        <f>UPPER(IF($D35="","",VLOOKUP($D35,'Férfi páros ELO'!$A$7:$P$39,2)))</f>
        <v>BESSER</v>
      </c>
      <c r="G35" s="681" t="str">
        <f>IF($D35="","",VLOOKUP($D35,'Férfi páros ELO'!$A$7:$P$39,3))</f>
        <v>Ferenc</v>
      </c>
      <c r="H35" s="682"/>
      <c r="I35" s="681">
        <f>IF($D35="","",VLOOKUP($D35,'Férfi páros ELO'!$A$7:$P$39,4))</f>
        <v>0</v>
      </c>
      <c r="J35" s="317"/>
      <c r="K35" s="163"/>
      <c r="L35" s="165"/>
      <c r="M35" s="201"/>
      <c r="N35" s="314"/>
      <c r="O35" s="163"/>
      <c r="P35" s="318"/>
      <c r="Q35" s="163"/>
      <c r="R35" s="166"/>
      <c r="S35" s="169"/>
    </row>
    <row r="36" spans="1:19" s="38" customFormat="1" ht="9.6" customHeight="1" x14ac:dyDescent="0.25">
      <c r="A36" s="281"/>
      <c r="B36" s="310"/>
      <c r="C36" s="310"/>
      <c r="D36" s="310"/>
      <c r="E36" s="680" t="str">
        <f>UPPER(IF($D35="","",VLOOKUP($D35,'Férfi páros ELO'!$A$7:$P$33,11)))</f>
        <v/>
      </c>
      <c r="F36" s="681" t="str">
        <f>UPPER(IF($D35="","",VLOOKUP($D35,'Férfi páros ELO'!$A$7:$P$33,8)))</f>
        <v xml:space="preserve">KOVÁCS </v>
      </c>
      <c r="G36" s="681" t="str">
        <f>IF($D35="","",VLOOKUP($D35,'Férfi páros ELO'!$A$7:$P$33,9))</f>
        <v>Tibor</v>
      </c>
      <c r="H36" s="682"/>
      <c r="I36" s="681">
        <f>IF($D35="","",VLOOKUP($D35,'Férfi páros ELO'!$A$7:$P$33,10))</f>
        <v>0</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829" t="str">
        <f>UPPER(IF(OR(P38="a",P38="as"),O21,IF(OR(P38="b",P38="bs"),O53,)))</f>
        <v>KOVÁTS</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t="s">
        <v>386</v>
      </c>
      <c r="Q38" s="830" t="str">
        <f>UPPER(IF(OR(P38="a",P38="as"),O22,IF(OR(P38="b",P38="bs"),O54,)))</f>
        <v>VITSEK</v>
      </c>
      <c r="R38" s="325"/>
      <c r="S38" s="169"/>
    </row>
    <row r="39" spans="1:19" s="38" customFormat="1" ht="9.6" customHeight="1" x14ac:dyDescent="0.25">
      <c r="A39" s="307">
        <v>9</v>
      </c>
      <c r="B39" s="390">
        <f>IF($D39="","",VLOOKUP($D39,'Férfi páros ELO'!$A$7:$P$39,14))</f>
        <v>0</v>
      </c>
      <c r="C39" s="390">
        <f>IF($D39="","",VLOOKUP($D39,'Férfi páros ELO'!$A$7:$P$39,15))</f>
        <v>45</v>
      </c>
      <c r="D39" s="159">
        <v>4</v>
      </c>
      <c r="E39" s="503" t="str">
        <f>UPPER(IF($D39="","",VLOOKUP($D39,'Férfi páros ELO'!$A$7:$P$39,5)))</f>
        <v/>
      </c>
      <c r="F39" s="681" t="str">
        <f>UPPER(IF($D39="","",VLOOKUP($D39,'Férfi páros ELO'!$A$7:$P$39,2)))</f>
        <v>KEIL</v>
      </c>
      <c r="G39" s="681" t="str">
        <f>IF($D39="","",VLOOKUP($D39,'Férfi páros ELO'!$A$7:$P$39,3))</f>
        <v>Bálint</v>
      </c>
      <c r="H39" s="682"/>
      <c r="I39" s="681">
        <f>IF($D39="","",VLOOKUP($D39,'Férfi páros ELO'!$A$7:$P$39,4))</f>
        <v>0</v>
      </c>
      <c r="J39" s="309"/>
      <c r="K39" s="163"/>
      <c r="L39" s="165"/>
      <c r="M39" s="163"/>
      <c r="N39" s="165"/>
      <c r="O39" s="163"/>
      <c r="P39" s="318"/>
      <c r="Q39" s="201" t="s">
        <v>474</v>
      </c>
      <c r="R39" s="166"/>
      <c r="S39" s="169"/>
    </row>
    <row r="40" spans="1:19" s="38" customFormat="1" ht="9.6" customHeight="1" x14ac:dyDescent="0.25">
      <c r="A40" s="281"/>
      <c r="B40" s="310"/>
      <c r="C40" s="310"/>
      <c r="D40" s="310"/>
      <c r="E40" s="503" t="str">
        <f>UPPER(IF($D39="","",VLOOKUP($D39,'Férfi páros ELO'!$A$7:$P$33,11)))</f>
        <v/>
      </c>
      <c r="F40" s="160" t="str">
        <f>UPPER(IF($D39="","",VLOOKUP($D39,'Férfi páros ELO'!$A$7:$P$33,8)))</f>
        <v>NYÍRŐ</v>
      </c>
      <c r="G40" s="160" t="str">
        <f>IF($D39="","",VLOOKUP($D39,'Férfi páros ELO'!$A$7:$P$33,9))</f>
        <v>Richárd</v>
      </c>
      <c r="H40" s="308"/>
      <c r="I40" s="160">
        <f>IF($D39="","",VLOOKUP($D39,'Férfi páros ELO'!$A$7:$P$33,10))</f>
        <v>0</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829" t="str">
        <f>UPPER(IF(OR(J42="a",J42="as"),F39,IF(OR(J42="b",J42="bs"),F43,)))</f>
        <v>KEIL</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t="s">
        <v>386</v>
      </c>
      <c r="K42" s="830" t="str">
        <f>UPPER(IF(OR(J42="a",J42="as"),F40,IF(OR(J42="b",J42="bs"),F44,)))</f>
        <v>NYÍRŐ</v>
      </c>
      <c r="L42" s="316"/>
      <c r="M42" s="163"/>
      <c r="N42" s="165"/>
      <c r="O42" s="163"/>
      <c r="P42" s="318"/>
      <c r="Q42" s="163"/>
      <c r="R42" s="166"/>
      <c r="S42" s="169"/>
    </row>
    <row r="43" spans="1:19" s="38" customFormat="1" ht="9.6" customHeight="1" x14ac:dyDescent="0.25">
      <c r="A43" s="281">
        <v>10</v>
      </c>
      <c r="B43" s="390" t="str">
        <f>IF($D43="","",VLOOKUP($D43,'Férfi páros ELO'!$A$7:$P$39,13))</f>
        <v/>
      </c>
      <c r="C43" s="390" t="str">
        <f>IF($D43="","",VLOOKUP($D43,'Férfi páros ELO'!$A$7:$P$39,15))</f>
        <v/>
      </c>
      <c r="D43" s="159"/>
      <c r="E43" s="498" t="str">
        <f>UPPER(IF($D43="","",VLOOKUP($D43,'Férfi páros ELO'!$A$7:$P$39,5)))</f>
        <v/>
      </c>
      <c r="F43" s="816" t="s">
        <v>385</v>
      </c>
      <c r="G43" s="487" t="str">
        <f>IF($D43="","",VLOOKUP($D43,'Férfi páros ELO'!$A$7:$P$39,3))</f>
        <v/>
      </c>
      <c r="H43" s="499"/>
      <c r="I43" s="487" t="str">
        <f>IF($D43="","",VLOOKUP($D43,'Férfi páros ELO'!$A$7:$P$39,4))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UPPER(IF($D43="","",VLOOKUP($D43,'Férfi páros ELO'!$A$7:$P$33,11)))</f>
        <v/>
      </c>
      <c r="F44" s="487" t="str">
        <f>UPPER(IF($D43="","",VLOOKUP($D43,'Férfi páros ELO'!$A$7:$P$33,8)))</f>
        <v/>
      </c>
      <c r="G44" s="487" t="str">
        <f>IF($D43="","",VLOOKUP($D43,'Férfi páros ELO'!$A$7:$P$33,9))</f>
        <v/>
      </c>
      <c r="H44" s="499"/>
      <c r="I44" s="487" t="str">
        <f>IF($D43="","",VLOOKUP($D43,'Férfi páros ELO'!$A$7:$P$33,10))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MONOSTORI</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t="s">
        <v>165</v>
      </c>
      <c r="M46" s="315" t="str">
        <f>UPPER(IF(OR(L46="a",L46="as"),K42,IF(OR(L46="b",L46="bs"),K50,)))</f>
        <v>SZŰCS</v>
      </c>
      <c r="N46" s="316"/>
      <c r="O46" s="163"/>
      <c r="P46" s="318"/>
      <c r="Q46" s="163"/>
      <c r="R46" s="166"/>
      <c r="S46" s="169"/>
    </row>
    <row r="47" spans="1:19" s="38" customFormat="1" ht="9.6" customHeight="1" x14ac:dyDescent="0.25">
      <c r="A47" s="321">
        <v>11</v>
      </c>
      <c r="B47" s="390">
        <f>IF($D47="","",VLOOKUP($D47,'Férfi páros ELO'!$A$7:$P$39,14))</f>
        <v>0</v>
      </c>
      <c r="C47" s="390">
        <f>IF($D47="","",VLOOKUP($D47,'Férfi páros ELO'!$A$7:$P$39,15))</f>
        <v>583</v>
      </c>
      <c r="D47" s="159">
        <v>15</v>
      </c>
      <c r="E47" s="498" t="str">
        <f>UPPER(IF($D47="","",VLOOKUP($D47,'Férfi páros ELO'!$A$7:$P$39,5)))</f>
        <v/>
      </c>
      <c r="F47" s="487" t="str">
        <f>UPPER(IF($D47="","",VLOOKUP($D47,'Férfi páros ELO'!$A$7:$P$39,2)))</f>
        <v>MONOSTORI</v>
      </c>
      <c r="G47" s="487" t="str">
        <f>IF($D47="","",VLOOKUP($D47,'Férfi páros ELO'!$A$7:$P$39,3))</f>
        <v>Tamás</v>
      </c>
      <c r="H47" s="499"/>
      <c r="I47" s="487">
        <f>IF($D47="","",VLOOKUP($D47,'Férfi páros ELO'!$A$7:$P$39,4))</f>
        <v>0</v>
      </c>
      <c r="J47" s="309"/>
      <c r="K47" s="163"/>
      <c r="L47" s="318"/>
      <c r="M47" s="163" t="s">
        <v>422</v>
      </c>
      <c r="N47" s="318"/>
      <c r="O47" s="201"/>
      <c r="P47" s="318"/>
      <c r="Q47" s="163"/>
      <c r="R47" s="166"/>
      <c r="S47" s="169"/>
    </row>
    <row r="48" spans="1:19" s="38" customFormat="1" ht="9.6" customHeight="1" x14ac:dyDescent="0.25">
      <c r="A48" s="281"/>
      <c r="B48" s="310"/>
      <c r="C48" s="310"/>
      <c r="D48" s="310"/>
      <c r="E48" s="498" t="str">
        <f>UPPER(IF($D47="","",VLOOKUP($D47,'Férfi páros ELO'!$A$7:$P$33,11)))</f>
        <v/>
      </c>
      <c r="F48" s="487" t="str">
        <f>UPPER(IF($D47="","",VLOOKUP($D47,'Férfi páros ELO'!$A$7:$P$33,8)))</f>
        <v>SZŰCS</v>
      </c>
      <c r="G48" s="487" t="str">
        <f>IF($D47="","",VLOOKUP($D47,'Férfi páros ELO'!$A$7:$P$33,9))</f>
        <v>Barna</v>
      </c>
      <c r="H48" s="499"/>
      <c r="I48" s="487">
        <f>IF($D47="","",VLOOKUP($D47,'Férfi páros ELO'!$A$7:$P$33,10))</f>
        <v>0</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MONOSTORI</v>
      </c>
      <c r="L49" s="322"/>
      <c r="M49" s="163"/>
      <c r="N49" s="318"/>
      <c r="O49" s="163"/>
      <c r="P49" s="318"/>
      <c r="Q49" s="163"/>
      <c r="R49" s="166"/>
      <c r="S49" s="169"/>
    </row>
    <row r="50" spans="1:19" s="38" customFormat="1" ht="9.6" customHeight="1" x14ac:dyDescent="0.25">
      <c r="A50" s="281"/>
      <c r="B50" s="172"/>
      <c r="C50" s="172"/>
      <c r="D50" s="172"/>
      <c r="E50" s="505"/>
      <c r="F50" s="501"/>
      <c r="G50" s="501"/>
      <c r="H50" s="502"/>
      <c r="I50" s="490" t="s">
        <v>0</v>
      </c>
      <c r="J50" s="184" t="s">
        <v>386</v>
      </c>
      <c r="K50" s="315" t="str">
        <f>UPPER(IF(OR(J50="a",J50="as"),F48,IF(OR(J50="b",J50="bs"),F52,)))</f>
        <v>SZŰCS</v>
      </c>
      <c r="L50" s="311"/>
      <c r="M50" s="163"/>
      <c r="N50" s="318"/>
      <c r="O50" s="163"/>
      <c r="P50" s="318"/>
      <c r="Q50" s="163"/>
      <c r="R50" s="166"/>
      <c r="S50" s="169"/>
    </row>
    <row r="51" spans="1:19" s="38" customFormat="1" ht="9.6" customHeight="1" x14ac:dyDescent="0.25">
      <c r="A51" s="281">
        <v>12</v>
      </c>
      <c r="B51" s="390">
        <f>IF($D51="","",VLOOKUP($D51,'Férfi páros ELO'!$A$7:$P$39,14))</f>
        <v>0</v>
      </c>
      <c r="C51" s="390">
        <f>IF($D51="","",VLOOKUP($D51,'Férfi páros ELO'!$A$7:$P$39,15))</f>
        <v>1170</v>
      </c>
      <c r="D51" s="159">
        <v>22</v>
      </c>
      <c r="E51" s="498" t="str">
        <f>UPPER(IF($D51="","",VLOOKUP($D51,'Férfi páros ELO'!$A$7:$P$39,5)))</f>
        <v/>
      </c>
      <c r="F51" s="487" t="str">
        <f>UPPER(IF($D51="","",VLOOKUP($D51,'Férfi páros ELO'!$A$7:$P$39,2)))</f>
        <v>SEBESI</v>
      </c>
      <c r="G51" s="487" t="str">
        <f>IF($D51="","",VLOOKUP($D51,'Férfi páros ELO'!$A$7:$P$39,3))</f>
        <v>Patrik</v>
      </c>
      <c r="H51" s="499"/>
      <c r="I51" s="487">
        <f>IF($D51="","",VLOOKUP($D51,'Férfi páros ELO'!$A$7:$P$39,4))</f>
        <v>0</v>
      </c>
      <c r="J51" s="317"/>
      <c r="K51" s="163" t="s">
        <v>423</v>
      </c>
      <c r="L51" s="165"/>
      <c r="M51" s="201"/>
      <c r="N51" s="322"/>
      <c r="O51" s="163"/>
      <c r="P51" s="318"/>
      <c r="Q51" s="163"/>
      <c r="R51" s="166"/>
      <c r="S51" s="169"/>
    </row>
    <row r="52" spans="1:19" s="38" customFormat="1" ht="9.6" customHeight="1" x14ac:dyDescent="0.25">
      <c r="A52" s="281"/>
      <c r="B52" s="310"/>
      <c r="C52" s="310"/>
      <c r="D52" s="310"/>
      <c r="E52" s="498" t="str">
        <f>UPPER(IF($D51="","",VLOOKUP($D51,'Férfi páros ELO'!$A$7:$P$33,11)))</f>
        <v/>
      </c>
      <c r="F52" s="487" t="str">
        <f>UPPER(IF($D51="","",VLOOKUP($D51,'Férfi páros ELO'!$A$7:$P$33,8)))</f>
        <v>TÁJMEL</v>
      </c>
      <c r="G52" s="487" t="str">
        <f>IF($D51="","",VLOOKUP($D51,'Férfi páros ELO'!$A$7:$P$33,9))</f>
        <v>Kristóf</v>
      </c>
      <c r="H52" s="499"/>
      <c r="I52" s="487">
        <f>IF($D51="","",VLOOKUP($D51,'Férfi páros ELO'!$A$7:$P$33,10))</f>
        <v>0</v>
      </c>
      <c r="J52" s="311"/>
      <c r="K52" s="163"/>
      <c r="L52" s="165"/>
      <c r="M52" s="285"/>
      <c r="N52" s="323"/>
      <c r="O52" s="163"/>
      <c r="P52" s="318"/>
      <c r="Q52" s="163"/>
      <c r="R52" s="166"/>
      <c r="S52" s="169"/>
    </row>
    <row r="53" spans="1:19" s="38" customFormat="1" ht="9.6" customHeight="1" x14ac:dyDescent="0.25">
      <c r="A53" s="281"/>
      <c r="B53" s="172"/>
      <c r="C53" s="172"/>
      <c r="D53" s="172"/>
      <c r="E53" s="505"/>
      <c r="F53" s="501"/>
      <c r="G53" s="501"/>
      <c r="H53" s="502"/>
      <c r="I53" s="501"/>
      <c r="J53" s="320"/>
      <c r="K53" s="163"/>
      <c r="L53" s="165"/>
      <c r="M53" s="163"/>
      <c r="N53" s="312"/>
      <c r="O53" s="313" t="str">
        <f>UPPER(IF(OR(N54="a",N54="as"),M45,IF(OR(N54="b",N54="bs"),M61,)))</f>
        <v>MONOSTORI</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t="s">
        <v>386</v>
      </c>
      <c r="O54" s="315" t="str">
        <f>UPPER(IF(OR(N54="a",N54="as"),M46,IF(OR(N54="b",N54="bs"),M62,)))</f>
        <v>SZŰCS</v>
      </c>
      <c r="P54" s="311"/>
      <c r="Q54" s="163"/>
      <c r="R54" s="166"/>
      <c r="S54" s="169"/>
    </row>
    <row r="55" spans="1:19" s="38" customFormat="1" ht="9.6" customHeight="1" x14ac:dyDescent="0.25">
      <c r="A55" s="321">
        <v>13</v>
      </c>
      <c r="B55" s="390">
        <f>IF($D55="","",VLOOKUP($D55,'Férfi páros ELO'!$A$7:$P$39,14))</f>
        <v>0</v>
      </c>
      <c r="C55" s="390">
        <f>IF($D55="","",VLOOKUP($D55,'Férfi páros ELO'!$A$7:$P$39,15))</f>
        <v>205</v>
      </c>
      <c r="D55" s="159">
        <v>11</v>
      </c>
      <c r="E55" s="498" t="str">
        <f>UPPER(IF($D55="","",VLOOKUP($D55,'Férfi páros ELO'!$A$7:$P$39,5)))</f>
        <v/>
      </c>
      <c r="F55" s="487" t="str">
        <f>UPPER(IF($D55="","",VLOOKUP($D55,'Férfi páros ELO'!$A$7:$P$39,2)))</f>
        <v>JÓFÖLDI</v>
      </c>
      <c r="G55" s="487" t="str">
        <f>IF($D55="","",VLOOKUP($D55,'Férfi páros ELO'!$A$7:$P$39,3))</f>
        <v>Balázs</v>
      </c>
      <c r="H55" s="499"/>
      <c r="I55" s="487">
        <f>IF($D55="","",VLOOKUP($D55,'Férfi páros ELO'!$A$7:$P$39,4))</f>
        <v>0</v>
      </c>
      <c r="J55" s="309"/>
      <c r="K55" s="163"/>
      <c r="L55" s="165"/>
      <c r="M55" s="163"/>
      <c r="N55" s="318"/>
      <c r="O55" s="163" t="s">
        <v>418</v>
      </c>
      <c r="P55" s="165"/>
      <c r="Q55" s="163"/>
      <c r="R55" s="166"/>
      <c r="S55" s="169"/>
    </row>
    <row r="56" spans="1:19" s="38" customFormat="1" ht="9.6" customHeight="1" x14ac:dyDescent="0.25">
      <c r="A56" s="281"/>
      <c r="B56" s="310"/>
      <c r="C56" s="310"/>
      <c r="D56" s="310"/>
      <c r="E56" s="498" t="str">
        <f>UPPER(IF($D55="","",VLOOKUP($D55,'Férfi páros ELO'!$A$7:$P$33,11)))</f>
        <v/>
      </c>
      <c r="F56" s="487" t="str">
        <f>UPPER(IF($D55="","",VLOOKUP($D55,'Férfi páros ELO'!$A$7:$P$33,8)))</f>
        <v>TAKÁCS</v>
      </c>
      <c r="G56" s="487" t="str">
        <f>IF($D55="","",VLOOKUP($D55,'Férfi páros ELO'!$A$7:$P$33,9))</f>
        <v>Tamás</v>
      </c>
      <c r="H56" s="499"/>
      <c r="I56" s="487">
        <f>IF($D55="","",VLOOKUP($D55,'Férfi páros ELO'!$A$7:$P$33,10))</f>
        <v>0</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JÓFÖLDI</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t="s">
        <v>386</v>
      </c>
      <c r="K58" s="315" t="str">
        <f>UPPER(IF(OR(J58="a",J58="as"),F56,IF(OR(J58="b",J58="bs"),F60,)))</f>
        <v>TAKÁCS</v>
      </c>
      <c r="L58" s="316"/>
      <c r="M58" s="163"/>
      <c r="N58" s="318"/>
      <c r="O58" s="163"/>
      <c r="P58" s="165"/>
      <c r="Q58" s="163"/>
      <c r="R58" s="166"/>
      <c r="S58" s="169"/>
    </row>
    <row r="59" spans="1:19" s="38" customFormat="1" ht="9.6" customHeight="1" x14ac:dyDescent="0.25">
      <c r="A59" s="281">
        <v>14</v>
      </c>
      <c r="B59" s="390">
        <f>IF($D59="","",VLOOKUP($D59,'Férfi páros ELO'!$A$7:$P$39,14))</f>
        <v>0</v>
      </c>
      <c r="C59" s="390">
        <f>IF($D59="","",VLOOKUP($D59,'Férfi páros ELO'!$A$7:$P$39,15))</f>
        <v>229</v>
      </c>
      <c r="D59" s="159">
        <v>12</v>
      </c>
      <c r="E59" s="498" t="str">
        <f>UPPER(IF($D59="","",VLOOKUP($D59,'Férfi páros ELO'!$A$7:$P$39,5)))</f>
        <v/>
      </c>
      <c r="F59" s="487" t="str">
        <f>UPPER(IF($D59="","",VLOOKUP($D59,'Férfi páros ELO'!$A$7:$P$39,2)))</f>
        <v>KLIK</v>
      </c>
      <c r="G59" s="487" t="str">
        <f>IF($D59="","",VLOOKUP($D59,'Férfi páros ELO'!$A$7:$P$39,3))</f>
        <v>Balázs</v>
      </c>
      <c r="H59" s="499"/>
      <c r="I59" s="487">
        <f>IF($D59="","",VLOOKUP($D59,'Férfi páros ELO'!$A$7:$P$39,4))</f>
        <v>0</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UPPER(IF($D59="","",VLOOKUP($D59,'Férfi páros ELO'!$A$7:$P$33,11)))</f>
        <v/>
      </c>
      <c r="F60" s="487" t="str">
        <f>UPPER(IF($D59="","",VLOOKUP($D59,'Férfi páros ELO'!$A$7:$P$33,8)))</f>
        <v xml:space="preserve">VARGA </v>
      </c>
      <c r="G60" s="487" t="str">
        <f>IF($D59="","",VLOOKUP($D59,'Férfi páros ELO'!$A$7:$P$33,9))</f>
        <v>Péter</v>
      </c>
      <c r="H60" s="499"/>
      <c r="I60" s="487">
        <f>IF($D59="","",VLOOKUP($D59,'Férfi páros ELO'!$A$7:$P$33,10))</f>
        <v>0</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829" t="str">
        <f>UPPER(IF(OR(L62="a",L62="as"),K57,IF(OR(L62="b",L62="bs"),K65,)))</f>
        <v>HUSZÁK</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t="s">
        <v>388</v>
      </c>
      <c r="M62" s="830" t="str">
        <f>UPPER(IF(OR(L62="a",L62="as"),K58,IF(OR(L62="b",L62="bs"),K66,)))</f>
        <v>TELEK</v>
      </c>
      <c r="N62" s="311"/>
      <c r="O62" s="163"/>
      <c r="P62" s="165"/>
      <c r="Q62" s="163"/>
      <c r="R62" s="166"/>
      <c r="S62" s="169"/>
    </row>
    <row r="63" spans="1:19" s="38" customFormat="1" ht="9.6" customHeight="1" x14ac:dyDescent="0.25">
      <c r="A63" s="321">
        <v>15</v>
      </c>
      <c r="B63" s="390" t="str">
        <f>IF($D63="","",VLOOKUP($D63,'Férfi páros ELO'!$A$7:$P$39,14))</f>
        <v/>
      </c>
      <c r="C63" s="390" t="str">
        <f>IF($D63="","",VLOOKUP($D63,'Férfi páros ELO'!$A$7:$P$39,15))</f>
        <v/>
      </c>
      <c r="D63" s="159"/>
      <c r="E63" s="498" t="str">
        <f>UPPER(IF($D63="","",VLOOKUP($D63,'Férfi páros ELO'!$A$7:$P$39,5)))</f>
        <v/>
      </c>
      <c r="F63" s="816" t="s">
        <v>385</v>
      </c>
      <c r="G63" s="487" t="str">
        <f>IF($D63="","",VLOOKUP($D63,'Férfi páros ELO'!$A$7:$P$39,3))</f>
        <v/>
      </c>
      <c r="H63" s="499"/>
      <c r="I63" s="487" t="str">
        <f>IF($D63="","",VLOOKUP($D63,'Férfi páros ELO'!$A$7:$P$39,4))</f>
        <v/>
      </c>
      <c r="J63" s="309"/>
      <c r="K63" s="163"/>
      <c r="L63" s="318"/>
      <c r="M63" s="163" t="s">
        <v>420</v>
      </c>
      <c r="N63" s="165"/>
      <c r="O63" s="339" t="s">
        <v>129</v>
      </c>
      <c r="P63" s="340"/>
      <c r="Q63" s="339" t="s">
        <v>149</v>
      </c>
      <c r="R63" s="340"/>
      <c r="S63" s="169"/>
    </row>
    <row r="64" spans="1:19" s="38" customFormat="1" ht="9.6" customHeight="1" x14ac:dyDescent="0.25">
      <c r="A64" s="281"/>
      <c r="B64" s="310"/>
      <c r="C64" s="310"/>
      <c r="D64" s="310"/>
      <c r="E64" s="498" t="str">
        <f>UPPER(IF($D63="","",VLOOKUP($D63,'Férfi páros ELO'!$A$7:$P$33,11)))</f>
        <v/>
      </c>
      <c r="F64" s="487" t="str">
        <f>UPPER(IF($D63="","",VLOOKUP($D63,'Férfi páros ELO'!$A$7:$P$33,8)))</f>
        <v/>
      </c>
      <c r="G64" s="487" t="str">
        <f>IF($D63="","",VLOOKUP($D63,'Férfi páros ELO'!$A$7:$P$33,9))</f>
        <v/>
      </c>
      <c r="H64" s="499"/>
      <c r="I64" s="487" t="str">
        <f>IF($D63="","",VLOOKUP($D63,'Férfi páros ELO'!$A$7:$P$33,10))</f>
        <v/>
      </c>
      <c r="J64" s="311"/>
      <c r="K64" s="156" t="str">
        <f>IF(J64="a",F63,IF(J64="b",F65,""))</f>
        <v/>
      </c>
      <c r="L64" s="318"/>
      <c r="M64" s="163"/>
      <c r="N64" s="165"/>
      <c r="O64" s="395" t="str">
        <f>UPPER(IF(OR(P38="a",P38="as"),O21,IF(OR(P38="b",P38="bs"),O53,)))</f>
        <v>KOVÁTS</v>
      </c>
      <c r="P64" s="342"/>
      <c r="Q64" s="343"/>
      <c r="R64" s="340"/>
      <c r="S64" s="169"/>
    </row>
    <row r="65" spans="1:19" s="38" customFormat="1" ht="9.6" customHeight="1" x14ac:dyDescent="0.25">
      <c r="A65" s="281"/>
      <c r="B65" s="172"/>
      <c r="C65" s="172"/>
      <c r="D65" s="172"/>
      <c r="E65" s="505"/>
      <c r="F65" s="501"/>
      <c r="G65" s="501"/>
      <c r="H65" s="502"/>
      <c r="I65" s="501"/>
      <c r="J65" s="312"/>
      <c r="K65" s="829" t="str">
        <f>UPPER(IF(OR(J66="a",J66="as"),F63,IF(OR(J66="b",J66="bs"),F67,)))</f>
        <v>HUSZÁK</v>
      </c>
      <c r="L65" s="322"/>
      <c r="M65" s="163"/>
      <c r="N65" s="165"/>
      <c r="O65" s="344" t="str">
        <f>UPPER(IF(OR(P38="a",P38="as"),O22,IF(OR(P38="b",P38="bs"),O54,)))</f>
        <v>VITSEK</v>
      </c>
      <c r="P65" s="345"/>
      <c r="Q65" s="343"/>
      <c r="R65" s="340"/>
      <c r="S65" s="169"/>
    </row>
    <row r="66" spans="1:19" s="38" customFormat="1" ht="9.6" customHeight="1" x14ac:dyDescent="0.25">
      <c r="A66" s="281"/>
      <c r="B66" s="172"/>
      <c r="C66" s="172"/>
      <c r="D66" s="172"/>
      <c r="E66" s="505"/>
      <c r="F66" s="501"/>
      <c r="G66" s="501"/>
      <c r="H66" s="502"/>
      <c r="I66" s="490" t="s">
        <v>0</v>
      </c>
      <c r="J66" s="184" t="s">
        <v>388</v>
      </c>
      <c r="K66" s="830" t="str">
        <f>UPPER(IF(OR(J66="a",J66="as"),F64,IF(OR(J66="b",J66="bs"),F68,)))</f>
        <v>TELEK</v>
      </c>
      <c r="L66" s="311"/>
      <c r="M66" s="163"/>
      <c r="N66" s="165"/>
      <c r="O66" s="340"/>
      <c r="P66" s="346"/>
      <c r="Q66" s="341" t="str">
        <f>UPPER(IF(OR(P67="a",P67="as"),O64,IF(OR(P67="b",P67="bs"),O68,)))</f>
        <v>FLÓRIÁN</v>
      </c>
      <c r="R66" s="347"/>
      <c r="S66" s="169"/>
    </row>
    <row r="67" spans="1:19" s="38" customFormat="1" ht="9.6" customHeight="1" x14ac:dyDescent="0.25">
      <c r="A67" s="327">
        <v>16</v>
      </c>
      <c r="B67" s="390">
        <f>IF($D67="","",VLOOKUP($D67,'Férfi páros ELO'!$A$7:$P$39,14))</f>
        <v>0</v>
      </c>
      <c r="C67" s="390">
        <f>IF($D67="","",VLOOKUP($D67,'Férfi páros ELO'!$A$7:$P$39,15))</f>
        <v>106</v>
      </c>
      <c r="D67" s="159">
        <v>6</v>
      </c>
      <c r="E67" s="503" t="str">
        <f>UPPER(IF($D67="","",VLOOKUP($D67,'Férfi páros ELO'!$A$7:$P$39,5)))</f>
        <v/>
      </c>
      <c r="F67" s="681" t="str">
        <f>UPPER(IF($D67="","",VLOOKUP($D67,'Férfi páros ELO'!$A$7:$P$39,2)))</f>
        <v>HUSZÁK</v>
      </c>
      <c r="G67" s="681" t="str">
        <f>IF($D67="","",VLOOKUP($D67,'Férfi páros ELO'!$A$7:$P$39,3))</f>
        <v>János</v>
      </c>
      <c r="H67" s="682"/>
      <c r="I67" s="681">
        <f>IF($D67="","",VLOOKUP($D67,'Férfi páros ELO'!$A$7:$P$39,4))</f>
        <v>0</v>
      </c>
      <c r="J67" s="317"/>
      <c r="K67" s="163"/>
      <c r="L67" s="165"/>
      <c r="M67" s="201"/>
      <c r="N67" s="314"/>
      <c r="O67" s="267" t="s">
        <v>0</v>
      </c>
      <c r="P67" s="348" t="s">
        <v>165</v>
      </c>
      <c r="Q67" s="344" t="str">
        <f>UPPER(IF(OR(P67="a",P67="as"),O65,IF(OR(P67="b",P67="bs"),O69,)))</f>
        <v>NEUMAYER</v>
      </c>
      <c r="R67" s="349"/>
      <c r="S67" s="169"/>
    </row>
    <row r="68" spans="1:19" s="38" customFormat="1" ht="9.6" customHeight="1" x14ac:dyDescent="0.25">
      <c r="A68" s="281"/>
      <c r="B68" s="310"/>
      <c r="C68" s="310"/>
      <c r="D68" s="310"/>
      <c r="E68" s="503" t="str">
        <f>UPPER(IF($D67="","",VLOOKUP($D67,'Férfi páros ELO'!$A$7:$P$33,11)))</f>
        <v/>
      </c>
      <c r="F68" s="160" t="str">
        <f>UPPER(IF($D67="","",VLOOKUP($D67,'Férfi páros ELO'!$A$7:$P$33,8)))</f>
        <v>TELEK</v>
      </c>
      <c r="G68" s="160" t="str">
        <f>IF($D67="","",VLOOKUP($D67,'Férfi páros ELO'!$A$7:$P$33,9))</f>
        <v>Zsolt</v>
      </c>
      <c r="H68" s="308"/>
      <c r="I68" s="160">
        <f>IF($D67="","",VLOOKUP($D67,'Férfi páros ELO'!$A$7:$P$33,10))</f>
        <v>0</v>
      </c>
      <c r="J68" s="311"/>
      <c r="K68" s="163"/>
      <c r="L68" s="165"/>
      <c r="M68" s="285"/>
      <c r="N68" s="319"/>
      <c r="O68" s="395" t="str">
        <f>UPPER(IF(OR(P113="a",P113="as"),O96,IF(OR(P113="b",P113="bs"),O128,)))</f>
        <v>FLÓRIÁN</v>
      </c>
      <c r="P68" s="350"/>
      <c r="Q68" s="343" t="s">
        <v>474</v>
      </c>
      <c r="R68" s="340"/>
      <c r="S68" s="169"/>
    </row>
    <row r="69" spans="1:19" s="38" customFormat="1" ht="9.6" customHeight="1" x14ac:dyDescent="0.25">
      <c r="A69" s="328"/>
      <c r="B69" s="329"/>
      <c r="C69" s="329"/>
      <c r="D69" s="330"/>
      <c r="E69" s="330"/>
      <c r="F69" s="199"/>
      <c r="G69" s="199"/>
      <c r="H69" s="155"/>
      <c r="I69" s="199"/>
      <c r="J69" s="331"/>
      <c r="K69" s="167"/>
      <c r="L69" s="168"/>
      <c r="M69" s="167"/>
      <c r="N69" s="168"/>
      <c r="O69" s="344" t="str">
        <f>UPPER(IF(OR(P113="a",P113="as"),O97,IF(OR(P113="b",P113="bs"),O129,)))</f>
        <v>NEUMAYER</v>
      </c>
      <c r="P69" s="351"/>
      <c r="Q69" s="343"/>
      <c r="R69" s="340"/>
      <c r="S69" s="169"/>
    </row>
    <row r="70" spans="1:19" s="2" customFormat="1" ht="6" customHeight="1" x14ac:dyDescent="0.25">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5">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5">
      <c r="A72" s="222" t="s">
        <v>160</v>
      </c>
      <c r="B72" s="221"/>
      <c r="C72" s="223"/>
      <c r="D72" s="224">
        <v>1</v>
      </c>
      <c r="E72" s="224"/>
      <c r="F72" s="92" t="str">
        <f>IF(D72&gt;$R$79,,UPPER(VLOOKUP(D72,'Férfi páros ELO'!$A$7:$L$23,2)))</f>
        <v>KOVÁTS</v>
      </c>
      <c r="G72" s="355">
        <v>5</v>
      </c>
      <c r="H72" s="92" t="str">
        <f>IF(G72&gt;$R$79,,UPPER(VLOOKUP(G72,'Férfi páros ELO'!$A$7:$L$23,2)))</f>
        <v>HALÁSZ</v>
      </c>
      <c r="I72" s="333"/>
      <c r="J72" s="334" t="s">
        <v>7</v>
      </c>
      <c r="K72" s="221"/>
      <c r="L72" s="227"/>
      <c r="M72" s="221"/>
      <c r="N72" s="228"/>
      <c r="O72" s="229" t="s">
        <v>161</v>
      </c>
      <c r="P72" s="230"/>
      <c r="Q72" s="230"/>
      <c r="R72" s="231"/>
    </row>
    <row r="73" spans="1:19" s="18" customFormat="1" ht="9" customHeight="1" x14ac:dyDescent="0.25">
      <c r="A73" s="236" t="s">
        <v>124</v>
      </c>
      <c r="B73" s="234"/>
      <c r="C73" s="237"/>
      <c r="D73" s="224"/>
      <c r="E73" s="224"/>
      <c r="F73" s="92" t="str">
        <f>IF(D72&gt;$R$79,,UPPER(VLOOKUP(D72,'Férfi páros ELO'!$A$7:$L$23,8)))</f>
        <v>VITSEK</v>
      </c>
      <c r="G73" s="355"/>
      <c r="H73" s="92" t="str">
        <f>IF(G72&gt;$R$79,,UPPER(VLOOKUP(G72,'Férfi páros ELO'!$A$7:$L$23,8)))</f>
        <v>PÉNTEK</v>
      </c>
      <c r="I73" s="333"/>
      <c r="J73" s="334"/>
      <c r="K73" s="92">
        <f>IF(J72&gt;$R$79,,UPPER(VLOOKUP(J72,'Férfi páros ELO'!$A$7:$L$23,8)))</f>
        <v>0</v>
      </c>
      <c r="L73" s="227"/>
      <c r="M73" s="221"/>
      <c r="N73" s="228"/>
      <c r="O73" s="234"/>
      <c r="P73" s="233"/>
      <c r="Q73" s="234"/>
      <c r="R73" s="235"/>
    </row>
    <row r="74" spans="1:19" s="18" customFormat="1" ht="9" customHeight="1" x14ac:dyDescent="0.25">
      <c r="A74" s="379"/>
      <c r="B74" s="380"/>
      <c r="C74" s="381"/>
      <c r="D74" s="224">
        <v>2</v>
      </c>
      <c r="E74" s="224"/>
      <c r="F74" s="92" t="str">
        <f>IF(D74&gt;$R$79,,UPPER(VLOOKUP(D74,'Férfi páros ELO'!$A$7:$L$23,2)))</f>
        <v>FLÓRIÁN</v>
      </c>
      <c r="G74" s="355">
        <v>6</v>
      </c>
      <c r="H74" s="92" t="str">
        <f>IF(G74&gt;$R$79,,UPPER(VLOOKUP(G74,'Férfi páros ELO'!$A$7:$L$23,2)))</f>
        <v>HUSZÁK</v>
      </c>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t="str">
        <f>IF(D74&gt;$R$79,,UPPER(VLOOKUP(D74,'Férfi páros ELO'!$A$7:$L$23,8)))</f>
        <v>NEUMAYER</v>
      </c>
      <c r="G75" s="355"/>
      <c r="H75" s="92" t="str">
        <f>IF(G74&gt;$R$79,,UPPER(VLOOKUP(G74,'Férfi páros ELO'!$A$7:$L$23,8)))</f>
        <v>TELEK</v>
      </c>
      <c r="I75" s="333"/>
      <c r="J75" s="334"/>
      <c r="K75" s="221"/>
      <c r="L75" s="227"/>
      <c r="M75" s="221"/>
      <c r="N75" s="228"/>
      <c r="O75" s="221"/>
      <c r="P75" s="227"/>
      <c r="Q75" s="221"/>
      <c r="R75" s="228"/>
    </row>
    <row r="76" spans="1:19" s="18" customFormat="1" ht="9" customHeight="1" x14ac:dyDescent="0.25">
      <c r="A76" s="366"/>
      <c r="B76" s="382"/>
      <c r="C76" s="383"/>
      <c r="D76" s="224">
        <v>3</v>
      </c>
      <c r="E76" s="224"/>
      <c r="F76" s="92" t="str">
        <f>IF(D76&gt;$R$79,,UPPER(VLOOKUP(D76,'Férfi páros ELO'!$A$7:$L$23,2)))</f>
        <v>BARABÁS</v>
      </c>
      <c r="G76" s="355">
        <v>7</v>
      </c>
      <c r="H76" s="92" t="str">
        <f>IF(G76&gt;$R$79,,UPPER(VLOOKUP(G76,'Férfi páros ELO'!$A$7:$L$23,2)))</f>
        <v>BAGYÓ</v>
      </c>
      <c r="I76" s="333"/>
      <c r="J76" s="334" t="s">
        <v>9</v>
      </c>
      <c r="K76" s="221"/>
      <c r="L76" s="227"/>
      <c r="M76" s="221"/>
      <c r="N76" s="228"/>
      <c r="O76" s="234"/>
      <c r="P76" s="233"/>
      <c r="Q76" s="234"/>
      <c r="R76" s="235"/>
    </row>
    <row r="77" spans="1:19" s="18" customFormat="1" ht="9" customHeight="1" x14ac:dyDescent="0.25">
      <c r="A77" s="367"/>
      <c r="B77" s="24"/>
      <c r="C77" s="239"/>
      <c r="D77" s="224"/>
      <c r="E77" s="224"/>
      <c r="F77" s="92" t="str">
        <f>IF(D76&gt;$R$79,,UPPER(VLOOKUP(D76,'Férfi páros ELO'!$A$7:$L$23,8)))</f>
        <v xml:space="preserve">VARGA </v>
      </c>
      <c r="G77" s="355"/>
      <c r="H77" s="92" t="str">
        <f>IF(G76&gt;$R$79,,UPPER(VLOOKUP(G76,'Férfi páros ELO'!$A$7:$L$23,8)))</f>
        <v xml:space="preserve">FÁBIÁN </v>
      </c>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t="str">
        <f>IF(D78&gt;$R$79,,UPPER(VLOOKUP(D78,'Férfi páros ELO'!$A$7:$L$23,2)))</f>
        <v>KEIL</v>
      </c>
      <c r="G78" s="355">
        <v>8</v>
      </c>
      <c r="H78" s="92" t="str">
        <f>IF(G78&gt;$R$79,,UPPER(VLOOKUP(G78,'Férfi páros ELO'!$A$7:$L$23,2)))</f>
        <v>BESSER</v>
      </c>
      <c r="I78" s="333"/>
      <c r="J78" s="334" t="s">
        <v>10</v>
      </c>
      <c r="K78" s="221"/>
      <c r="L78" s="227"/>
      <c r="M78" s="221"/>
      <c r="N78" s="228"/>
      <c r="O78" s="221"/>
      <c r="P78" s="227"/>
      <c r="Q78" s="221"/>
      <c r="R78" s="228"/>
    </row>
    <row r="79" spans="1:19" s="18" customFormat="1" ht="9" customHeight="1" x14ac:dyDescent="0.25">
      <c r="A79" s="368"/>
      <c r="B79" s="365"/>
      <c r="C79" s="378"/>
      <c r="D79" s="240"/>
      <c r="E79" s="240"/>
      <c r="F79" s="92" t="str">
        <f>IF(D78&gt;$R$79,,UPPER(VLOOKUP(D78,'Férfi páros ELO'!$A$7:$L$23,8)))</f>
        <v>NYÍRŐ</v>
      </c>
      <c r="G79" s="356"/>
      <c r="H79" s="241" t="str">
        <f>IF(G78&gt;$R$79,,UPPER(VLOOKUP(G78,'Férfi páros ELO'!$A$7:$L$23,8)))</f>
        <v xml:space="preserve">KOVÁCS </v>
      </c>
      <c r="I79" s="336"/>
      <c r="J79" s="337"/>
      <c r="K79" s="234"/>
      <c r="L79" s="233"/>
      <c r="M79" s="234"/>
      <c r="N79" s="235"/>
      <c r="O79" s="234" t="str">
        <f>R4</f>
        <v>Kádár László</v>
      </c>
      <c r="P79" s="233"/>
      <c r="Q79" s="234"/>
      <c r="R79" s="357">
        <f>'Férfi páros ELO'!$P$5</f>
        <v>8</v>
      </c>
    </row>
    <row r="80" spans="1:19" s="19" customFormat="1" ht="9.6" x14ac:dyDescent="0.25">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3">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5">
      <c r="A82" s="307">
        <v>17</v>
      </c>
      <c r="B82" s="390">
        <f>IF($D82="","",VLOOKUP($D82,'Férfi páros ELO'!$A$7:$P$39,14))</f>
        <v>0</v>
      </c>
      <c r="C82" s="390">
        <f>IF($D82="","",VLOOKUP($D82,'Férfi páros ELO'!$A$7:$P$39,15))</f>
        <v>75</v>
      </c>
      <c r="D82" s="159">
        <v>5</v>
      </c>
      <c r="E82" s="680" t="str">
        <f>UPPER(IF($D82="","",VLOOKUP($D82,'Férfi páros ELO'!$A$7:$P$39,5)))</f>
        <v/>
      </c>
      <c r="F82" s="681" t="str">
        <f>UPPER(IF($D82="","",VLOOKUP($D82,'Férfi páros ELO'!$A$7:$P$39,2)))</f>
        <v>HALÁSZ</v>
      </c>
      <c r="G82" s="681" t="str">
        <f>IF($D82="","",VLOOKUP($D82,'Férfi páros ELO'!$A$7:$P$39,3))</f>
        <v>Dávid</v>
      </c>
      <c r="H82" s="682"/>
      <c r="I82" s="681">
        <f>IF($D82="","",VLOOKUP($D82,'Férfi páros ELO'!$A$7:$P$39,4))</f>
        <v>0</v>
      </c>
      <c r="J82" s="309"/>
      <c r="K82" s="163"/>
      <c r="L82" s="165"/>
      <c r="M82" s="163"/>
      <c r="N82" s="165"/>
      <c r="O82" s="163"/>
      <c r="P82" s="165"/>
      <c r="Q82" s="163"/>
      <c r="R82" s="280" t="s">
        <v>154</v>
      </c>
      <c r="S82" s="169"/>
      <c r="U82" s="170">
        <f>Birók!P60</f>
        <v>0</v>
      </c>
    </row>
    <row r="83" spans="1:21" s="38" customFormat="1" ht="9.6" customHeight="1" x14ac:dyDescent="0.25">
      <c r="A83" s="281"/>
      <c r="B83" s="310"/>
      <c r="C83" s="310"/>
      <c r="D83" s="310"/>
      <c r="E83" s="680" t="str">
        <f>UPPER(IF($D82="","",VLOOKUP($D82,'Férfi páros ELO'!$A$7:$P$33,11)))</f>
        <v/>
      </c>
      <c r="F83" s="681" t="str">
        <f>UPPER(IF($D82="","",VLOOKUP($D82,'Férfi páros ELO'!$A$7:$P$33,8)))</f>
        <v>PÉNTEK</v>
      </c>
      <c r="G83" s="681" t="str">
        <f>IF($D82="","",VLOOKUP($D82,'Férfi páros ELO'!$A$7:$P$33,9))</f>
        <v>Ábel</v>
      </c>
      <c r="H83" s="682"/>
      <c r="I83" s="681">
        <f>IF($D82="","",VLOOKUP($D82,'Férfi páros ELO'!$A$7:$P$33,10))</f>
        <v>0</v>
      </c>
      <c r="J83" s="311"/>
      <c r="K83" s="156" t="str">
        <f>IF(J83="a",F82,IF(J83="b",F84,""))</f>
        <v/>
      </c>
      <c r="L83" s="165"/>
      <c r="M83" s="163"/>
      <c r="N83" s="165"/>
      <c r="O83" s="163"/>
      <c r="P83" s="165"/>
      <c r="Q83" s="163"/>
      <c r="R83" s="166"/>
      <c r="S83" s="169"/>
      <c r="U83" s="178">
        <f>Birók!P61</f>
        <v>0</v>
      </c>
    </row>
    <row r="84" spans="1:21" s="38" customFormat="1" ht="9.6" customHeight="1" x14ac:dyDescent="0.25">
      <c r="A84" s="281"/>
      <c r="B84" s="172"/>
      <c r="C84" s="172"/>
      <c r="D84" s="172"/>
      <c r="E84" s="504"/>
      <c r="F84" s="158"/>
      <c r="G84" s="158"/>
      <c r="H84" s="101"/>
      <c r="I84" s="158"/>
      <c r="J84" s="312"/>
      <c r="K84" s="829" t="str">
        <f>UPPER(IF(OR(J85="a",J85="as"),F82,IF(OR(J85="b",J85="bs"),F86,)))</f>
        <v>HALÁSZ</v>
      </c>
      <c r="L84" s="314"/>
      <c r="M84" s="163"/>
      <c r="N84" s="165"/>
      <c r="O84" s="163"/>
      <c r="P84" s="165"/>
      <c r="Q84" s="163"/>
      <c r="R84" s="166"/>
      <c r="S84" s="169"/>
      <c r="U84" s="178">
        <f>Birók!P62</f>
        <v>0</v>
      </c>
    </row>
    <row r="85" spans="1:21" s="38" customFormat="1" ht="9.6" customHeight="1" x14ac:dyDescent="0.25">
      <c r="A85" s="281"/>
      <c r="B85" s="172"/>
      <c r="C85" s="172"/>
      <c r="D85" s="172"/>
      <c r="E85" s="505"/>
      <c r="F85" s="501"/>
      <c r="G85" s="501"/>
      <c r="H85" s="502"/>
      <c r="I85" s="490" t="s">
        <v>0</v>
      </c>
      <c r="J85" s="184" t="s">
        <v>386</v>
      </c>
      <c r="K85" s="830" t="str">
        <f>UPPER(IF(OR(J85="a",J85="as"),F83,IF(OR(J85="b",J85="bs"),F87,)))</f>
        <v>PÉNTEK</v>
      </c>
      <c r="L85" s="316"/>
      <c r="M85" s="163"/>
      <c r="N85" s="165"/>
      <c r="O85" s="163"/>
      <c r="P85" s="165"/>
      <c r="Q85" s="163"/>
      <c r="R85" s="166"/>
      <c r="S85" s="169"/>
      <c r="U85" s="178">
        <f>Birók!P63</f>
        <v>0</v>
      </c>
    </row>
    <row r="86" spans="1:21" s="38" customFormat="1" ht="9.6" customHeight="1" x14ac:dyDescent="0.25">
      <c r="A86" s="281">
        <v>18</v>
      </c>
      <c r="B86" s="390" t="str">
        <f>IF($D86="","",VLOOKUP($D86,'Férfi páros ELO'!$A$7:$P$39,14))</f>
        <v/>
      </c>
      <c r="C86" s="390" t="str">
        <f>IF($D86="","",VLOOKUP($D86,'Férfi páros ELO'!$A$7:$P$39,15))</f>
        <v/>
      </c>
      <c r="D86" s="159"/>
      <c r="E86" s="498" t="str">
        <f>UPPER(IF($D86="","",VLOOKUP($D86,'Férfi páros ELO'!$A$7:$P$39,5)))</f>
        <v/>
      </c>
      <c r="F86" s="816" t="s">
        <v>385</v>
      </c>
      <c r="G86" s="487" t="str">
        <f>IF($D86="","",VLOOKUP($D86,'Férfi páros ELO'!$A$7:$P$39,3))</f>
        <v/>
      </c>
      <c r="H86" s="499"/>
      <c r="I86" s="487" t="str">
        <f>IF($D86="","",VLOOKUP($D86,'Férfi páros ELO'!$A$7:$P$39,4))</f>
        <v/>
      </c>
      <c r="J86" s="317"/>
      <c r="K86" s="163"/>
      <c r="L86" s="318"/>
      <c r="M86" s="201"/>
      <c r="N86" s="314"/>
      <c r="O86" s="163"/>
      <c r="P86" s="165"/>
      <c r="Q86" s="163"/>
      <c r="R86" s="166"/>
      <c r="S86" s="169"/>
      <c r="U86" s="178">
        <f>Birók!P64</f>
        <v>0</v>
      </c>
    </row>
    <row r="87" spans="1:21" s="38" customFormat="1" ht="9.6" customHeight="1" x14ac:dyDescent="0.25">
      <c r="A87" s="281"/>
      <c r="B87" s="310"/>
      <c r="C87" s="310"/>
      <c r="D87" s="310"/>
      <c r="E87" s="498" t="str">
        <f>UPPER(IF($D86="","",VLOOKUP($D86,'Férfi páros ELO'!$A$7:$P$33,11)))</f>
        <v/>
      </c>
      <c r="F87" s="487" t="str">
        <f>UPPER(IF($D86="","",VLOOKUP($D86,'Férfi páros ELO'!$A$7:$P$33,8)))</f>
        <v/>
      </c>
      <c r="G87" s="487" t="str">
        <f>IF($D86="","",VLOOKUP($D86,'Férfi páros ELO'!$A$7:$P$33,9))</f>
        <v/>
      </c>
      <c r="H87" s="499"/>
      <c r="I87" s="487" t="str">
        <f>IF($D86="","",VLOOKUP($D86,'Férfi páros ELO'!$A$7:$P$33,10))</f>
        <v/>
      </c>
      <c r="J87" s="311"/>
      <c r="K87" s="163"/>
      <c r="L87" s="318"/>
      <c r="M87" s="285"/>
      <c r="N87" s="319"/>
      <c r="O87" s="163"/>
      <c r="P87" s="165"/>
      <c r="Q87" s="163"/>
      <c r="R87" s="166"/>
      <c r="S87" s="169"/>
      <c r="U87" s="178">
        <f>Birók!P65</f>
        <v>0</v>
      </c>
    </row>
    <row r="88" spans="1:21" s="38" customFormat="1" ht="9.6" customHeight="1" x14ac:dyDescent="0.25">
      <c r="A88" s="281"/>
      <c r="B88" s="172"/>
      <c r="C88" s="172"/>
      <c r="D88" s="182"/>
      <c r="E88" s="506"/>
      <c r="F88" s="501"/>
      <c r="G88" s="501"/>
      <c r="H88" s="502"/>
      <c r="I88" s="501"/>
      <c r="J88" s="320"/>
      <c r="K88" s="163"/>
      <c r="L88" s="312"/>
      <c r="M88" s="313" t="str">
        <f>UPPER(IF(OR(L89="a",L89="as"),K84,IF(OR(L89="b",L89="bs"),K92,)))</f>
        <v>HORVÁTH</v>
      </c>
      <c r="N88" s="165"/>
      <c r="O88" s="163"/>
      <c r="P88" s="165"/>
      <c r="Q88" s="163"/>
      <c r="R88" s="166"/>
      <c r="S88" s="169"/>
      <c r="U88" s="178">
        <f>Birók!P66</f>
        <v>0</v>
      </c>
    </row>
    <row r="89" spans="1:21" s="38" customFormat="1" ht="9.6" customHeight="1" x14ac:dyDescent="0.25">
      <c r="A89" s="281"/>
      <c r="B89" s="172"/>
      <c r="C89" s="172"/>
      <c r="D89" s="182"/>
      <c r="E89" s="506"/>
      <c r="F89" s="501"/>
      <c r="G89" s="501"/>
      <c r="H89" s="502"/>
      <c r="I89" s="501"/>
      <c r="J89" s="320"/>
      <c r="K89" s="175" t="s">
        <v>0</v>
      </c>
      <c r="L89" s="184" t="s">
        <v>388</v>
      </c>
      <c r="M89" s="315" t="str">
        <f>UPPER(IF(OR(L89="a",L89="as"),K85,IF(OR(L89="b",L89="bs"),K93,)))</f>
        <v>MAGYAR</v>
      </c>
      <c r="N89" s="316"/>
      <c r="O89" s="163"/>
      <c r="P89" s="165"/>
      <c r="Q89" s="163"/>
      <c r="R89" s="166"/>
      <c r="S89" s="169"/>
      <c r="U89" s="178">
        <f>Birók!P67</f>
        <v>0</v>
      </c>
    </row>
    <row r="90" spans="1:21" s="38" customFormat="1" ht="9.6" customHeight="1" x14ac:dyDescent="0.25">
      <c r="A90" s="321">
        <v>19</v>
      </c>
      <c r="B90" s="390">
        <f>IF($D90="","",VLOOKUP($D90,'Férfi páros ELO'!$A$7:$P$39,14))</f>
        <v>0</v>
      </c>
      <c r="C90" s="390">
        <f>IF($D90="","",VLOOKUP($D90,'Férfi páros ELO'!$A$7:$P$39,15))</f>
        <v>191</v>
      </c>
      <c r="D90" s="159">
        <v>9</v>
      </c>
      <c r="E90" s="498" t="str">
        <f>UPPER(IF($D90="","",VLOOKUP($D90,'Férfi páros ELO'!$A$7:$P$39,5)))</f>
        <v/>
      </c>
      <c r="F90" s="487" t="str">
        <f>UPPER(IF($D90="","",VLOOKUP($D90,'Férfi páros ELO'!$A$7:$P$39,2)))</f>
        <v>HORVÁTH</v>
      </c>
      <c r="G90" s="487" t="str">
        <f>IF($D90="","",VLOOKUP($D90,'Férfi páros ELO'!$A$7:$P$39,3))</f>
        <v>Péter</v>
      </c>
      <c r="H90" s="499"/>
      <c r="I90" s="487">
        <f>IF($D90="","",VLOOKUP($D90,'Férfi páros ELO'!$A$7:$P$39,4))</f>
        <v>0</v>
      </c>
      <c r="J90" s="309"/>
      <c r="K90" s="163"/>
      <c r="L90" s="318"/>
      <c r="M90" s="163" t="s">
        <v>423</v>
      </c>
      <c r="N90" s="318"/>
      <c r="O90" s="201"/>
      <c r="P90" s="165"/>
      <c r="Q90" s="163"/>
      <c r="R90" s="166"/>
      <c r="S90" s="169"/>
      <c r="U90" s="178">
        <f>Birók!P68</f>
        <v>0</v>
      </c>
    </row>
    <row r="91" spans="1:21" s="38" customFormat="1" ht="9.6" customHeight="1" thickBot="1" x14ac:dyDescent="0.3">
      <c r="A91" s="281"/>
      <c r="B91" s="310"/>
      <c r="C91" s="310"/>
      <c r="D91" s="310"/>
      <c r="E91" s="498" t="str">
        <f>UPPER(IF($D90="","",VLOOKUP($D90,'Férfi páros ELO'!$A$7:$P$33,11)))</f>
        <v/>
      </c>
      <c r="F91" s="487" t="str">
        <f>UPPER(IF($D90="","",VLOOKUP($D90,'Férfi páros ELO'!$A$7:$P$33,8)))</f>
        <v>MAGYAR</v>
      </c>
      <c r="G91" s="487" t="str">
        <f>IF($D90="","",VLOOKUP($D90,'Férfi páros ELO'!$A$7:$P$33,9))</f>
        <v>Dávid</v>
      </c>
      <c r="H91" s="499"/>
      <c r="I91" s="487">
        <f>IF($D90="","",VLOOKUP($D90,'Férfi páros ELO'!$A$7:$P$33,10))</f>
        <v>0</v>
      </c>
      <c r="J91" s="311"/>
      <c r="K91" s="156" t="str">
        <f>IF(J91="a",F90,IF(J91="b",F92,""))</f>
        <v/>
      </c>
      <c r="L91" s="318"/>
      <c r="M91" s="163"/>
      <c r="N91" s="318"/>
      <c r="O91" s="163"/>
      <c r="P91" s="165"/>
      <c r="Q91" s="163"/>
      <c r="R91" s="166"/>
      <c r="S91" s="169"/>
      <c r="U91" s="193">
        <f>Birók!P69</f>
        <v>0</v>
      </c>
    </row>
    <row r="92" spans="1:21" s="38" customFormat="1" ht="9.6" customHeight="1" x14ac:dyDescent="0.25">
      <c r="A92" s="281"/>
      <c r="B92" s="172"/>
      <c r="C92" s="172"/>
      <c r="D92" s="182"/>
      <c r="E92" s="506"/>
      <c r="F92" s="501"/>
      <c r="G92" s="501"/>
      <c r="H92" s="502"/>
      <c r="I92" s="501"/>
      <c r="J92" s="312"/>
      <c r="K92" s="313" t="str">
        <f>UPPER(IF(OR(J93="a",J93="as"),F90,IF(OR(J93="b",J93="bs"),F94,)))</f>
        <v>HORVÁTH</v>
      </c>
      <c r="L92" s="322"/>
      <c r="M92" s="163"/>
      <c r="N92" s="318"/>
      <c r="O92" s="163"/>
      <c r="P92" s="165"/>
      <c r="Q92" s="163"/>
      <c r="R92" s="166"/>
      <c r="S92" s="169"/>
    </row>
    <row r="93" spans="1:21" s="38" customFormat="1" ht="9.6" customHeight="1" x14ac:dyDescent="0.25">
      <c r="A93" s="281"/>
      <c r="B93" s="172"/>
      <c r="C93" s="172"/>
      <c r="D93" s="182"/>
      <c r="E93" s="506"/>
      <c r="F93" s="501"/>
      <c r="G93" s="501"/>
      <c r="H93" s="502"/>
      <c r="I93" s="490" t="s">
        <v>0</v>
      </c>
      <c r="J93" s="184" t="s">
        <v>386</v>
      </c>
      <c r="K93" s="315" t="str">
        <f>UPPER(IF(OR(J93="a",J93="as"),F91,IF(OR(J93="b",J93="bs"),F95,)))</f>
        <v>MAGYAR</v>
      </c>
      <c r="L93" s="311"/>
      <c r="M93" s="163"/>
      <c r="N93" s="318"/>
      <c r="O93" s="163"/>
      <c r="P93" s="165"/>
      <c r="Q93" s="163"/>
      <c r="R93" s="166"/>
      <c r="S93" s="169"/>
    </row>
    <row r="94" spans="1:21" s="38" customFormat="1" ht="9.6" customHeight="1" x14ac:dyDescent="0.25">
      <c r="A94" s="281">
        <v>20</v>
      </c>
      <c r="B94" s="390">
        <f>IF($D94="","",VLOOKUP($D94,'Férfi páros ELO'!$A$7:$P$39,14))</f>
        <v>0</v>
      </c>
      <c r="C94" s="390">
        <f>IF($D94="","",VLOOKUP($D94,'Férfi páros ELO'!$A$7:$P$39,15))</f>
        <v>1136</v>
      </c>
      <c r="D94" s="159">
        <v>19</v>
      </c>
      <c r="E94" s="498" t="str">
        <f>UPPER(IF($D94="","",VLOOKUP($D94,'Férfi páros ELO'!$A$7:$P$39,5)))</f>
        <v/>
      </c>
      <c r="F94" s="487" t="str">
        <f>UPPER(IF($D94="","",VLOOKUP($D94,'Férfi páros ELO'!$A$7:$P$39,2)))</f>
        <v>HÉJJAS</v>
      </c>
      <c r="G94" s="487" t="str">
        <f>IF($D94="","",VLOOKUP($D94,'Férfi páros ELO'!$A$7:$P$39,3))</f>
        <v>Mihály</v>
      </c>
      <c r="H94" s="499"/>
      <c r="I94" s="487">
        <f>IF($D94="","",VLOOKUP($D94,'Férfi páros ELO'!$A$7:$P$39,4))</f>
        <v>0</v>
      </c>
      <c r="J94" s="317"/>
      <c r="K94" s="163" t="s">
        <v>420</v>
      </c>
      <c r="L94" s="165"/>
      <c r="M94" s="201"/>
      <c r="N94" s="322"/>
      <c r="O94" s="163"/>
      <c r="P94" s="165"/>
      <c r="Q94" s="163"/>
      <c r="R94" s="166"/>
      <c r="S94" s="169"/>
    </row>
    <row r="95" spans="1:21" s="38" customFormat="1" ht="9.6" customHeight="1" x14ac:dyDescent="0.25">
      <c r="A95" s="281"/>
      <c r="B95" s="310"/>
      <c r="C95" s="310"/>
      <c r="D95" s="310"/>
      <c r="E95" s="498" t="str">
        <f>UPPER(IF($D94="","",VLOOKUP($D94,'Férfi páros ELO'!$A$7:$P$33,11)))</f>
        <v/>
      </c>
      <c r="F95" s="487" t="str">
        <f>UPPER(IF($D94="","",VLOOKUP($D94,'Férfi páros ELO'!$A$7:$P$33,8)))</f>
        <v xml:space="preserve">PÁNYA </v>
      </c>
      <c r="G95" s="487" t="str">
        <f>IF($D94="","",VLOOKUP($D94,'Férfi páros ELO'!$A$7:$P$33,9))</f>
        <v>Sándor</v>
      </c>
      <c r="H95" s="499"/>
      <c r="I95" s="487">
        <f>IF($D94="","",VLOOKUP($D94,'Férfi páros ELO'!$A$7:$P$33,10))</f>
        <v>0</v>
      </c>
      <c r="J95" s="311"/>
      <c r="K95" s="163"/>
      <c r="L95" s="165"/>
      <c r="M95" s="285"/>
      <c r="N95" s="323"/>
      <c r="O95" s="163"/>
      <c r="P95" s="165"/>
      <c r="Q95" s="163"/>
      <c r="R95" s="166"/>
      <c r="S95" s="169"/>
    </row>
    <row r="96" spans="1:21" s="38" customFormat="1" ht="9.6" customHeight="1" x14ac:dyDescent="0.25">
      <c r="A96" s="281"/>
      <c r="B96" s="172"/>
      <c r="C96" s="172"/>
      <c r="D96" s="172"/>
      <c r="E96" s="505"/>
      <c r="F96" s="501"/>
      <c r="G96" s="501"/>
      <c r="H96" s="502"/>
      <c r="I96" s="501"/>
      <c r="J96" s="320"/>
      <c r="K96" s="163"/>
      <c r="L96" s="165"/>
      <c r="M96" s="163"/>
      <c r="N96" s="312"/>
      <c r="O96" s="313" t="str">
        <f>UPPER(IF(OR(N97="a",N97="as"),M88,IF(OR(N97="b",N97="bs"),M104,)))</f>
        <v>HORVÁTH</v>
      </c>
      <c r="P96" s="165"/>
      <c r="Q96" s="163"/>
      <c r="R96" s="166"/>
      <c r="S96" s="169"/>
    </row>
    <row r="97" spans="1:19" s="38" customFormat="1" ht="9.6" customHeight="1" x14ac:dyDescent="0.25">
      <c r="A97" s="281"/>
      <c r="B97" s="172"/>
      <c r="C97" s="172"/>
      <c r="D97" s="172"/>
      <c r="E97" s="505"/>
      <c r="F97" s="501"/>
      <c r="G97" s="501"/>
      <c r="H97" s="502"/>
      <c r="I97" s="501"/>
      <c r="J97" s="320"/>
      <c r="K97" s="163"/>
      <c r="L97" s="165"/>
      <c r="M97" s="175" t="s">
        <v>0</v>
      </c>
      <c r="N97" s="184" t="s">
        <v>386</v>
      </c>
      <c r="O97" s="315" t="str">
        <f>UPPER(IF(OR(N97="a",N97="as"),M89,IF(OR(N97="b",N97="bs"),M105,)))</f>
        <v>MAGYAR</v>
      </c>
      <c r="P97" s="316"/>
      <c r="Q97" s="163"/>
      <c r="R97" s="166"/>
      <c r="S97" s="169"/>
    </row>
    <row r="98" spans="1:19" s="38" customFormat="1" ht="9.6" customHeight="1" x14ac:dyDescent="0.25">
      <c r="A98" s="281">
        <v>21</v>
      </c>
      <c r="B98" s="390" t="str">
        <f>IF($D98="","",VLOOKUP($D98,'Férfi páros ELO'!$A$7:$P$39,14))</f>
        <v/>
      </c>
      <c r="C98" s="390" t="str">
        <f>IF($D98="","",VLOOKUP($D98,'Férfi páros ELO'!$A$7:$P$39,15))</f>
        <v/>
      </c>
      <c r="D98" s="159"/>
      <c r="E98" s="498" t="str">
        <f>UPPER(IF($D98="","",VLOOKUP($D98,'Férfi páros ELO'!$A$7:$P$39,5)))</f>
        <v/>
      </c>
      <c r="F98" s="816" t="s">
        <v>385</v>
      </c>
      <c r="G98" s="487" t="str">
        <f>IF($D98="","",VLOOKUP($D98,'Férfi páros ELO'!$A$7:$P$39,3))</f>
        <v/>
      </c>
      <c r="H98" s="499"/>
      <c r="I98" s="487" t="str">
        <f>IF($D98="","",VLOOKUP($D98,'Férfi páros ELO'!$A$7:$P$39,4))</f>
        <v/>
      </c>
      <c r="J98" s="309"/>
      <c r="K98" s="163"/>
      <c r="L98" s="165"/>
      <c r="M98" s="163"/>
      <c r="N98" s="318"/>
      <c r="O98" s="163" t="s">
        <v>420</v>
      </c>
      <c r="P98" s="318"/>
      <c r="Q98" s="163"/>
      <c r="R98" s="166"/>
      <c r="S98" s="169"/>
    </row>
    <row r="99" spans="1:19" s="38" customFormat="1" ht="9.6" customHeight="1" x14ac:dyDescent="0.25">
      <c r="A99" s="281"/>
      <c r="B99" s="310"/>
      <c r="C99" s="310"/>
      <c r="D99" s="310"/>
      <c r="E99" s="498" t="str">
        <f>UPPER(IF($D98="","",VLOOKUP($D98,'Férfi páros ELO'!$A$7:$P$33,11)))</f>
        <v/>
      </c>
      <c r="F99" s="487" t="str">
        <f>UPPER(IF($D98="","",VLOOKUP($D98,'Férfi páros ELO'!$A$7:$P$33,8)))</f>
        <v/>
      </c>
      <c r="G99" s="487" t="str">
        <f>IF($D98="","",VLOOKUP($D98,'Férfi páros ELO'!$A$7:$P$33,9))</f>
        <v/>
      </c>
      <c r="H99" s="499"/>
      <c r="I99" s="487" t="str">
        <f>IF($D98="","",VLOOKUP($D98,'Férfi páros ELO'!$A$7:$P$33,10))</f>
        <v/>
      </c>
      <c r="J99" s="311"/>
      <c r="K99" s="156" t="str">
        <f>IF(J99="a",F98,IF(J99="b",F100,""))</f>
        <v/>
      </c>
      <c r="L99" s="165"/>
      <c r="M99" s="163"/>
      <c r="N99" s="318"/>
      <c r="O99" s="163"/>
      <c r="P99" s="318"/>
      <c r="Q99" s="163"/>
      <c r="R99" s="166"/>
      <c r="S99" s="169"/>
    </row>
    <row r="100" spans="1:19" s="38" customFormat="1" ht="9.6" customHeight="1" x14ac:dyDescent="0.25">
      <c r="A100" s="281"/>
      <c r="B100" s="172"/>
      <c r="C100" s="172"/>
      <c r="D100" s="172"/>
      <c r="E100" s="505"/>
      <c r="F100" s="501"/>
      <c r="G100" s="501"/>
      <c r="H100" s="502"/>
      <c r="I100" s="501"/>
      <c r="J100" s="312"/>
      <c r="K100" s="313" t="str">
        <f>UPPER(IF(OR(J101="a",J101="as"),F98,IF(OR(J101="b",J101="bs"),F102,)))</f>
        <v>FÁBIK</v>
      </c>
      <c r="L100" s="314"/>
      <c r="M100" s="163"/>
      <c r="N100" s="318"/>
      <c r="O100" s="163"/>
      <c r="P100" s="318"/>
      <c r="Q100" s="163"/>
      <c r="R100" s="166"/>
      <c r="S100" s="169"/>
    </row>
    <row r="101" spans="1:19" s="38" customFormat="1" ht="9.6" customHeight="1" x14ac:dyDescent="0.25">
      <c r="A101" s="281"/>
      <c r="B101" s="172"/>
      <c r="C101" s="172"/>
      <c r="D101" s="172"/>
      <c r="E101" s="505"/>
      <c r="F101" s="501"/>
      <c r="G101" s="501"/>
      <c r="H101" s="502"/>
      <c r="I101" s="490" t="s">
        <v>0</v>
      </c>
      <c r="J101" s="184" t="s">
        <v>388</v>
      </c>
      <c r="K101" s="315" t="str">
        <f>UPPER(IF(OR(J101="a",J101="as"),F99,IF(OR(J101="b",J101="bs"),F103,)))</f>
        <v xml:space="preserve">ŐRFI </v>
      </c>
      <c r="L101" s="316"/>
      <c r="M101" s="163"/>
      <c r="N101" s="318"/>
      <c r="O101" s="163"/>
      <c r="P101" s="318"/>
      <c r="Q101" s="163"/>
      <c r="R101" s="166"/>
      <c r="S101" s="169"/>
    </row>
    <row r="102" spans="1:19" s="38" customFormat="1" ht="9.6" customHeight="1" x14ac:dyDescent="0.25">
      <c r="A102" s="281">
        <v>22</v>
      </c>
      <c r="B102" s="390">
        <f>IF($D102="","",VLOOKUP($D102,'Férfi páros ELO'!$A$7:$P$39,14))</f>
        <v>0</v>
      </c>
      <c r="C102" s="390">
        <f>IF($D102="","",VLOOKUP($D102,'Férfi páros ELO'!$A$7:$P$39,15))</f>
        <v>191</v>
      </c>
      <c r="D102" s="159">
        <v>10</v>
      </c>
      <c r="E102" s="498" t="str">
        <f>UPPER(IF($D102="","",VLOOKUP($D102,'Férfi páros ELO'!$A$7:$P$39,5)))</f>
        <v/>
      </c>
      <c r="F102" s="487" t="str">
        <f>UPPER(IF($D102="","",VLOOKUP($D102,'Férfi páros ELO'!$A$7:$P$39,2)))</f>
        <v>FÁBIK</v>
      </c>
      <c r="G102" s="487" t="str">
        <f>IF($D102="","",VLOOKUP($D102,'Férfi páros ELO'!$A$7:$P$39,3))</f>
        <v>Zsolt</v>
      </c>
      <c r="H102" s="499"/>
      <c r="I102" s="487">
        <f>IF($D102="","",VLOOKUP($D102,'Férfi páros ELO'!$A$7:$P$39,4))</f>
        <v>0</v>
      </c>
      <c r="J102" s="317"/>
      <c r="K102" s="163"/>
      <c r="L102" s="318"/>
      <c r="M102" s="201"/>
      <c r="N102" s="322"/>
      <c r="O102" s="163"/>
      <c r="P102" s="318"/>
      <c r="Q102" s="163"/>
      <c r="R102" s="166"/>
      <c r="S102" s="169"/>
    </row>
    <row r="103" spans="1:19" s="38" customFormat="1" ht="9.6" customHeight="1" x14ac:dyDescent="0.25">
      <c r="A103" s="281"/>
      <c r="B103" s="310"/>
      <c r="C103" s="310"/>
      <c r="D103" s="310"/>
      <c r="E103" s="498" t="str">
        <f>UPPER(IF($D102="","",VLOOKUP($D102,'Férfi páros ELO'!$A$7:$P$33,11)))</f>
        <v/>
      </c>
      <c r="F103" s="487" t="str">
        <f>UPPER(IF($D102="","",VLOOKUP($D102,'Férfi páros ELO'!$A$7:$P$33,8)))</f>
        <v xml:space="preserve">ŐRFI </v>
      </c>
      <c r="G103" s="487" t="str">
        <f>IF($D102="","",VLOOKUP($D102,'Férfi páros ELO'!$A$7:$P$33,9))</f>
        <v>Erik</v>
      </c>
      <c r="H103" s="499"/>
      <c r="I103" s="487">
        <f>IF($D102="","",VLOOKUP($D102,'Férfi páros ELO'!$A$7:$P$33,10))</f>
        <v>0</v>
      </c>
      <c r="J103" s="311"/>
      <c r="K103" s="163"/>
      <c r="L103" s="318"/>
      <c r="M103" s="285"/>
      <c r="N103" s="323"/>
      <c r="O103" s="163"/>
      <c r="P103" s="318"/>
      <c r="Q103" s="163"/>
      <c r="R103" s="166"/>
      <c r="S103" s="169"/>
    </row>
    <row r="104" spans="1:19" s="38" customFormat="1" ht="9.6" customHeight="1" x14ac:dyDescent="0.25">
      <c r="A104" s="281"/>
      <c r="B104" s="172"/>
      <c r="C104" s="172"/>
      <c r="D104" s="182"/>
      <c r="E104" s="506"/>
      <c r="F104" s="501"/>
      <c r="G104" s="501"/>
      <c r="H104" s="502"/>
      <c r="I104" s="501"/>
      <c r="J104" s="320"/>
      <c r="K104" s="163"/>
      <c r="L104" s="312"/>
      <c r="M104" s="313" t="str">
        <f>UPPER(IF(OR(L105="a",L105="as"),K100,IF(OR(L105="b",L105="bs"),K108,)))</f>
        <v>FÁBIK</v>
      </c>
      <c r="N104" s="318"/>
      <c r="O104" s="163"/>
      <c r="P104" s="318"/>
      <c r="Q104" s="163"/>
      <c r="R104" s="166"/>
      <c r="S104" s="169"/>
    </row>
    <row r="105" spans="1:19" s="38" customFormat="1" ht="9.6" customHeight="1" x14ac:dyDescent="0.25">
      <c r="A105" s="281"/>
      <c r="B105" s="172"/>
      <c r="C105" s="172"/>
      <c r="D105" s="182"/>
      <c r="E105" s="506"/>
      <c r="F105" s="501"/>
      <c r="G105" s="501"/>
      <c r="H105" s="502"/>
      <c r="I105" s="501"/>
      <c r="J105" s="320"/>
      <c r="K105" s="175" t="s">
        <v>0</v>
      </c>
      <c r="L105" s="184" t="s">
        <v>164</v>
      </c>
      <c r="M105" s="315" t="str">
        <f>UPPER(IF(OR(L105="a",L105="as"),K101,IF(OR(L105="b",L105="bs"),K109,)))</f>
        <v xml:space="preserve">ŐRFI </v>
      </c>
      <c r="N105" s="311"/>
      <c r="O105" s="163"/>
      <c r="P105" s="318"/>
      <c r="Q105" s="163"/>
      <c r="R105" s="166"/>
      <c r="S105" s="169"/>
    </row>
    <row r="106" spans="1:19" s="38" customFormat="1" ht="9.6" customHeight="1" x14ac:dyDescent="0.25">
      <c r="A106" s="321">
        <v>23</v>
      </c>
      <c r="B106" s="390" t="str">
        <f>IF($D106="","",VLOOKUP($D106,'Férfi páros ELO'!$A$7:$P$39,14))</f>
        <v/>
      </c>
      <c r="C106" s="390" t="str">
        <f>IF($D106="","",VLOOKUP($D106,'Férfi páros ELO'!$A$7:$P$39,15))</f>
        <v/>
      </c>
      <c r="D106" s="159"/>
      <c r="E106" s="498" t="str">
        <f>UPPER(IF($D106="","",VLOOKUP($D106,'Férfi páros ELO'!$A$7:$P$39,5)))</f>
        <v/>
      </c>
      <c r="F106" s="816" t="s">
        <v>385</v>
      </c>
      <c r="G106" s="487" t="str">
        <f>IF($D106="","",VLOOKUP($D106,'Férfi páros ELO'!$A$7:$P$39,3))</f>
        <v/>
      </c>
      <c r="H106" s="499"/>
      <c r="I106" s="487" t="str">
        <f>IF($D106="","",VLOOKUP($D106,'Férfi páros ELO'!$A$7:$P$39,4))</f>
        <v/>
      </c>
      <c r="J106" s="309"/>
      <c r="K106" s="163"/>
      <c r="L106" s="318"/>
      <c r="M106" s="163" t="s">
        <v>422</v>
      </c>
      <c r="N106" s="165"/>
      <c r="O106" s="201"/>
      <c r="P106" s="318"/>
      <c r="Q106" s="163"/>
      <c r="R106" s="166"/>
      <c r="S106" s="169"/>
    </row>
    <row r="107" spans="1:19" s="38" customFormat="1" ht="9.6" customHeight="1" x14ac:dyDescent="0.25">
      <c r="A107" s="281"/>
      <c r="B107" s="310"/>
      <c r="C107" s="310"/>
      <c r="D107" s="310"/>
      <c r="E107" s="498" t="str">
        <f>UPPER(IF($D106="","",VLOOKUP($D106,'Férfi páros ELO'!$A$7:$P$33,11)))</f>
        <v/>
      </c>
      <c r="F107" s="487" t="str">
        <f>UPPER(IF($D106="","",VLOOKUP($D106,'Férfi páros ELO'!$A$7:$P$33,8)))</f>
        <v/>
      </c>
      <c r="G107" s="487" t="str">
        <f>IF($D106="","",VLOOKUP($D106,'Férfi páros ELO'!$A$7:$P$33,9))</f>
        <v/>
      </c>
      <c r="H107" s="499"/>
      <c r="I107" s="487" t="str">
        <f>IF($D106="","",VLOOKUP($D106,'Férfi páros ELO'!$A$7:$P$33,10))</f>
        <v/>
      </c>
      <c r="J107" s="311"/>
      <c r="K107" s="156" t="str">
        <f>IF(J107="a",F106,IF(J107="b",F108,""))</f>
        <v/>
      </c>
      <c r="L107" s="318"/>
      <c r="M107" s="163"/>
      <c r="N107" s="165"/>
      <c r="O107" s="163"/>
      <c r="P107" s="318"/>
      <c r="Q107" s="163"/>
      <c r="R107" s="166"/>
      <c r="S107" s="169"/>
    </row>
    <row r="108" spans="1:19" s="38" customFormat="1" ht="9.6" customHeight="1" x14ac:dyDescent="0.25">
      <c r="A108" s="281"/>
      <c r="B108" s="172"/>
      <c r="C108" s="172"/>
      <c r="D108" s="182"/>
      <c r="E108" s="506"/>
      <c r="F108" s="501"/>
      <c r="G108" s="501"/>
      <c r="H108" s="502"/>
      <c r="I108" s="501"/>
      <c r="J108" s="312"/>
      <c r="K108" s="829" t="str">
        <f>UPPER(IF(OR(J109="a",J109="as"),F106,IF(OR(J109="b",J109="bs"),F110,)))</f>
        <v>BARABÁS</v>
      </c>
      <c r="L108" s="322"/>
      <c r="M108" s="163"/>
      <c r="N108" s="165"/>
      <c r="O108" s="163"/>
      <c r="P108" s="318"/>
      <c r="Q108" s="163"/>
      <c r="R108" s="166"/>
      <c r="S108" s="169"/>
    </row>
    <row r="109" spans="1:19" s="38" customFormat="1" ht="9.6" customHeight="1" x14ac:dyDescent="0.25">
      <c r="A109" s="281"/>
      <c r="B109" s="172"/>
      <c r="C109" s="172"/>
      <c r="D109" s="182"/>
      <c r="E109" s="506"/>
      <c r="F109" s="501"/>
      <c r="G109" s="501"/>
      <c r="H109" s="502"/>
      <c r="I109" s="490" t="s">
        <v>0</v>
      </c>
      <c r="J109" s="184" t="s">
        <v>388</v>
      </c>
      <c r="K109" s="830" t="str">
        <f>UPPER(IF(OR(J109="a",J109="as"),F107,IF(OR(J109="b",J109="bs"),F111,)))</f>
        <v xml:space="preserve">VARGA </v>
      </c>
      <c r="L109" s="311"/>
      <c r="M109" s="163"/>
      <c r="N109" s="165"/>
      <c r="O109" s="163"/>
      <c r="P109" s="318"/>
      <c r="Q109" s="163"/>
      <c r="R109" s="166"/>
      <c r="S109" s="169"/>
    </row>
    <row r="110" spans="1:19" s="38" customFormat="1" ht="9.6" customHeight="1" x14ac:dyDescent="0.25">
      <c r="A110" s="307">
        <v>24</v>
      </c>
      <c r="B110" s="390">
        <f>IF($D110="","",VLOOKUP($D110,'Férfi páros ELO'!$A$7:$P$39,14))</f>
        <v>0</v>
      </c>
      <c r="C110" s="390">
        <f>IF($D110="","",VLOOKUP($D110,'Férfi páros ELO'!$A$7:$P$39,15))</f>
        <v>19</v>
      </c>
      <c r="D110" s="159">
        <v>3</v>
      </c>
      <c r="E110" s="680" t="str">
        <f>UPPER(IF($D110="","",VLOOKUP($D110,'Férfi páros ELO'!$A$7:$P$39,5)))</f>
        <v/>
      </c>
      <c r="F110" s="681" t="str">
        <f>UPPER(IF($D110="","",VLOOKUP($D110,'Férfi páros ELO'!$A$7:$P$39,2)))</f>
        <v>BARABÁS</v>
      </c>
      <c r="G110" s="681" t="str">
        <f>IF($D110="","",VLOOKUP($D110,'Férfi páros ELO'!$A$7:$P$39,3))</f>
        <v>Bence</v>
      </c>
      <c r="H110" s="682"/>
      <c r="I110" s="681">
        <f>IF($D110="","",VLOOKUP($D110,'Férfi páros ELO'!$A$7:$P$39,4))</f>
        <v>0</v>
      </c>
      <c r="J110" s="317"/>
      <c r="K110" s="163"/>
      <c r="L110" s="165"/>
      <c r="M110" s="201"/>
      <c r="N110" s="314"/>
      <c r="O110" s="163"/>
      <c r="P110" s="318"/>
      <c r="Q110" s="163"/>
      <c r="R110" s="166"/>
      <c r="S110" s="169"/>
    </row>
    <row r="111" spans="1:19" s="38" customFormat="1" ht="9.6" customHeight="1" x14ac:dyDescent="0.25">
      <c r="A111" s="281"/>
      <c r="B111" s="310"/>
      <c r="C111" s="310"/>
      <c r="D111" s="310"/>
      <c r="E111" s="680" t="str">
        <f>UPPER(IF($D110="","",VLOOKUP($D110,'Férfi páros ELO'!$A$7:$P$33,11)))</f>
        <v/>
      </c>
      <c r="F111" s="681" t="str">
        <f>UPPER(IF($D110="","",VLOOKUP($D110,'Férfi páros ELO'!$A$7:$P$33,8)))</f>
        <v xml:space="preserve">VARGA </v>
      </c>
      <c r="G111" s="681" t="str">
        <f>IF($D110="","",VLOOKUP($D110,'Férfi páros ELO'!$A$7:$P$33,9))</f>
        <v>Emil</v>
      </c>
      <c r="H111" s="682"/>
      <c r="I111" s="681">
        <f>IF($D110="","",VLOOKUP($D110,'Férfi páros ELO'!$A$7:$P$33,10))</f>
        <v>0</v>
      </c>
      <c r="J111" s="311"/>
      <c r="K111" s="163"/>
      <c r="L111" s="165"/>
      <c r="M111" s="285"/>
      <c r="N111" s="319"/>
      <c r="O111" s="163"/>
      <c r="P111" s="318"/>
      <c r="Q111" s="163"/>
      <c r="R111" s="166"/>
      <c r="S111" s="169"/>
    </row>
    <row r="112" spans="1:19" s="38" customFormat="1" ht="9.6" customHeight="1" x14ac:dyDescent="0.25">
      <c r="A112" s="281"/>
      <c r="B112" s="172"/>
      <c r="C112" s="172"/>
      <c r="D112" s="182"/>
      <c r="E112" s="506"/>
      <c r="F112" s="501"/>
      <c r="G112" s="501"/>
      <c r="H112" s="502"/>
      <c r="I112" s="501"/>
      <c r="J112" s="320"/>
      <c r="K112" s="163"/>
      <c r="L112" s="165"/>
      <c r="M112" s="163"/>
      <c r="N112" s="165"/>
      <c r="O112" s="165"/>
      <c r="P112" s="312"/>
      <c r="Q112" s="829" t="str">
        <f>UPPER(IF(OR(P113="a",P113="as"),O96,IF(OR(P113="b",P113="bs"),O128,)))</f>
        <v>FLÓRIÁN</v>
      </c>
      <c r="R112" s="324"/>
      <c r="S112" s="169"/>
    </row>
    <row r="113" spans="1:19" s="38" customFormat="1" ht="9.6" customHeight="1" x14ac:dyDescent="0.25">
      <c r="A113" s="281"/>
      <c r="B113" s="172"/>
      <c r="C113" s="172"/>
      <c r="D113" s="182"/>
      <c r="E113" s="506"/>
      <c r="F113" s="501"/>
      <c r="G113" s="501"/>
      <c r="H113" s="502"/>
      <c r="I113" s="501"/>
      <c r="J113" s="320"/>
      <c r="K113" s="163"/>
      <c r="L113" s="165"/>
      <c r="M113" s="163"/>
      <c r="N113" s="165"/>
      <c r="O113" s="175" t="s">
        <v>0</v>
      </c>
      <c r="P113" s="184" t="s">
        <v>388</v>
      </c>
      <c r="Q113" s="830" t="str">
        <f>UPPER(IF(OR(P113="a",P113="as"),O97,IF(OR(P113="b",P113="bs"),O129,)))</f>
        <v>NEUMAYER</v>
      </c>
      <c r="R113" s="325"/>
      <c r="S113" s="169"/>
    </row>
    <row r="114" spans="1:19" s="38" customFormat="1" ht="9.6" customHeight="1" x14ac:dyDescent="0.25">
      <c r="A114" s="307">
        <v>25</v>
      </c>
      <c r="B114" s="390">
        <f>IF($D114="","",VLOOKUP($D114,'Férfi páros ELO'!$A$7:$P$39,14))</f>
        <v>0</v>
      </c>
      <c r="C114" s="390">
        <f>IF($D114="","",VLOOKUP($D114,'Férfi páros ELO'!$A$7:$P$39,15))</f>
        <v>110</v>
      </c>
      <c r="D114" s="159">
        <v>7</v>
      </c>
      <c r="E114" s="680" t="str">
        <f>UPPER(IF($D114="","",VLOOKUP($D114,'Férfi páros ELO'!$A$7:$P$39,5)))</f>
        <v/>
      </c>
      <c r="F114" s="681" t="str">
        <f>UPPER(IF($D114="","",VLOOKUP($D114,'Férfi páros ELO'!$A$7:$P$39,2)))</f>
        <v>BAGYÓ</v>
      </c>
      <c r="G114" s="681" t="str">
        <f>IF($D114="","",VLOOKUP($D114,'Férfi páros ELO'!$A$7:$P$39,3))</f>
        <v>Dávid</v>
      </c>
      <c r="H114" s="682"/>
      <c r="I114" s="681">
        <f>IF($D114="","",VLOOKUP($D114,'Férfi páros ELO'!$A$7:$P$39,4))</f>
        <v>0</v>
      </c>
      <c r="J114" s="309"/>
      <c r="K114" s="163"/>
      <c r="L114" s="165"/>
      <c r="M114" s="163"/>
      <c r="N114" s="165"/>
      <c r="O114" s="163"/>
      <c r="P114" s="318"/>
      <c r="Q114" s="201" t="s">
        <v>474</v>
      </c>
      <c r="R114" s="166"/>
      <c r="S114" s="169"/>
    </row>
    <row r="115" spans="1:19" s="38" customFormat="1" ht="9.6" customHeight="1" x14ac:dyDescent="0.25">
      <c r="A115" s="281"/>
      <c r="B115" s="310"/>
      <c r="C115" s="310"/>
      <c r="D115" s="310"/>
      <c r="E115" s="680" t="str">
        <f>UPPER(IF($D114="","",VLOOKUP($D114,'Férfi páros ELO'!$A$7:$P$33,11)))</f>
        <v/>
      </c>
      <c r="F115" s="681" t="str">
        <f>UPPER(IF($D114="","",VLOOKUP($D114,'Férfi páros ELO'!$A$7:$P$33,8)))</f>
        <v xml:space="preserve">FÁBIÁN </v>
      </c>
      <c r="G115" s="681" t="str">
        <f>IF($D114="","",VLOOKUP($D114,'Férfi páros ELO'!$A$7:$P$33,9))</f>
        <v>Ákos</v>
      </c>
      <c r="H115" s="682"/>
      <c r="I115" s="681">
        <f>IF($D114="","",VLOOKUP($D114,'Férfi páros ELO'!$A$7:$P$33,10))</f>
        <v>0</v>
      </c>
      <c r="J115" s="311"/>
      <c r="K115" s="156" t="str">
        <f>IF(J115="a",F114,IF(J115="b",F116,""))</f>
        <v/>
      </c>
      <c r="L115" s="165"/>
      <c r="M115" s="163"/>
      <c r="N115" s="165"/>
      <c r="O115" s="163"/>
      <c r="P115" s="318"/>
      <c r="Q115" s="285"/>
      <c r="R115" s="326"/>
      <c r="S115" s="169"/>
    </row>
    <row r="116" spans="1:19" s="38" customFormat="1" ht="9.6" customHeight="1" x14ac:dyDescent="0.25">
      <c r="A116" s="281"/>
      <c r="B116" s="172"/>
      <c r="C116" s="172"/>
      <c r="D116" s="182"/>
      <c r="E116" s="506"/>
      <c r="F116" s="501"/>
      <c r="G116" s="501"/>
      <c r="H116" s="502"/>
      <c r="I116" s="501"/>
      <c r="J116" s="312"/>
      <c r="K116" s="829" t="str">
        <f>UPPER(IF(OR(J117="a",J117="as"),F114,IF(OR(J117="b",J117="bs"),F118,)))</f>
        <v>BAGYÓ</v>
      </c>
      <c r="L116" s="314"/>
      <c r="M116" s="163"/>
      <c r="N116" s="165"/>
      <c r="O116" s="163"/>
      <c r="P116" s="318"/>
      <c r="Q116" s="163"/>
      <c r="R116" s="166"/>
      <c r="S116" s="169"/>
    </row>
    <row r="117" spans="1:19" s="38" customFormat="1" ht="9.6" customHeight="1" x14ac:dyDescent="0.25">
      <c r="A117" s="281"/>
      <c r="B117" s="172"/>
      <c r="C117" s="172"/>
      <c r="D117" s="182"/>
      <c r="E117" s="506"/>
      <c r="F117" s="501"/>
      <c r="G117" s="501"/>
      <c r="H117" s="502"/>
      <c r="I117" s="490" t="s">
        <v>0</v>
      </c>
      <c r="J117" s="184" t="s">
        <v>386</v>
      </c>
      <c r="K117" s="830" t="str">
        <f>UPPER(IF(OR(J117="a",J117="as"),F115,IF(OR(J117="b",J117="bs"),F119,)))</f>
        <v xml:space="preserve">FÁBIÁN </v>
      </c>
      <c r="L117" s="316"/>
      <c r="M117" s="163"/>
      <c r="N117" s="165"/>
      <c r="O117" s="163"/>
      <c r="P117" s="318"/>
      <c r="Q117" s="163"/>
      <c r="R117" s="166"/>
      <c r="S117" s="169"/>
    </row>
    <row r="118" spans="1:19" s="38" customFormat="1" ht="9.6" customHeight="1" x14ac:dyDescent="0.25">
      <c r="A118" s="281">
        <v>26</v>
      </c>
      <c r="B118" s="390" t="str">
        <f>IF($D118="","",VLOOKUP($D118,'Férfi páros ELO'!$A$7:$P$39,14))</f>
        <v/>
      </c>
      <c r="C118" s="390" t="str">
        <f>IF($D118="","",VLOOKUP($D118,'Férfi páros ELO'!$A$7:$P$39,15))</f>
        <v/>
      </c>
      <c r="D118" s="159"/>
      <c r="E118" s="498" t="str">
        <f>UPPER(IF($D118="","",VLOOKUP($D118,'Férfi páros ELO'!$A$7:$P$39,5)))</f>
        <v/>
      </c>
      <c r="F118" s="816" t="s">
        <v>385</v>
      </c>
      <c r="G118" s="487" t="str">
        <f>IF($D118="","",VLOOKUP($D118,'Férfi páros ELO'!$A$7:$P$39,3))</f>
        <v/>
      </c>
      <c r="H118" s="499"/>
      <c r="I118" s="487" t="str">
        <f>IF($D118="","",VLOOKUP($D118,'Férfi páros ELO'!$A$7:$P$39,4))</f>
        <v/>
      </c>
      <c r="J118" s="317"/>
      <c r="K118" s="163"/>
      <c r="L118" s="318"/>
      <c r="M118" s="201"/>
      <c r="N118" s="314"/>
      <c r="O118" s="163"/>
      <c r="P118" s="318"/>
      <c r="Q118" s="163"/>
      <c r="R118" s="166"/>
      <c r="S118" s="169"/>
    </row>
    <row r="119" spans="1:19" s="38" customFormat="1" ht="9.6" customHeight="1" x14ac:dyDescent="0.25">
      <c r="A119" s="281"/>
      <c r="B119" s="310"/>
      <c r="C119" s="310"/>
      <c r="D119" s="310"/>
      <c r="E119" s="498" t="str">
        <f>UPPER(IF($D118="","",VLOOKUP($D118,'Férfi páros ELO'!$A$7:$P$33,11)))</f>
        <v/>
      </c>
      <c r="F119" s="487" t="str">
        <f>UPPER(IF($D118="","",VLOOKUP($D118,'Férfi páros ELO'!$A$7:$P$33,8)))</f>
        <v/>
      </c>
      <c r="G119" s="487" t="str">
        <f>IF($D118="","",VLOOKUP($D118,'Férfi páros ELO'!$A$7:$P$33,9))</f>
        <v/>
      </c>
      <c r="H119" s="499"/>
      <c r="I119" s="487" t="str">
        <f>IF($D118="","",VLOOKUP($D118,'Férfi páros ELO'!$A$7:$P$33,10))</f>
        <v/>
      </c>
      <c r="J119" s="311"/>
      <c r="K119" s="163"/>
      <c r="L119" s="318"/>
      <c r="M119" s="285"/>
      <c r="N119" s="319"/>
      <c r="O119" s="163"/>
      <c r="P119" s="318"/>
      <c r="Q119" s="163"/>
      <c r="R119" s="166"/>
      <c r="S119" s="169"/>
    </row>
    <row r="120" spans="1:19" s="38" customFormat="1" ht="9.6" customHeight="1" x14ac:dyDescent="0.25">
      <c r="A120" s="281"/>
      <c r="B120" s="172"/>
      <c r="C120" s="172"/>
      <c r="D120" s="182"/>
      <c r="E120" s="506"/>
      <c r="F120" s="501"/>
      <c r="G120" s="501"/>
      <c r="H120" s="502"/>
      <c r="I120" s="501"/>
      <c r="J120" s="320"/>
      <c r="K120" s="163"/>
      <c r="L120" s="312"/>
      <c r="M120" s="829" t="str">
        <f>UPPER(IF(OR(L121="a",L121="as"),K116,IF(OR(L121="b",L121="bs"),K124,)))</f>
        <v>BAGYÓ</v>
      </c>
      <c r="N120" s="165"/>
      <c r="O120" s="163"/>
      <c r="P120" s="318"/>
      <c r="Q120" s="163"/>
      <c r="R120" s="166"/>
      <c r="S120" s="169"/>
    </row>
    <row r="121" spans="1:19" s="38" customFormat="1" ht="9.6" customHeight="1" x14ac:dyDescent="0.25">
      <c r="A121" s="281"/>
      <c r="B121" s="172"/>
      <c r="C121" s="172"/>
      <c r="D121" s="182"/>
      <c r="E121" s="506"/>
      <c r="F121" s="501"/>
      <c r="G121" s="501"/>
      <c r="H121" s="502"/>
      <c r="I121" s="501"/>
      <c r="J121" s="320"/>
      <c r="K121" s="175" t="s">
        <v>0</v>
      </c>
      <c r="L121" s="184" t="s">
        <v>164</v>
      </c>
      <c r="M121" s="830" t="str">
        <f>UPPER(IF(OR(L121="a",L121="as"),K117,IF(OR(L121="b",L121="bs"),K125,)))</f>
        <v xml:space="preserve">FÁBIÁN </v>
      </c>
      <c r="N121" s="316"/>
      <c r="O121" s="163"/>
      <c r="P121" s="318"/>
      <c r="Q121" s="163"/>
      <c r="R121" s="166"/>
      <c r="S121" s="169"/>
    </row>
    <row r="122" spans="1:19" s="38" customFormat="1" ht="9.6" customHeight="1" x14ac:dyDescent="0.25">
      <c r="A122" s="321">
        <v>27</v>
      </c>
      <c r="B122" s="390">
        <f>IF($D122="","",VLOOKUP($D122,'Férfi páros ELO'!$A$7:$P$39,14))</f>
        <v>0</v>
      </c>
      <c r="C122" s="390">
        <f>IF($D122="","",VLOOKUP($D122,'Férfi páros ELO'!$A$7:$P$39,15))</f>
        <v>487</v>
      </c>
      <c r="D122" s="159">
        <v>13</v>
      </c>
      <c r="E122" s="498" t="str">
        <f>UPPER(IF($D122="","",VLOOKUP($D122,'Férfi páros ELO'!$A$7:$P$39,5)))</f>
        <v/>
      </c>
      <c r="F122" s="487" t="str">
        <f>UPPER(IF($D122="","",VLOOKUP($D122,'Férfi páros ELO'!$A$7:$P$39,2)))</f>
        <v>MAJERUSZ</v>
      </c>
      <c r="G122" s="487" t="str">
        <f>IF($D122="","",VLOOKUP($D122,'Férfi páros ELO'!$A$7:$P$39,3))</f>
        <v>Ádám</v>
      </c>
      <c r="H122" s="499"/>
      <c r="I122" s="487">
        <f>IF($D122="","",VLOOKUP($D122,'Férfi páros ELO'!$A$7:$P$39,4))</f>
        <v>0</v>
      </c>
      <c r="J122" s="309"/>
      <c r="K122" s="163"/>
      <c r="L122" s="318"/>
      <c r="M122" s="163" t="s">
        <v>423</v>
      </c>
      <c r="N122" s="318"/>
      <c r="O122" s="201"/>
      <c r="P122" s="318"/>
      <c r="Q122" s="163"/>
      <c r="R122" s="166"/>
      <c r="S122" s="169"/>
    </row>
    <row r="123" spans="1:19" s="38" customFormat="1" ht="9.6" customHeight="1" x14ac:dyDescent="0.25">
      <c r="A123" s="281"/>
      <c r="B123" s="310"/>
      <c r="C123" s="310"/>
      <c r="D123" s="310"/>
      <c r="E123" s="498" t="str">
        <f>UPPER(IF($D122="","",VLOOKUP($D122,'Férfi páros ELO'!$A$7:$P$33,11)))</f>
        <v/>
      </c>
      <c r="F123" s="487" t="str">
        <f>UPPER(IF($D122="","",VLOOKUP($D122,'Férfi páros ELO'!$A$7:$P$33,8)))</f>
        <v>SZEMERÉDI</v>
      </c>
      <c r="G123" s="487" t="str">
        <f>IF($D122="","",VLOOKUP($D122,'Férfi páros ELO'!$A$7:$P$33,9))</f>
        <v>György</v>
      </c>
      <c r="H123" s="499"/>
      <c r="I123" s="487">
        <f>IF($D122="","",VLOOKUP($D122,'Férfi páros ELO'!$A$7:$P$33,10))</f>
        <v>0</v>
      </c>
      <c r="J123" s="311"/>
      <c r="K123" s="156" t="str">
        <f>IF(J123="a",F122,IF(J123="b",F124,""))</f>
        <v/>
      </c>
      <c r="L123" s="318"/>
      <c r="M123" s="163"/>
      <c r="N123" s="318"/>
      <c r="O123" s="163"/>
      <c r="P123" s="318"/>
      <c r="Q123" s="163"/>
      <c r="R123" s="166"/>
      <c r="S123" s="169"/>
    </row>
    <row r="124" spans="1:19" s="38" customFormat="1" ht="9.6" customHeight="1" x14ac:dyDescent="0.25">
      <c r="A124" s="281"/>
      <c r="B124" s="172"/>
      <c r="C124" s="172"/>
      <c r="D124" s="172"/>
      <c r="E124" s="505"/>
      <c r="F124" s="501"/>
      <c r="G124" s="501"/>
      <c r="H124" s="502"/>
      <c r="I124" s="501"/>
      <c r="J124" s="312"/>
      <c r="K124" s="313" t="str">
        <f>UPPER(IF(OR(J125="a",J125="as"),F122,IF(OR(J125="b",J125="bs"),F126,)))</f>
        <v>MAJERUSZ</v>
      </c>
      <c r="L124" s="322"/>
      <c r="M124" s="163"/>
      <c r="N124" s="318"/>
      <c r="O124" s="163"/>
      <c r="P124" s="318"/>
      <c r="Q124" s="163"/>
      <c r="R124" s="166"/>
      <c r="S124" s="169"/>
    </row>
    <row r="125" spans="1:19" s="38" customFormat="1" ht="9.6" customHeight="1" x14ac:dyDescent="0.25">
      <c r="A125" s="281"/>
      <c r="B125" s="172"/>
      <c r="C125" s="172"/>
      <c r="D125" s="172"/>
      <c r="E125" s="505"/>
      <c r="F125" s="501"/>
      <c r="G125" s="501"/>
      <c r="H125" s="502"/>
      <c r="I125" s="490" t="s">
        <v>0</v>
      </c>
      <c r="J125" s="184" t="s">
        <v>386</v>
      </c>
      <c r="K125" s="315" t="str">
        <f>UPPER(IF(OR(J125="a",J125="as"),F123,IF(OR(J125="b",J125="bs"),F127,)))</f>
        <v>SZEMERÉDI</v>
      </c>
      <c r="L125" s="311"/>
      <c r="M125" s="163"/>
      <c r="N125" s="318"/>
      <c r="O125" s="163"/>
      <c r="P125" s="318"/>
      <c r="Q125" s="163"/>
      <c r="R125" s="166"/>
      <c r="S125" s="169"/>
    </row>
    <row r="126" spans="1:19" s="38" customFormat="1" ht="9.6" customHeight="1" x14ac:dyDescent="0.25">
      <c r="A126" s="281">
        <v>28</v>
      </c>
      <c r="B126" s="390">
        <f>IF($D126="","",VLOOKUP($D126,'Férfi páros ELO'!$A$7:$P$39,14))</f>
        <v>0</v>
      </c>
      <c r="C126" s="390">
        <f>IF($D126="","",VLOOKUP($D126,'Férfi páros ELO'!$A$7:$P$39,15))</f>
        <v>664</v>
      </c>
      <c r="D126" s="159">
        <v>17</v>
      </c>
      <c r="E126" s="498" t="str">
        <f>UPPER(IF($D126="","",VLOOKUP($D126,'Férfi páros ELO'!$A$7:$P$39,5)))</f>
        <v/>
      </c>
      <c r="F126" s="487" t="str">
        <f>UPPER(IF($D126="","",VLOOKUP($D126,'Férfi páros ELO'!$A$7:$P$39,2)))</f>
        <v>CSETNEKI</v>
      </c>
      <c r="G126" s="487" t="str">
        <f>IF($D126="","",VLOOKUP($D126,'Férfi páros ELO'!$A$7:$P$39,3))</f>
        <v>Attila</v>
      </c>
      <c r="H126" s="499"/>
      <c r="I126" s="487">
        <f>IF($D126="","",VLOOKUP($D126,'Férfi páros ELO'!$A$7:$P$39,4))</f>
        <v>0</v>
      </c>
      <c r="J126" s="317"/>
      <c r="K126" s="163" t="s">
        <v>423</v>
      </c>
      <c r="L126" s="165"/>
      <c r="M126" s="201"/>
      <c r="N126" s="322"/>
      <c r="O126" s="163"/>
      <c r="P126" s="318"/>
      <c r="Q126" s="163"/>
      <c r="R126" s="166"/>
      <c r="S126" s="169"/>
    </row>
    <row r="127" spans="1:19" s="38" customFormat="1" ht="9.6" customHeight="1" x14ac:dyDescent="0.25">
      <c r="A127" s="281"/>
      <c r="B127" s="310"/>
      <c r="C127" s="310"/>
      <c r="D127" s="310"/>
      <c r="E127" s="498" t="str">
        <f>UPPER(IF($D126="","",VLOOKUP($D126,'Férfi páros ELO'!$A$7:$P$33,11)))</f>
        <v/>
      </c>
      <c r="F127" s="487" t="str">
        <f>UPPER(IF($D126="","",VLOOKUP($D126,'Férfi páros ELO'!$A$7:$P$33,8)))</f>
        <v>OLLÉ</v>
      </c>
      <c r="G127" s="487" t="str">
        <f>IF($D126="","",VLOOKUP($D126,'Férfi páros ELO'!$A$7:$P$33,9))</f>
        <v>Tamás</v>
      </c>
      <c r="H127" s="499"/>
      <c r="I127" s="487">
        <f>IF($D126="","",VLOOKUP($D126,'Férfi páros ELO'!$A$7:$P$33,10))</f>
        <v>0</v>
      </c>
      <c r="J127" s="311"/>
      <c r="K127" s="163"/>
      <c r="L127" s="165"/>
      <c r="M127" s="285"/>
      <c r="N127" s="323"/>
      <c r="O127" s="163"/>
      <c r="P127" s="318"/>
      <c r="Q127" s="163"/>
      <c r="R127" s="166"/>
      <c r="S127" s="169"/>
    </row>
    <row r="128" spans="1:19" s="38" customFormat="1" ht="9.6" customHeight="1" x14ac:dyDescent="0.25">
      <c r="A128" s="281"/>
      <c r="B128" s="172"/>
      <c r="C128" s="172"/>
      <c r="D128" s="172"/>
      <c r="E128" s="505"/>
      <c r="F128" s="501"/>
      <c r="G128" s="501"/>
      <c r="H128" s="502"/>
      <c r="I128" s="501"/>
      <c r="J128" s="320"/>
      <c r="K128" s="163"/>
      <c r="L128" s="165"/>
      <c r="M128" s="163"/>
      <c r="N128" s="312"/>
      <c r="O128" s="829" t="str">
        <f>UPPER(IF(OR(N129="a",N129="as"),M120,IF(OR(N129="b",N129="bs"),M136,)))</f>
        <v>FLÓRIÁN</v>
      </c>
      <c r="P128" s="318"/>
      <c r="Q128" s="163"/>
      <c r="R128" s="166"/>
      <c r="S128" s="169"/>
    </row>
    <row r="129" spans="1:19" s="38" customFormat="1" ht="9.6" customHeight="1" x14ac:dyDescent="0.25">
      <c r="A129" s="281"/>
      <c r="B129" s="172"/>
      <c r="C129" s="172"/>
      <c r="D129" s="172"/>
      <c r="E129" s="505"/>
      <c r="F129" s="501"/>
      <c r="G129" s="501"/>
      <c r="H129" s="502"/>
      <c r="I129" s="501"/>
      <c r="J129" s="320"/>
      <c r="K129" s="163"/>
      <c r="L129" s="165"/>
      <c r="M129" s="175" t="s">
        <v>0</v>
      </c>
      <c r="N129" s="184" t="s">
        <v>388</v>
      </c>
      <c r="O129" s="830" t="str">
        <f>UPPER(IF(OR(N129="a",N129="as"),M121,IF(OR(N129="b",N129="bs"),M137,)))</f>
        <v>NEUMAYER</v>
      </c>
      <c r="P129" s="311"/>
      <c r="Q129" s="163"/>
      <c r="R129" s="166"/>
      <c r="S129" s="169"/>
    </row>
    <row r="130" spans="1:19" s="38" customFormat="1" ht="9.6" customHeight="1" x14ac:dyDescent="0.25">
      <c r="A130" s="321">
        <v>29</v>
      </c>
      <c r="B130" s="390">
        <f>IF($D130="","",VLOOKUP($D130,'Férfi páros ELO'!$A$7:$P$39,14))</f>
        <v>0</v>
      </c>
      <c r="C130" s="390">
        <f>IF($D130="","",VLOOKUP($D130,'Férfi páros ELO'!$A$7:$P$39,15))</f>
        <v>1170</v>
      </c>
      <c r="D130" s="159">
        <v>20</v>
      </c>
      <c r="E130" s="498" t="str">
        <f>UPPER(IF($D130="","",VLOOKUP($D130,'Férfi páros ELO'!$A$7:$P$39,5)))</f>
        <v/>
      </c>
      <c r="F130" s="487" t="str">
        <f>UPPER(IF($D130="","",VLOOKUP($D130,'Férfi páros ELO'!$A$7:$P$39,2)))</f>
        <v>DR. JOBST</v>
      </c>
      <c r="G130" s="487" t="str">
        <f>IF($D130="","",VLOOKUP($D130,'Férfi páros ELO'!$A$7:$P$39,3))</f>
        <v>Kázmér</v>
      </c>
      <c r="H130" s="499"/>
      <c r="I130" s="487">
        <f>IF($D130="","",VLOOKUP($D130,'Férfi páros ELO'!$A$7:$P$39,4))</f>
        <v>0</v>
      </c>
      <c r="J130" s="309"/>
      <c r="K130" s="163"/>
      <c r="L130" s="165"/>
      <c r="M130" s="163"/>
      <c r="N130" s="318"/>
      <c r="O130" s="163" t="s">
        <v>420</v>
      </c>
      <c r="P130" s="165"/>
      <c r="Q130" s="163"/>
      <c r="R130" s="166"/>
      <c r="S130" s="169"/>
    </row>
    <row r="131" spans="1:19" s="38" customFormat="1" ht="9.6" customHeight="1" x14ac:dyDescent="0.25">
      <c r="A131" s="281"/>
      <c r="B131" s="310"/>
      <c r="C131" s="310"/>
      <c r="D131" s="310"/>
      <c r="E131" s="498" t="str">
        <f>UPPER(IF($D130="","",VLOOKUP($D130,'Férfi páros ELO'!$A$7:$P$33,11)))</f>
        <v/>
      </c>
      <c r="F131" s="487" t="str">
        <f>UPPER(IF($D130="","",VLOOKUP($D130,'Férfi páros ELO'!$A$7:$P$33,8)))</f>
        <v>DR. NACSA</v>
      </c>
      <c r="G131" s="487" t="str">
        <f>IF($D130="","",VLOOKUP($D130,'Férfi páros ELO'!$A$7:$P$33,9))</f>
        <v>János</v>
      </c>
      <c r="H131" s="499"/>
      <c r="I131" s="487">
        <f>IF($D130="","",VLOOKUP($D130,'Férfi páros ELO'!$A$7:$P$33,10))</f>
        <v>0</v>
      </c>
      <c r="J131" s="311"/>
      <c r="K131" s="156" t="str">
        <f>IF(J131="a",F130,IF(J131="b",F132,""))</f>
        <v/>
      </c>
      <c r="L131" s="165"/>
      <c r="M131" s="163"/>
      <c r="N131" s="318"/>
      <c r="O131" s="163"/>
      <c r="P131" s="165"/>
      <c r="Q131" s="163"/>
      <c r="R131" s="166"/>
      <c r="S131" s="169"/>
    </row>
    <row r="132" spans="1:19" s="38" customFormat="1" ht="9.6" customHeight="1" x14ac:dyDescent="0.25">
      <c r="A132" s="281"/>
      <c r="B132" s="172"/>
      <c r="C132" s="172"/>
      <c r="D132" s="182"/>
      <c r="E132" s="506"/>
      <c r="F132" s="501"/>
      <c r="G132" s="501"/>
      <c r="H132" s="502"/>
      <c r="I132" s="501"/>
      <c r="J132" s="312"/>
      <c r="K132" s="313" t="str">
        <f>UPPER(IF(OR(J133="a",J133="as"),F130,IF(OR(J133="b",J133="bs"),F134,)))</f>
        <v>KISS</v>
      </c>
      <c r="L132" s="314"/>
      <c r="M132" s="163"/>
      <c r="N132" s="318"/>
      <c r="O132" s="163"/>
      <c r="P132" s="165"/>
      <c r="Q132" s="163"/>
      <c r="R132" s="166"/>
      <c r="S132" s="169"/>
    </row>
    <row r="133" spans="1:19" s="38" customFormat="1" ht="9.6" customHeight="1" x14ac:dyDescent="0.25">
      <c r="A133" s="281"/>
      <c r="B133" s="172"/>
      <c r="C133" s="172"/>
      <c r="D133" s="182"/>
      <c r="E133" s="506"/>
      <c r="F133" s="501"/>
      <c r="G133" s="501"/>
      <c r="H133" s="502"/>
      <c r="I133" s="490" t="s">
        <v>0</v>
      </c>
      <c r="J133" s="184" t="s">
        <v>388</v>
      </c>
      <c r="K133" s="315" t="str">
        <f>UPPER(IF(OR(J133="a",J133="as"),F131,IF(OR(J133="b",J133="bs"),F135,)))</f>
        <v>MUHAROS</v>
      </c>
      <c r="L133" s="316"/>
      <c r="M133" s="163"/>
      <c r="N133" s="318"/>
      <c r="O133" s="163"/>
      <c r="P133" s="165"/>
      <c r="Q133" s="163"/>
      <c r="R133" s="166"/>
      <c r="S133" s="169"/>
    </row>
    <row r="134" spans="1:19" s="38" customFormat="1" ht="9.6" customHeight="1" x14ac:dyDescent="0.25">
      <c r="A134" s="281">
        <v>30</v>
      </c>
      <c r="B134" s="390">
        <f>IF($D134="","",VLOOKUP($D134,'Férfi páros ELO'!$A$7:$P$39,14))</f>
        <v>0</v>
      </c>
      <c r="C134" s="390">
        <f>IF($D134="","",VLOOKUP($D134,'Férfi páros ELO'!$A$7:$P$39,15))</f>
        <v>584</v>
      </c>
      <c r="D134" s="159">
        <v>16</v>
      </c>
      <c r="E134" s="498" t="str">
        <f>UPPER(IF($D134="","",VLOOKUP($D134,'Férfi páros ELO'!$A$7:$P$39,5)))</f>
        <v/>
      </c>
      <c r="F134" s="487" t="str">
        <f>UPPER(IF($D134="","",VLOOKUP($D134,'Férfi páros ELO'!$A$7:$P$39,2)))</f>
        <v>KISS</v>
      </c>
      <c r="G134" s="487" t="str">
        <f>IF($D134="","",VLOOKUP($D134,'Férfi páros ELO'!$A$7:$P$39,3))</f>
        <v>Krisztián</v>
      </c>
      <c r="H134" s="499"/>
      <c r="I134" s="487">
        <f>IF($D134="","",VLOOKUP($D134,'Férfi páros ELO'!$A$7:$P$39,4))</f>
        <v>0</v>
      </c>
      <c r="J134" s="317"/>
      <c r="K134" s="163" t="s">
        <v>421</v>
      </c>
      <c r="L134" s="318"/>
      <c r="M134" s="201"/>
      <c r="N134" s="322"/>
      <c r="O134" s="163"/>
      <c r="P134" s="165"/>
      <c r="Q134" s="163"/>
      <c r="R134" s="166"/>
      <c r="S134" s="169"/>
    </row>
    <row r="135" spans="1:19" s="38" customFormat="1" ht="9.6" customHeight="1" x14ac:dyDescent="0.25">
      <c r="A135" s="281"/>
      <c r="B135" s="310"/>
      <c r="C135" s="310"/>
      <c r="D135" s="310"/>
      <c r="E135" s="498" t="str">
        <f>UPPER(IF($D134="","",VLOOKUP($D134,'Férfi páros ELO'!$A$7:$P$33,11)))</f>
        <v/>
      </c>
      <c r="F135" s="487" t="str">
        <f>UPPER(IF($D134="","",VLOOKUP($D134,'Férfi páros ELO'!$A$7:$P$33,8)))</f>
        <v>MUHAROS</v>
      </c>
      <c r="G135" s="487" t="str">
        <f>IF($D134="","",VLOOKUP($D134,'Férfi páros ELO'!$A$7:$P$33,9))</f>
        <v>Péter</v>
      </c>
      <c r="H135" s="499"/>
      <c r="I135" s="487">
        <f>IF($D134="","",VLOOKUP($D134,'Férfi páros ELO'!$A$7:$P$33,10))</f>
        <v>0</v>
      </c>
      <c r="J135" s="311"/>
      <c r="K135" s="163"/>
      <c r="L135" s="318"/>
      <c r="M135" s="285"/>
      <c r="N135" s="323"/>
      <c r="O135" s="163"/>
      <c r="P135" s="165"/>
      <c r="Q135" s="163"/>
      <c r="R135" s="166"/>
      <c r="S135" s="169"/>
    </row>
    <row r="136" spans="1:19" s="38" customFormat="1" ht="9.6" customHeight="1" x14ac:dyDescent="0.25">
      <c r="A136" s="281"/>
      <c r="B136" s="172"/>
      <c r="C136" s="172"/>
      <c r="D136" s="182"/>
      <c r="E136" s="506"/>
      <c r="F136" s="501"/>
      <c r="G136" s="501"/>
      <c r="H136" s="502"/>
      <c r="I136" s="501"/>
      <c r="J136" s="320"/>
      <c r="K136" s="163"/>
      <c r="L136" s="312"/>
      <c r="M136" s="829" t="str">
        <f>UPPER(IF(OR(L137="a",L137="as"),K132,IF(OR(L137="b",L137="bs"),K140,)))</f>
        <v>FLÓRIÁN</v>
      </c>
      <c r="N136" s="318"/>
      <c r="O136" s="163"/>
      <c r="P136" s="165"/>
      <c r="Q136" s="163"/>
      <c r="R136" s="166"/>
      <c r="S136" s="169"/>
    </row>
    <row r="137" spans="1:19" s="38" customFormat="1" ht="9.6" customHeight="1" x14ac:dyDescent="0.25">
      <c r="A137" s="281"/>
      <c r="B137" s="172"/>
      <c r="C137" s="172"/>
      <c r="D137" s="182"/>
      <c r="E137" s="506"/>
      <c r="F137" s="501"/>
      <c r="G137" s="501"/>
      <c r="H137" s="502"/>
      <c r="I137" s="501"/>
      <c r="J137" s="320"/>
      <c r="K137" s="175" t="s">
        <v>0</v>
      </c>
      <c r="L137" s="184" t="s">
        <v>165</v>
      </c>
      <c r="M137" s="830" t="str">
        <f>UPPER(IF(OR(L137="a",L137="as"),K133,IF(OR(L137="b",L137="bs"),K141,)))</f>
        <v>NEUMAYER</v>
      </c>
      <c r="N137" s="311"/>
      <c r="O137" s="163"/>
      <c r="P137" s="165"/>
      <c r="Q137" s="163"/>
      <c r="R137" s="166"/>
      <c r="S137" s="169"/>
    </row>
    <row r="138" spans="1:19" s="38" customFormat="1" ht="9.6" customHeight="1" x14ac:dyDescent="0.25">
      <c r="A138" s="321">
        <v>31</v>
      </c>
      <c r="B138" s="390" t="str">
        <f>IF($D138="","",VLOOKUP($D138,'Férfi páros ELO'!$A$7:$P$39,14))</f>
        <v/>
      </c>
      <c r="C138" s="390" t="str">
        <f>IF($D138="","",VLOOKUP($D138,'Férfi páros ELO'!$A$7:$P$39,15))</f>
        <v/>
      </c>
      <c r="D138" s="159"/>
      <c r="E138" s="498" t="str">
        <f>UPPER(IF($D138="","",VLOOKUP($D138,'Férfi páros ELO'!$A$7:$P$39,5)))</f>
        <v/>
      </c>
      <c r="F138" s="816" t="s">
        <v>385</v>
      </c>
      <c r="G138" s="487" t="str">
        <f>IF($D138="","",VLOOKUP($D138,'Férfi páros ELO'!$A$7:$P$39,3))</f>
        <v/>
      </c>
      <c r="H138" s="499"/>
      <c r="I138" s="487" t="str">
        <f>IF($D138="","",VLOOKUP($D138,'Férfi páros ELO'!$A$7:$P$39,4))</f>
        <v/>
      </c>
      <c r="J138" s="309"/>
      <c r="K138" s="163"/>
      <c r="L138" s="318"/>
      <c r="M138" s="163" t="s">
        <v>478</v>
      </c>
      <c r="N138" s="165"/>
      <c r="O138" s="339" t="str">
        <f>O63</f>
        <v>Döntő</v>
      </c>
      <c r="P138" s="340"/>
      <c r="Q138" s="339" t="str">
        <f>Q63</f>
        <v>Nyertes</v>
      </c>
      <c r="R138" s="340"/>
      <c r="S138" s="169"/>
    </row>
    <row r="139" spans="1:19" s="38" customFormat="1" ht="9.6" customHeight="1" x14ac:dyDescent="0.25">
      <c r="A139" s="281"/>
      <c r="B139" s="310"/>
      <c r="C139" s="310"/>
      <c r="D139" s="310"/>
      <c r="E139" s="498" t="str">
        <f>UPPER(IF($D138="","",VLOOKUP($D138,'Férfi páros ELO'!$A$7:$P$33,11)))</f>
        <v/>
      </c>
      <c r="F139" s="487" t="str">
        <f>UPPER(IF($D138="","",VLOOKUP($D138,'Férfi páros ELO'!$A$7:$P$33,8)))</f>
        <v/>
      </c>
      <c r="G139" s="487" t="str">
        <f>IF($D138="","",VLOOKUP($D138,'Férfi páros ELO'!$A$7:$P$33,9))</f>
        <v/>
      </c>
      <c r="H139" s="499"/>
      <c r="I139" s="487" t="str">
        <f>IF($D138="","",VLOOKUP($D138,'Férfi páros ELO'!$A$7:$P$33,10))</f>
        <v/>
      </c>
      <c r="J139" s="311"/>
      <c r="K139" s="156" t="str">
        <f>IF(J139="a",F138,IF(J139="b",F140,""))</f>
        <v/>
      </c>
      <c r="L139" s="318"/>
      <c r="M139" s="163"/>
      <c r="N139" s="165"/>
      <c r="O139" s="395" t="str">
        <f>O64</f>
        <v>KOVÁTS</v>
      </c>
      <c r="P139" s="340"/>
      <c r="Q139" s="343"/>
      <c r="R139" s="340"/>
      <c r="S139" s="169"/>
    </row>
    <row r="140" spans="1:19" s="38" customFormat="1" ht="9.6" customHeight="1" x14ac:dyDescent="0.25">
      <c r="A140" s="281"/>
      <c r="B140" s="172"/>
      <c r="C140" s="172"/>
      <c r="D140" s="172"/>
      <c r="E140" s="505"/>
      <c r="F140" s="501"/>
      <c r="G140" s="501"/>
      <c r="H140" s="502"/>
      <c r="I140" s="501"/>
      <c r="J140" s="312"/>
      <c r="K140" s="829" t="str">
        <f>UPPER(IF(OR(J141="a",J141="as"),F138,IF(OR(J141="b",J141="bs"),F142,)))</f>
        <v>FLÓRIÁN</v>
      </c>
      <c r="L140" s="322"/>
      <c r="M140" s="163"/>
      <c r="N140" s="165"/>
      <c r="O140" s="344" t="str">
        <f>O65</f>
        <v>VITSEK</v>
      </c>
      <c r="P140" s="358"/>
      <c r="Q140" s="343"/>
      <c r="R140" s="340"/>
      <c r="S140" s="169"/>
    </row>
    <row r="141" spans="1:19" s="38" customFormat="1" ht="9.6" customHeight="1" x14ac:dyDescent="0.25">
      <c r="A141" s="281"/>
      <c r="B141" s="172"/>
      <c r="C141" s="172"/>
      <c r="D141" s="172"/>
      <c r="E141" s="505"/>
      <c r="F141" s="501"/>
      <c r="G141" s="501"/>
      <c r="H141" s="502"/>
      <c r="I141" s="490" t="s">
        <v>0</v>
      </c>
      <c r="J141" s="184" t="s">
        <v>388</v>
      </c>
      <c r="K141" s="830" t="str">
        <f>UPPER(IF(OR(J141="a",J141="as"),F139,IF(OR(J141="b",J141="bs"),F143,)))</f>
        <v>NEUMAYER</v>
      </c>
      <c r="L141" s="311"/>
      <c r="M141" s="163"/>
      <c r="N141" s="165"/>
      <c r="O141" s="343"/>
      <c r="P141" s="359"/>
      <c r="Q141" s="341" t="str">
        <f>Q66</f>
        <v>FLÓRIÁN</v>
      </c>
      <c r="R141" s="340"/>
      <c r="S141" s="169"/>
    </row>
    <row r="142" spans="1:19" s="38" customFormat="1" ht="9.6" customHeight="1" x14ac:dyDescent="0.25">
      <c r="A142" s="327">
        <v>32</v>
      </c>
      <c r="B142" s="390">
        <f>IF($D142="","",VLOOKUP($D142,'Férfi páros ELO'!$A$7:$P$39,14))</f>
        <v>0</v>
      </c>
      <c r="C142" s="390">
        <f>IF($D142="","",VLOOKUP($D142,'Férfi páros ELO'!$A$7:$P$39,15))</f>
        <v>13</v>
      </c>
      <c r="D142" s="159">
        <v>2</v>
      </c>
      <c r="E142" s="680" t="str">
        <f>UPPER(IF($D142="","",VLOOKUP($D142,'Férfi páros ELO'!$A$7:$P$39,5)))</f>
        <v/>
      </c>
      <c r="F142" s="681" t="str">
        <f>UPPER(IF($D142="","",VLOOKUP($D142,'Férfi páros ELO'!$A$7:$P$39,2)))</f>
        <v>FLÓRIÁN</v>
      </c>
      <c r="G142" s="681" t="str">
        <f>IF($D142="","",VLOOKUP($D142,'Férfi páros ELO'!$A$7:$P$39,3))</f>
        <v>Márk</v>
      </c>
      <c r="H142" s="682"/>
      <c r="I142" s="681">
        <f>IF($D142="","",VLOOKUP($D142,'Férfi páros ELO'!$A$7:$P$39,4))</f>
        <v>0</v>
      </c>
      <c r="J142" s="317"/>
      <c r="K142" s="163"/>
      <c r="L142" s="165"/>
      <c r="M142" s="201"/>
      <c r="N142" s="314"/>
      <c r="O142" s="343"/>
      <c r="P142" s="359"/>
      <c r="Q142" s="344" t="str">
        <f>Q67</f>
        <v>NEUMAYER</v>
      </c>
      <c r="R142" s="358"/>
      <c r="S142" s="169"/>
    </row>
    <row r="143" spans="1:19" s="38" customFormat="1" ht="9.6" customHeight="1" x14ac:dyDescent="0.25">
      <c r="A143" s="281"/>
      <c r="B143" s="310"/>
      <c r="C143" s="310"/>
      <c r="D143" s="310"/>
      <c r="E143" s="680" t="str">
        <f>UPPER(IF($D142="","",VLOOKUP($D142,'Férfi páros ELO'!$A$7:$P$33,11)))</f>
        <v/>
      </c>
      <c r="F143" s="681" t="str">
        <f>UPPER(IF($D142="","",VLOOKUP($D142,'Férfi páros ELO'!$A$7:$P$33,8)))</f>
        <v>NEUMAYER</v>
      </c>
      <c r="G143" s="681" t="str">
        <f>IF($D142="","",VLOOKUP($D142,'Férfi páros ELO'!$A$7:$P$33,9))</f>
        <v>Márk</v>
      </c>
      <c r="H143" s="682"/>
      <c r="I143" s="681">
        <f>IF($D142="","",VLOOKUP($D142,'Férfi páros ELO'!$A$7:$P$33,10))</f>
        <v>0</v>
      </c>
      <c r="J143" s="311"/>
      <c r="K143" s="163"/>
      <c r="L143" s="165"/>
      <c r="M143" s="285"/>
      <c r="N143" s="319"/>
      <c r="O143" s="395" t="str">
        <f>O68</f>
        <v>FLÓRIÁN</v>
      </c>
      <c r="P143" s="359"/>
      <c r="Q143" s="343" t="str">
        <f>Q68</f>
        <v>9 3</v>
      </c>
      <c r="R143" s="340"/>
      <c r="S143" s="169"/>
    </row>
    <row r="144" spans="1:19" s="38" customFormat="1" ht="9.6" customHeight="1" x14ac:dyDescent="0.25">
      <c r="A144" s="328"/>
      <c r="B144" s="329"/>
      <c r="C144" s="329"/>
      <c r="D144" s="330"/>
      <c r="E144" s="330"/>
      <c r="F144" s="199"/>
      <c r="G144" s="199"/>
      <c r="H144" s="155"/>
      <c r="I144" s="199"/>
      <c r="J144" s="331"/>
      <c r="K144" s="167"/>
      <c r="L144" s="168"/>
      <c r="M144" s="167"/>
      <c r="N144" s="168"/>
      <c r="O144" s="344" t="str">
        <f>O69</f>
        <v>NEUMAYER</v>
      </c>
      <c r="P144" s="360"/>
      <c r="Q144" s="361"/>
      <c r="R144" s="362"/>
      <c r="S144" s="169"/>
    </row>
    <row r="145" spans="1:19" s="2" customFormat="1" ht="6" customHeight="1" x14ac:dyDescent="0.25">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5">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5">
      <c r="A147" s="222" t="s">
        <v>160</v>
      </c>
      <c r="B147" s="221"/>
      <c r="C147" s="223"/>
      <c r="D147" s="224">
        <v>1</v>
      </c>
      <c r="E147" s="224"/>
      <c r="F147" s="92" t="str">
        <f t="shared" ref="F147:H154" si="0">F72</f>
        <v>KOVÁTS</v>
      </c>
      <c r="G147" s="90">
        <f t="shared" si="0"/>
        <v>5</v>
      </c>
      <c r="H147" s="90" t="str">
        <f t="shared" si="0"/>
        <v>HALÁSZ</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5">
      <c r="A148" s="236" t="s">
        <v>124</v>
      </c>
      <c r="B148" s="234"/>
      <c r="C148" s="237"/>
      <c r="D148" s="224"/>
      <c r="E148" s="224"/>
      <c r="F148" s="92" t="str">
        <f t="shared" si="0"/>
        <v>VITSEK</v>
      </c>
      <c r="G148" s="90">
        <f t="shared" si="0"/>
        <v>0</v>
      </c>
      <c r="H148" s="90" t="str">
        <f t="shared" si="0"/>
        <v>PÉNTEK</v>
      </c>
      <c r="I148" s="333"/>
      <c r="J148" s="334"/>
      <c r="K148" s="221">
        <f t="shared" si="1"/>
        <v>0</v>
      </c>
      <c r="L148" s="227"/>
      <c r="M148" s="221">
        <f t="shared" si="2"/>
        <v>0</v>
      </c>
      <c r="N148" s="228"/>
      <c r="O148" s="234"/>
      <c r="P148" s="233"/>
      <c r="Q148" s="234"/>
      <c r="R148" s="235"/>
    </row>
    <row r="149" spans="1:19" s="18" customFormat="1" ht="9" customHeight="1" x14ac:dyDescent="0.25">
      <c r="A149" s="379"/>
      <c r="B149" s="380"/>
      <c r="C149" s="381"/>
      <c r="D149" s="224">
        <v>2</v>
      </c>
      <c r="E149" s="224"/>
      <c r="F149" s="92" t="str">
        <f t="shared" si="0"/>
        <v>FLÓRIÁN</v>
      </c>
      <c r="G149" s="90">
        <f t="shared" si="0"/>
        <v>6</v>
      </c>
      <c r="H149" s="90" t="str">
        <f t="shared" si="0"/>
        <v>HUSZÁK</v>
      </c>
      <c r="I149" s="333"/>
      <c r="J149" s="334" t="s">
        <v>8</v>
      </c>
      <c r="K149" s="221">
        <f t="shared" si="1"/>
        <v>0</v>
      </c>
      <c r="L149" s="227"/>
      <c r="M149" s="221">
        <f t="shared" si="2"/>
        <v>0</v>
      </c>
      <c r="N149" s="228"/>
      <c r="O149" s="229" t="s">
        <v>112</v>
      </c>
      <c r="P149" s="230"/>
      <c r="Q149" s="230"/>
      <c r="R149" s="231"/>
    </row>
    <row r="150" spans="1:19" s="18" customFormat="1" ht="9" customHeight="1" x14ac:dyDescent="0.25">
      <c r="A150" s="238"/>
      <c r="B150" s="150"/>
      <c r="C150" s="239"/>
      <c r="D150" s="224"/>
      <c r="E150" s="224"/>
      <c r="F150" s="92" t="str">
        <f t="shared" si="0"/>
        <v>NEUMAYER</v>
      </c>
      <c r="G150" s="90">
        <f t="shared" si="0"/>
        <v>0</v>
      </c>
      <c r="H150" s="90" t="str">
        <f t="shared" si="0"/>
        <v>TELEK</v>
      </c>
      <c r="I150" s="333"/>
      <c r="J150" s="334"/>
      <c r="K150" s="221">
        <f t="shared" si="1"/>
        <v>0</v>
      </c>
      <c r="L150" s="227"/>
      <c r="M150" s="221">
        <f t="shared" si="2"/>
        <v>0</v>
      </c>
      <c r="N150" s="228"/>
      <c r="O150" s="221"/>
      <c r="P150" s="227"/>
      <c r="Q150" s="221"/>
      <c r="R150" s="228"/>
    </row>
    <row r="151" spans="1:19" s="18" customFormat="1" ht="9" customHeight="1" x14ac:dyDescent="0.25">
      <c r="A151" s="366"/>
      <c r="B151" s="382"/>
      <c r="C151" s="383"/>
      <c r="D151" s="224">
        <v>3</v>
      </c>
      <c r="E151" s="224"/>
      <c r="F151" s="92" t="str">
        <f t="shared" si="0"/>
        <v>BARABÁS</v>
      </c>
      <c r="G151" s="90">
        <f t="shared" si="0"/>
        <v>7</v>
      </c>
      <c r="H151" s="90" t="str">
        <f t="shared" si="0"/>
        <v>BAGYÓ</v>
      </c>
      <c r="I151" s="333"/>
      <c r="J151" s="334" t="s">
        <v>9</v>
      </c>
      <c r="K151" s="221">
        <f t="shared" si="1"/>
        <v>0</v>
      </c>
      <c r="L151" s="227"/>
      <c r="M151" s="221">
        <f t="shared" si="2"/>
        <v>0</v>
      </c>
      <c r="N151" s="228"/>
      <c r="O151" s="234"/>
      <c r="P151" s="233"/>
      <c r="Q151" s="234"/>
      <c r="R151" s="235"/>
    </row>
    <row r="152" spans="1:19" s="18" customFormat="1" ht="9" customHeight="1" x14ac:dyDescent="0.25">
      <c r="A152" s="367"/>
      <c r="B152" s="24"/>
      <c r="C152" s="239"/>
      <c r="D152" s="224"/>
      <c r="E152" s="224"/>
      <c r="F152" s="92" t="str">
        <f t="shared" si="0"/>
        <v xml:space="preserve">VARGA </v>
      </c>
      <c r="G152" s="90">
        <f t="shared" si="0"/>
        <v>0</v>
      </c>
      <c r="H152" s="90" t="str">
        <f t="shared" si="0"/>
        <v xml:space="preserve">FÁBIÁN </v>
      </c>
      <c r="I152" s="333"/>
      <c r="J152" s="334"/>
      <c r="K152" s="221">
        <f t="shared" si="1"/>
        <v>0</v>
      </c>
      <c r="L152" s="227"/>
      <c r="M152" s="221">
        <f t="shared" si="2"/>
        <v>0</v>
      </c>
      <c r="N152" s="228"/>
      <c r="O152" s="229" t="s">
        <v>92</v>
      </c>
      <c r="P152" s="230"/>
      <c r="Q152" s="230"/>
      <c r="R152" s="231"/>
    </row>
    <row r="153" spans="1:19" s="18" customFormat="1" ht="9" customHeight="1" x14ac:dyDescent="0.25">
      <c r="A153" s="367"/>
      <c r="B153" s="24"/>
      <c r="C153" s="377"/>
      <c r="D153" s="224">
        <v>4</v>
      </c>
      <c r="E153" s="224"/>
      <c r="F153" s="92" t="str">
        <f t="shared" si="0"/>
        <v>KEIL</v>
      </c>
      <c r="G153" s="90">
        <f t="shared" si="0"/>
        <v>8</v>
      </c>
      <c r="H153" s="90" t="str">
        <f t="shared" si="0"/>
        <v>BESSER</v>
      </c>
      <c r="I153" s="333"/>
      <c r="J153" s="334" t="s">
        <v>10</v>
      </c>
      <c r="K153" s="221">
        <f t="shared" si="1"/>
        <v>0</v>
      </c>
      <c r="L153" s="227"/>
      <c r="M153" s="221">
        <f t="shared" si="2"/>
        <v>0</v>
      </c>
      <c r="N153" s="228"/>
      <c r="O153" s="221"/>
      <c r="P153" s="227"/>
      <c r="Q153" s="221"/>
      <c r="R153" s="228"/>
    </row>
    <row r="154" spans="1:19" s="18" customFormat="1" ht="9" customHeight="1" x14ac:dyDescent="0.25">
      <c r="A154" s="368"/>
      <c r="B154" s="365"/>
      <c r="C154" s="378"/>
      <c r="D154" s="240"/>
      <c r="E154" s="240"/>
      <c r="F154" s="241" t="str">
        <f t="shared" si="0"/>
        <v>NYÍRŐ</v>
      </c>
      <c r="G154" s="335">
        <f t="shared" si="0"/>
        <v>0</v>
      </c>
      <c r="H154" s="335" t="str">
        <f t="shared" si="0"/>
        <v xml:space="preserve">KOVÁCS </v>
      </c>
      <c r="I154" s="336"/>
      <c r="J154" s="337"/>
      <c r="K154" s="234">
        <f t="shared" si="1"/>
        <v>0</v>
      </c>
      <c r="L154" s="233"/>
      <c r="M154" s="234">
        <f t="shared" si="2"/>
        <v>0</v>
      </c>
      <c r="N154" s="235"/>
      <c r="O154" s="234" t="str">
        <f>O79</f>
        <v>Kádár László</v>
      </c>
      <c r="P154" s="233"/>
      <c r="Q154" s="234"/>
      <c r="R154" s="235"/>
    </row>
  </sheetData>
  <mergeCells count="1">
    <mergeCell ref="A4:C4"/>
  </mergeCells>
  <phoneticPr fontId="71" type="noConversion"/>
  <conditionalFormatting sqref="K105 M97 O113 K137 K121 M129 K89 O67 K30 M22 O38 K62 K46 M54 K14 I10 I58 I42 I50 I34 I26 I18 I66 I85 I133 I117 I125 I109 I101 I93 I141">
    <cfRule type="expression" dxfId="360" priority="2" stopIfTrue="1">
      <formula>AND($O$1="CU",I10="Umpire")</formula>
    </cfRule>
    <cfRule type="expression" dxfId="359" priority="3" stopIfTrue="1">
      <formula>AND($O$1="CU",I10&lt;&gt;"Umpire",J10&lt;&gt;"")</formula>
    </cfRule>
    <cfRule type="expression" dxfId="358" priority="4" stopIfTrue="1">
      <formula>AND($O$1="CU",I10&lt;&gt;"Umpire")</formula>
    </cfRule>
  </conditionalFormatting>
  <conditionalFormatting sqref="M13 M29 M45 M61 O21 O53 Q37 K9 K17 K25 K33 K41 K49 K57 K65 M88 M104 M120 M136 O96 O128 Q112 K84 K92 K100 K108 K116 K124 K132 K140 Q66">
    <cfRule type="expression" dxfId="357" priority="5" stopIfTrue="1">
      <formula>J10="as"</formula>
    </cfRule>
    <cfRule type="expression" dxfId="356" priority="6" stopIfTrue="1">
      <formula>J10="bs"</formula>
    </cfRule>
  </conditionalFormatting>
  <conditionalFormatting sqref="M14 M30 M46 M62 O22 O54 Q38 K10 K18 K26 K34 K42 K50 K58 K66 M89 M105 M121 M137 O97 O129 Q113 K85 K93 K101 K109 K117 K125 K133 K141 Q67">
    <cfRule type="expression" dxfId="355" priority="7" stopIfTrue="1">
      <formula>J10="as"</formula>
    </cfRule>
    <cfRule type="expression" dxfId="354" priority="8" stopIfTrue="1">
      <formula>J10="bs"</formula>
    </cfRule>
  </conditionalFormatting>
  <conditionalFormatting sqref="J10 J18 J26 J34 J42 J50 J58 J66 L62 L46 L30 L14 N22 N54 P38 J85 J93 J101 J109 J117 J125 J133 J141 L137 L121 L105 L89 N97 N129 P113 P67">
    <cfRule type="expression" dxfId="353" priority="9"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352" priority="10" stopIfTrue="1" operator="equal">
      <formula>"Bye"</formula>
    </cfRule>
  </conditionalFormatting>
  <conditionalFormatting sqref="D7 D11 D15 D19 D23 D27 D31 D35 D39 D43 D47 D51 D55 D59 D63 D67 D82 D86 D90 D94 D98 D102 D106 D110 D114 D118 D122 D126 D130 D134 D138 D142">
    <cfRule type="cellIs" dxfId="351" priority="11" stopIfTrue="1" operator="lessThan">
      <formula>9</formula>
    </cfRule>
  </conditionalFormatting>
  <conditionalFormatting sqref="O65">
    <cfRule type="expression" dxfId="350" priority="12" stopIfTrue="1">
      <formula>P38="as"</formula>
    </cfRule>
    <cfRule type="expression" dxfId="349" priority="13" stopIfTrue="1">
      <formula>P38="bs"</formula>
    </cfRule>
  </conditionalFormatting>
  <conditionalFormatting sqref="O69">
    <cfRule type="expression" dxfId="348" priority="14" stopIfTrue="1">
      <formula>P113="as"</formula>
    </cfRule>
    <cfRule type="expression" dxfId="347" priority="15" stopIfTrue="1">
      <formula>P113="bs"</formula>
    </cfRule>
  </conditionalFormatting>
  <conditionalFormatting sqref="O64">
    <cfRule type="expression" dxfId="346" priority="16" stopIfTrue="1">
      <formula>P38="as"</formula>
    </cfRule>
    <cfRule type="expression" dxfId="345" priority="17" stopIfTrue="1">
      <formula>P38="bs"</formula>
    </cfRule>
  </conditionalFormatting>
  <conditionalFormatting sqref="O68">
    <cfRule type="expression" dxfId="344" priority="18" stopIfTrue="1">
      <formula>P113="as"</formula>
    </cfRule>
    <cfRule type="expression" dxfId="343" priority="19" stopIfTrue="1">
      <formula>P113="bs"</formula>
    </cfRule>
  </conditionalFormatting>
  <conditionalFormatting sqref="Q142">
    <cfRule type="expression" dxfId="342" priority="20" stopIfTrue="1">
      <formula>P67="as"</formula>
    </cfRule>
    <cfRule type="expression" dxfId="341" priority="21" stopIfTrue="1">
      <formula>P67="bs"</formula>
    </cfRule>
  </conditionalFormatting>
  <conditionalFormatting sqref="O140">
    <cfRule type="expression" dxfId="340" priority="22" stopIfTrue="1">
      <formula>P38="as"</formula>
    </cfRule>
    <cfRule type="expression" dxfId="339" priority="23" stopIfTrue="1">
      <formula>P38="bs"</formula>
    </cfRule>
  </conditionalFormatting>
  <conditionalFormatting sqref="O144">
    <cfRule type="expression" dxfId="338" priority="24" stopIfTrue="1">
      <formula>P113="as"</formula>
    </cfRule>
    <cfRule type="expression" dxfId="337" priority="25" stopIfTrue="1">
      <formula>P113="bs"</formula>
    </cfRule>
  </conditionalFormatting>
  <conditionalFormatting sqref="O139">
    <cfRule type="expression" dxfId="336" priority="26" stopIfTrue="1">
      <formula>P38="as"</formula>
    </cfRule>
    <cfRule type="expression" dxfId="335" priority="27" stopIfTrue="1">
      <formula>P38="bs"</formula>
    </cfRule>
  </conditionalFormatting>
  <conditionalFormatting sqref="O143">
    <cfRule type="expression" dxfId="334" priority="28" stopIfTrue="1">
      <formula>P113="as"</formula>
    </cfRule>
    <cfRule type="expression" dxfId="333" priority="29" stopIfTrue="1">
      <formula>P113="bs"</formula>
    </cfRule>
  </conditionalFormatting>
  <conditionalFormatting sqref="Q141">
    <cfRule type="expression" dxfId="332" priority="30" stopIfTrue="1">
      <formula>P67="as"</formula>
    </cfRule>
    <cfRule type="expression" dxfId="331" priority="31"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0F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1857"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121858"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8">
    <tabColor indexed="42"/>
  </sheetPr>
  <dimension ref="A1:P87"/>
  <sheetViews>
    <sheetView showGridLines="0" showZeros="0" zoomScale="86" workbookViewId="0">
      <pane ySplit="7" topLeftCell="A8" activePane="bottomLeft" state="frozen"/>
      <selection activeCell="B7" sqref="B7:O29"/>
      <selection pane="bottomLeft" activeCell="B8" sqref="B8"/>
    </sheetView>
  </sheetViews>
  <sheetFormatPr defaultRowHeight="13.2" x14ac:dyDescent="0.25"/>
  <cols>
    <col min="1" max="1" width="4.33203125" customWidth="1"/>
    <col min="2" max="2" width="14" bestFit="1" customWidth="1"/>
    <col min="3" max="3" width="11.109375" bestFit="1" customWidth="1"/>
    <col min="4" max="4" width="11.44140625" style="45" customWidth="1"/>
    <col min="5" max="5" width="12" style="45" customWidth="1"/>
    <col min="6" max="6" width="5.88671875" style="45" customWidth="1"/>
    <col min="7" max="7" width="2.5546875" style="45" customWidth="1"/>
    <col min="8" max="8" width="15.33203125" style="102" bestFit="1" customWidth="1"/>
    <col min="9" max="9" width="11.109375" style="45" customWidth="1"/>
    <col min="10" max="10" width="12" style="45" customWidth="1"/>
    <col min="11" max="11" width="11.6640625" style="45" customWidth="1"/>
    <col min="12" max="12" width="5.88671875" style="45" customWidth="1"/>
    <col min="13" max="13" width="11.33203125" style="45" customWidth="1"/>
    <col min="14" max="16" width="5.88671875" style="45" customWidth="1"/>
  </cols>
  <sheetData>
    <row r="1" spans="1:16" ht="24.6" x14ac:dyDescent="0.4">
      <c r="A1" s="93" t="str">
        <f>Altalanos!$A$6</f>
        <v>MTSZ AMATŐR OB</v>
      </c>
      <c r="B1" s="93"/>
      <c r="C1" s="93"/>
      <c r="D1" s="94"/>
      <c r="E1" s="94"/>
      <c r="F1" s="385"/>
      <c r="G1" s="385"/>
      <c r="H1" s="438" t="s">
        <v>137</v>
      </c>
      <c r="I1" s="94"/>
      <c r="J1" s="95"/>
      <c r="K1" s="95"/>
      <c r="L1" s="95"/>
      <c r="M1" s="95"/>
      <c r="N1" s="95"/>
      <c r="O1" s="286"/>
      <c r="P1" s="109"/>
    </row>
    <row r="2" spans="1:16" ht="13.8" thickBot="1" x14ac:dyDescent="0.3">
      <c r="A2" s="96"/>
      <c r="B2" s="96" t="s">
        <v>122</v>
      </c>
      <c r="C2" s="464" t="s">
        <v>395</v>
      </c>
      <c r="D2" s="287"/>
      <c r="E2" s="287"/>
      <c r="F2" s="287"/>
      <c r="G2" s="287"/>
      <c r="H2" s="438" t="s">
        <v>138</v>
      </c>
      <c r="I2" s="103"/>
      <c r="J2" s="103"/>
      <c r="K2" s="86"/>
      <c r="L2" s="86"/>
      <c r="M2" s="86"/>
      <c r="N2" s="86"/>
      <c r="O2" s="288"/>
      <c r="P2" s="111"/>
    </row>
    <row r="3" spans="1:16" s="2" customFormat="1" x14ac:dyDescent="0.25">
      <c r="A3" s="477" t="s">
        <v>144</v>
      </c>
      <c r="B3" s="478"/>
      <c r="C3" s="479"/>
      <c r="D3" s="480"/>
      <c r="E3" s="481"/>
      <c r="F3" s="23"/>
      <c r="G3" s="23"/>
      <c r="H3" s="121"/>
      <c r="I3" s="23"/>
      <c r="J3" s="30"/>
      <c r="K3" s="30"/>
      <c r="L3" s="30"/>
      <c r="M3" s="289" t="s">
        <v>92</v>
      </c>
      <c r="N3" s="124"/>
      <c r="O3" s="124"/>
      <c r="P3" s="290"/>
    </row>
    <row r="4" spans="1:16" s="2" customFormat="1" x14ac:dyDescent="0.25">
      <c r="A4" s="55" t="s">
        <v>82</v>
      </c>
      <c r="B4" s="55"/>
      <c r="C4" s="53" t="s">
        <v>79</v>
      </c>
      <c r="D4" s="53"/>
      <c r="E4" s="53"/>
      <c r="F4" s="53"/>
      <c r="G4" s="53"/>
      <c r="H4" s="53" t="s">
        <v>87</v>
      </c>
      <c r="I4" s="55"/>
      <c r="J4" s="56"/>
      <c r="K4" s="56"/>
      <c r="L4" s="56" t="s">
        <v>88</v>
      </c>
      <c r="M4" s="283"/>
      <c r="N4" s="291"/>
      <c r="O4" s="291"/>
      <c r="P4" s="128"/>
    </row>
    <row r="5" spans="1:16" s="2" customFormat="1" ht="13.8" thickBot="1" x14ac:dyDescent="0.3">
      <c r="A5" s="835" t="str">
        <f>Altalanos!$A$10</f>
        <v>2022.08.05-07.</v>
      </c>
      <c r="B5" s="835"/>
      <c r="C5" s="146" t="str">
        <f>Altalanos!$C$10</f>
        <v>Balatonboglár</v>
      </c>
      <c r="D5" s="98"/>
      <c r="E5" s="98"/>
      <c r="F5" s="98"/>
      <c r="G5" s="98"/>
      <c r="H5" s="148"/>
      <c r="I5" s="104"/>
      <c r="J5" s="89"/>
      <c r="K5" s="89"/>
      <c r="L5" s="89" t="str">
        <f>Altalanos!$E$10</f>
        <v>Kádár László</v>
      </c>
      <c r="M5" s="129"/>
      <c r="N5" s="104"/>
      <c r="O5" s="104"/>
      <c r="P5" s="130">
        <f>COUNTA(P8:P87)</f>
        <v>0</v>
      </c>
    </row>
    <row r="6" spans="1:16" s="292" customFormat="1" ht="12" customHeight="1" x14ac:dyDescent="0.25">
      <c r="A6" s="293"/>
      <c r="B6" s="850" t="s">
        <v>139</v>
      </c>
      <c r="C6" s="851"/>
      <c r="D6" s="851"/>
      <c r="E6" s="851"/>
      <c r="F6" s="851"/>
      <c r="G6" s="685"/>
      <c r="H6" s="852" t="s">
        <v>140</v>
      </c>
      <c r="I6" s="851"/>
      <c r="J6" s="851"/>
      <c r="K6" s="851"/>
      <c r="L6" s="853"/>
      <c r="M6" s="852" t="s">
        <v>141</v>
      </c>
      <c r="N6" s="851"/>
      <c r="O6" s="851"/>
      <c r="P6" s="853"/>
    </row>
    <row r="7" spans="1:16" ht="47.25" customHeight="1" thickBot="1" x14ac:dyDescent="0.3">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x14ac:dyDescent="0.25">
      <c r="A8" s="752">
        <v>1</v>
      </c>
      <c r="B8" s="496" t="s">
        <v>457</v>
      </c>
      <c r="C8" s="105" t="s">
        <v>358</v>
      </c>
      <c r="D8" s="106"/>
      <c r="E8" s="106"/>
      <c r="F8" s="119">
        <v>1</v>
      </c>
      <c r="G8" s="743"/>
      <c r="H8" s="493" t="s">
        <v>429</v>
      </c>
      <c r="I8" s="295" t="s">
        <v>458</v>
      </c>
      <c r="J8" s="106"/>
      <c r="K8" s="106"/>
      <c r="L8" s="119">
        <v>8</v>
      </c>
      <c r="M8" s="106"/>
      <c r="N8" s="107"/>
      <c r="O8" s="491">
        <f t="shared" ref="O8:O15" si="0">SUM(F8,L8)</f>
        <v>9</v>
      </c>
      <c r="P8" s="107"/>
    </row>
    <row r="9" spans="1:16" s="11" customFormat="1" ht="18.899999999999999" customHeight="1" x14ac:dyDescent="0.25">
      <c r="A9" s="753">
        <v>2</v>
      </c>
      <c r="B9" s="496" t="s">
        <v>407</v>
      </c>
      <c r="C9" s="105" t="s">
        <v>408</v>
      </c>
      <c r="D9" s="106"/>
      <c r="E9" s="106"/>
      <c r="F9" s="119">
        <v>5</v>
      </c>
      <c r="G9" s="743"/>
      <c r="H9" s="493" t="s">
        <v>409</v>
      </c>
      <c r="I9" s="295" t="s">
        <v>410</v>
      </c>
      <c r="J9" s="106"/>
      <c r="K9" s="106"/>
      <c r="L9" s="107">
        <v>9</v>
      </c>
      <c r="M9" s="106"/>
      <c r="N9" s="107"/>
      <c r="O9" s="491">
        <f t="shared" si="0"/>
        <v>14</v>
      </c>
      <c r="P9" s="107"/>
    </row>
    <row r="10" spans="1:16" s="11" customFormat="1" ht="18.899999999999999" customHeight="1" x14ac:dyDescent="0.25">
      <c r="A10" s="753">
        <v>3</v>
      </c>
      <c r="B10" s="496" t="s">
        <v>468</v>
      </c>
      <c r="C10" s="105" t="s">
        <v>362</v>
      </c>
      <c r="D10" s="106"/>
      <c r="E10" s="769"/>
      <c r="F10" s="107">
        <v>10</v>
      </c>
      <c r="G10" s="743"/>
      <c r="H10" s="496" t="s">
        <v>469</v>
      </c>
      <c r="I10" s="105" t="s">
        <v>460</v>
      </c>
      <c r="J10" s="106"/>
      <c r="K10" s="769"/>
      <c r="L10" s="107">
        <v>12</v>
      </c>
      <c r="M10" s="106"/>
      <c r="N10" s="107"/>
      <c r="O10" s="491">
        <f t="shared" si="0"/>
        <v>22</v>
      </c>
      <c r="P10" s="107"/>
    </row>
    <row r="11" spans="1:16" s="11" customFormat="1" ht="18.899999999999999" customHeight="1" x14ac:dyDescent="0.25">
      <c r="A11" s="753">
        <v>4</v>
      </c>
      <c r="B11" s="496" t="s">
        <v>459</v>
      </c>
      <c r="C11" s="105" t="s">
        <v>460</v>
      </c>
      <c r="D11" s="106"/>
      <c r="E11" s="769"/>
      <c r="F11" s="107">
        <v>41</v>
      </c>
      <c r="G11" s="743"/>
      <c r="H11" s="496" t="s">
        <v>461</v>
      </c>
      <c r="I11" s="105" t="s">
        <v>462</v>
      </c>
      <c r="J11" s="106"/>
      <c r="K11" s="769"/>
      <c r="L11" s="107">
        <v>20</v>
      </c>
      <c r="M11" s="106"/>
      <c r="N11" s="107"/>
      <c r="O11" s="491">
        <f t="shared" si="0"/>
        <v>61</v>
      </c>
      <c r="P11" s="107"/>
    </row>
    <row r="12" spans="1:16" s="11" customFormat="1" ht="18.899999999999999" customHeight="1" x14ac:dyDescent="0.25">
      <c r="A12" s="753">
        <v>5</v>
      </c>
      <c r="B12" s="496" t="s">
        <v>367</v>
      </c>
      <c r="C12" s="105" t="s">
        <v>466</v>
      </c>
      <c r="D12" s="106"/>
      <c r="E12" s="769"/>
      <c r="F12" s="107">
        <v>61</v>
      </c>
      <c r="G12" s="743"/>
      <c r="H12" s="496" t="s">
        <v>467</v>
      </c>
      <c r="I12" s="105" t="s">
        <v>346</v>
      </c>
      <c r="J12" s="106"/>
      <c r="K12" s="769"/>
      <c r="L12" s="107">
        <v>16</v>
      </c>
      <c r="M12" s="106"/>
      <c r="N12" s="107"/>
      <c r="O12" s="491">
        <f t="shared" si="0"/>
        <v>77</v>
      </c>
      <c r="P12" s="107"/>
    </row>
    <row r="13" spans="1:16" s="11" customFormat="1" ht="18.899999999999999" customHeight="1" x14ac:dyDescent="0.25">
      <c r="A13" s="753">
        <v>6</v>
      </c>
      <c r="B13" s="496" t="s">
        <v>463</v>
      </c>
      <c r="C13" s="105" t="s">
        <v>356</v>
      </c>
      <c r="D13" s="106"/>
      <c r="E13" s="106"/>
      <c r="F13" s="119">
        <v>99</v>
      </c>
      <c r="G13" s="743"/>
      <c r="H13" s="493" t="s">
        <v>464</v>
      </c>
      <c r="I13" s="295" t="s">
        <v>465</v>
      </c>
      <c r="J13" s="106"/>
      <c r="K13" s="106"/>
      <c r="L13" s="119">
        <v>13</v>
      </c>
      <c r="M13" s="106"/>
      <c r="N13" s="107"/>
      <c r="O13" s="491">
        <f t="shared" si="0"/>
        <v>112</v>
      </c>
      <c r="P13" s="107"/>
    </row>
    <row r="14" spans="1:16" s="11" customFormat="1" ht="18.899999999999999" customHeight="1" x14ac:dyDescent="0.25">
      <c r="A14" s="753">
        <v>7</v>
      </c>
      <c r="B14" s="496" t="s">
        <v>456</v>
      </c>
      <c r="C14" s="105" t="s">
        <v>352</v>
      </c>
      <c r="D14" s="106"/>
      <c r="E14" s="106"/>
      <c r="F14" s="119">
        <v>3</v>
      </c>
      <c r="G14" s="743"/>
      <c r="H14" s="493" t="s">
        <v>411</v>
      </c>
      <c r="I14" s="295" t="s">
        <v>366</v>
      </c>
      <c r="J14" s="106"/>
      <c r="K14" s="106"/>
      <c r="L14" s="119">
        <v>125</v>
      </c>
      <c r="M14" s="106"/>
      <c r="N14" s="107"/>
      <c r="O14" s="491">
        <f t="shared" si="0"/>
        <v>128</v>
      </c>
      <c r="P14" s="107"/>
    </row>
    <row r="15" spans="1:16" s="11" customFormat="1" ht="18.899999999999999" customHeight="1" x14ac:dyDescent="0.25">
      <c r="A15" s="753">
        <v>8</v>
      </c>
      <c r="B15" s="496" t="s">
        <v>473</v>
      </c>
      <c r="C15" s="105" t="s">
        <v>354</v>
      </c>
      <c r="D15" s="106"/>
      <c r="E15" s="769"/>
      <c r="F15" s="107">
        <v>125</v>
      </c>
      <c r="G15" s="743"/>
      <c r="H15" s="496" t="s">
        <v>289</v>
      </c>
      <c r="I15" s="105" t="s">
        <v>369</v>
      </c>
      <c r="J15" s="106"/>
      <c r="K15" s="769"/>
      <c r="L15" s="107">
        <v>125</v>
      </c>
      <c r="M15" s="106"/>
      <c r="N15" s="107"/>
      <c r="O15" s="491">
        <f t="shared" si="0"/>
        <v>250</v>
      </c>
      <c r="P15" s="107"/>
    </row>
    <row r="16" spans="1:16" s="11" customFormat="1" ht="18.899999999999999" customHeight="1" x14ac:dyDescent="0.25">
      <c r="A16" s="753">
        <v>9</v>
      </c>
      <c r="B16" s="496"/>
      <c r="C16" s="105"/>
      <c r="D16" s="106"/>
      <c r="E16" s="769"/>
      <c r="F16" s="107"/>
      <c r="G16" s="743"/>
      <c r="H16" s="496"/>
      <c r="I16" s="105"/>
      <c r="J16" s="106"/>
      <c r="K16" s="769"/>
      <c r="L16" s="107"/>
      <c r="M16" s="106"/>
      <c r="N16" s="296"/>
      <c r="O16" s="491">
        <f t="shared" ref="O16:O26" si="1">SUM(F16,L16)</f>
        <v>0</v>
      </c>
      <c r="P16" s="107"/>
    </row>
    <row r="17" spans="1:16" s="11" customFormat="1" ht="18.899999999999999" customHeight="1" x14ac:dyDescent="0.25">
      <c r="A17" s="753">
        <v>10</v>
      </c>
      <c r="B17" s="496"/>
      <c r="C17" s="105"/>
      <c r="D17" s="106"/>
      <c r="E17" s="769"/>
      <c r="F17" s="107"/>
      <c r="G17" s="743"/>
      <c r="H17" s="496"/>
      <c r="I17" s="105"/>
      <c r="J17" s="106"/>
      <c r="K17" s="769"/>
      <c r="L17" s="107"/>
      <c r="M17" s="106"/>
      <c r="N17" s="107"/>
      <c r="O17" s="491">
        <f t="shared" si="1"/>
        <v>0</v>
      </c>
      <c r="P17" s="107"/>
    </row>
    <row r="18" spans="1:16" s="11" customFormat="1" ht="18.899999999999999" customHeight="1" x14ac:dyDescent="0.25">
      <c r="A18" s="753">
        <v>11</v>
      </c>
      <c r="B18" s="496"/>
      <c r="C18" s="105"/>
      <c r="D18" s="106"/>
      <c r="E18" s="769"/>
      <c r="F18" s="107"/>
      <c r="G18" s="743"/>
      <c r="H18" s="496"/>
      <c r="I18" s="105"/>
      <c r="J18" s="106"/>
      <c r="K18" s="770"/>
      <c r="L18" s="107"/>
      <c r="M18" s="106"/>
      <c r="N18" s="107"/>
      <c r="O18" s="491">
        <f t="shared" si="1"/>
        <v>0</v>
      </c>
      <c r="P18" s="107"/>
    </row>
    <row r="19" spans="1:16" s="11" customFormat="1" ht="18.899999999999999" customHeight="1" x14ac:dyDescent="0.25">
      <c r="A19" s="753">
        <v>12</v>
      </c>
      <c r="B19" s="496"/>
      <c r="C19" s="105"/>
      <c r="D19" s="106"/>
      <c r="E19" s="769"/>
      <c r="F19" s="107"/>
      <c r="G19" s="743"/>
      <c r="H19" s="496"/>
      <c r="I19" s="105"/>
      <c r="J19" s="106"/>
      <c r="K19" s="769"/>
      <c r="L19" s="107"/>
      <c r="M19" s="106"/>
      <c r="N19" s="107"/>
      <c r="O19" s="491">
        <f t="shared" si="1"/>
        <v>0</v>
      </c>
      <c r="P19" s="107"/>
    </row>
    <row r="20" spans="1:16" s="11" customFormat="1" ht="18.899999999999999" customHeight="1" x14ac:dyDescent="0.25">
      <c r="A20" s="753">
        <v>13</v>
      </c>
      <c r="B20" s="496"/>
      <c r="C20" s="105"/>
      <c r="D20" s="106"/>
      <c r="E20" s="769"/>
      <c r="F20" s="107"/>
      <c r="G20" s="743"/>
      <c r="H20" s="496"/>
      <c r="I20" s="105"/>
      <c r="J20" s="106"/>
      <c r="K20" s="769"/>
      <c r="L20" s="107"/>
      <c r="M20" s="106"/>
      <c r="N20" s="107"/>
      <c r="O20" s="491">
        <f t="shared" si="1"/>
        <v>0</v>
      </c>
      <c r="P20" s="107"/>
    </row>
    <row r="21" spans="1:16" s="11" customFormat="1" ht="18.899999999999999" customHeight="1" x14ac:dyDescent="0.25">
      <c r="A21" s="753">
        <v>14</v>
      </c>
      <c r="B21" s="496"/>
      <c r="C21" s="105"/>
      <c r="D21" s="106"/>
      <c r="E21" s="769"/>
      <c r="F21" s="107"/>
      <c r="G21" s="743"/>
      <c r="H21" s="496"/>
      <c r="I21" s="105"/>
      <c r="J21" s="106"/>
      <c r="K21" s="771"/>
      <c r="L21" s="107"/>
      <c r="M21" s="106"/>
      <c r="N21" s="107"/>
      <c r="O21" s="491">
        <f t="shared" si="1"/>
        <v>0</v>
      </c>
      <c r="P21" s="107"/>
    </row>
    <row r="22" spans="1:16" s="11" customFormat="1" ht="18.899999999999999" customHeight="1" x14ac:dyDescent="0.25">
      <c r="A22" s="753">
        <v>15</v>
      </c>
      <c r="B22" s="496"/>
      <c r="C22" s="105"/>
      <c r="D22" s="106"/>
      <c r="E22" s="769"/>
      <c r="F22" s="107"/>
      <c r="G22" s="743"/>
      <c r="H22" s="496"/>
      <c r="I22" s="105"/>
      <c r="J22" s="106"/>
      <c r="K22" s="769"/>
      <c r="L22" s="107"/>
      <c r="M22" s="106"/>
      <c r="N22" s="107"/>
      <c r="O22" s="491">
        <f t="shared" si="1"/>
        <v>0</v>
      </c>
      <c r="P22" s="107"/>
    </row>
    <row r="23" spans="1:16" s="11" customFormat="1" ht="18.899999999999999" customHeight="1" x14ac:dyDescent="0.25">
      <c r="A23" s="495">
        <v>16</v>
      </c>
      <c r="B23" s="496"/>
      <c r="C23" s="105"/>
      <c r="D23" s="106"/>
      <c r="E23" s="769"/>
      <c r="F23" s="107"/>
      <c r="G23" s="743"/>
      <c r="H23" s="496"/>
      <c r="I23" s="105"/>
      <c r="J23" s="106"/>
      <c r="K23" s="769"/>
      <c r="L23" s="107"/>
      <c r="M23" s="106"/>
      <c r="N23" s="107"/>
      <c r="O23" s="491">
        <f t="shared" si="1"/>
        <v>0</v>
      </c>
      <c r="P23" s="107"/>
    </row>
    <row r="24" spans="1:16" s="35" customFormat="1" ht="18.899999999999999" customHeight="1" x14ac:dyDescent="0.2">
      <c r="A24" s="495">
        <v>17</v>
      </c>
      <c r="B24" s="496"/>
      <c r="C24" s="105"/>
      <c r="D24" s="106"/>
      <c r="E24" s="769"/>
      <c r="F24" s="107"/>
      <c r="G24" s="743"/>
      <c r="H24" s="496"/>
      <c r="I24" s="105"/>
      <c r="J24" s="106"/>
      <c r="K24" s="769"/>
      <c r="L24" s="107"/>
      <c r="M24" s="106"/>
      <c r="N24" s="107"/>
      <c r="O24" s="491">
        <f t="shared" si="1"/>
        <v>0</v>
      </c>
      <c r="P24" s="107"/>
    </row>
    <row r="25" spans="1:16" s="35" customFormat="1" ht="18.899999999999999" customHeight="1" x14ac:dyDescent="0.2">
      <c r="A25" s="495">
        <v>18</v>
      </c>
      <c r="B25" s="496"/>
      <c r="C25" s="105"/>
      <c r="D25" s="106"/>
      <c r="E25" s="769"/>
      <c r="F25" s="107"/>
      <c r="G25" s="743"/>
      <c r="H25" s="496"/>
      <c r="I25" s="105"/>
      <c r="J25" s="106"/>
      <c r="K25" s="769"/>
      <c r="L25" s="107"/>
      <c r="M25" s="106"/>
      <c r="N25" s="107"/>
      <c r="O25" s="491">
        <f t="shared" si="1"/>
        <v>0</v>
      </c>
      <c r="P25" s="107"/>
    </row>
    <row r="26" spans="1:16" s="35" customFormat="1" ht="18.899999999999999" customHeight="1" x14ac:dyDescent="0.2">
      <c r="A26" s="495">
        <v>19</v>
      </c>
      <c r="B26" s="496"/>
      <c r="C26" s="105"/>
      <c r="D26" s="106"/>
      <c r="E26" s="769"/>
      <c r="F26" s="107"/>
      <c r="G26" s="743"/>
      <c r="H26" s="496"/>
      <c r="I26" s="105"/>
      <c r="J26" s="106"/>
      <c r="K26" s="769"/>
      <c r="L26" s="107"/>
      <c r="M26" s="106"/>
      <c r="N26" s="107"/>
      <c r="O26" s="491">
        <f t="shared" si="1"/>
        <v>0</v>
      </c>
      <c r="P26" s="107"/>
    </row>
    <row r="27" spans="1:16" s="35" customFormat="1" ht="18.899999999999999" customHeight="1" x14ac:dyDescent="0.2">
      <c r="A27" s="495">
        <v>20</v>
      </c>
      <c r="B27" s="496"/>
      <c r="C27" s="105"/>
      <c r="D27" s="106"/>
      <c r="E27" s="106"/>
      <c r="F27" s="119"/>
      <c r="G27" s="743"/>
      <c r="H27" s="493"/>
      <c r="I27" s="295"/>
      <c r="J27" s="106"/>
      <c r="K27" s="106"/>
      <c r="L27" s="119"/>
      <c r="M27" s="106"/>
      <c r="N27" s="107"/>
      <c r="O27" s="491"/>
      <c r="P27" s="107"/>
    </row>
    <row r="28" spans="1:16" s="35" customFormat="1" ht="18.899999999999999" customHeight="1" thickBot="1" x14ac:dyDescent="0.25">
      <c r="A28" s="495">
        <v>21</v>
      </c>
      <c r="B28" s="496"/>
      <c r="C28" s="105"/>
      <c r="D28" s="106"/>
      <c r="E28" s="106"/>
      <c r="F28" s="119"/>
      <c r="G28" s="743"/>
      <c r="H28" s="493"/>
      <c r="I28" s="295"/>
      <c r="J28" s="106"/>
      <c r="K28" s="106"/>
      <c r="L28" s="119"/>
      <c r="M28" s="106"/>
      <c r="N28" s="107"/>
      <c r="O28" s="491"/>
      <c r="P28" s="107"/>
    </row>
    <row r="29" spans="1:16" s="35" customFormat="1" ht="18.899999999999999" customHeight="1" x14ac:dyDescent="0.2">
      <c r="A29" s="752">
        <v>22</v>
      </c>
      <c r="B29" s="496"/>
      <c r="C29" s="105"/>
      <c r="D29" s="106"/>
      <c r="E29" s="106"/>
      <c r="F29" s="119"/>
      <c r="G29" s="743"/>
      <c r="H29" s="493"/>
      <c r="I29" s="295"/>
      <c r="J29" s="106"/>
      <c r="K29" s="106"/>
      <c r="L29" s="119"/>
      <c r="M29" s="106"/>
      <c r="N29" s="107"/>
      <c r="O29" s="491"/>
      <c r="P29" s="107"/>
    </row>
    <row r="30" spans="1:16" s="35" customFormat="1" ht="18.899999999999999" customHeight="1" x14ac:dyDescent="0.2">
      <c r="A30" s="753">
        <v>23</v>
      </c>
      <c r="B30" s="496"/>
      <c r="C30" s="105"/>
      <c r="D30" s="106"/>
      <c r="E30" s="106"/>
      <c r="F30" s="119"/>
      <c r="G30" s="743"/>
      <c r="H30" s="493"/>
      <c r="I30" s="295"/>
      <c r="J30" s="106"/>
      <c r="K30" s="106"/>
      <c r="L30" s="119"/>
      <c r="M30" s="106"/>
      <c r="N30" s="107"/>
      <c r="O30" s="491"/>
      <c r="P30" s="107"/>
    </row>
    <row r="31" spans="1:16" s="35" customFormat="1" ht="18.899999999999999" customHeight="1" x14ac:dyDescent="0.2">
      <c r="A31" s="753">
        <v>24</v>
      </c>
      <c r="B31" s="496"/>
      <c r="C31" s="105"/>
      <c r="D31" s="106"/>
      <c r="E31" s="106"/>
      <c r="F31" s="119"/>
      <c r="G31" s="743"/>
      <c r="H31" s="493"/>
      <c r="I31" s="295"/>
      <c r="J31" s="106"/>
      <c r="K31" s="106"/>
      <c r="L31" s="119"/>
      <c r="M31" s="106"/>
      <c r="N31" s="107"/>
      <c r="O31" s="491"/>
      <c r="P31" s="107"/>
    </row>
    <row r="32" spans="1:16" ht="18.899999999999999" customHeight="1" thickBot="1" x14ac:dyDescent="0.3">
      <c r="A32" s="753">
        <v>25</v>
      </c>
      <c r="B32" s="496"/>
      <c r="C32" s="105"/>
      <c r="D32" s="106"/>
      <c r="E32" s="106"/>
      <c r="F32" s="119"/>
      <c r="G32" s="743"/>
      <c r="H32" s="493"/>
      <c r="I32" s="295"/>
      <c r="J32" s="106"/>
      <c r="K32" s="106"/>
      <c r="L32" s="119"/>
      <c r="M32" s="106"/>
      <c r="N32" s="107"/>
      <c r="O32" s="491"/>
      <c r="P32" s="107"/>
    </row>
    <row r="33" spans="1:16" ht="18.899999999999999" customHeight="1" x14ac:dyDescent="0.25">
      <c r="A33" s="752">
        <v>26</v>
      </c>
      <c r="B33" s="496"/>
      <c r="C33" s="105"/>
      <c r="D33" s="106"/>
      <c r="E33" s="106"/>
      <c r="F33" s="119"/>
      <c r="G33" s="743"/>
      <c r="H33" s="493"/>
      <c r="I33" s="295"/>
      <c r="J33" s="106"/>
      <c r="K33" s="106"/>
      <c r="L33" s="119"/>
      <c r="M33" s="106"/>
      <c r="N33" s="107"/>
      <c r="O33" s="491"/>
      <c r="P33" s="107"/>
    </row>
    <row r="34" spans="1:16" ht="18.899999999999999" customHeight="1" x14ac:dyDescent="0.25">
      <c r="A34" s="753">
        <v>27</v>
      </c>
      <c r="B34" s="496"/>
      <c r="C34" s="105"/>
      <c r="D34" s="106"/>
      <c r="E34" s="106"/>
      <c r="F34" s="119"/>
      <c r="G34" s="743"/>
      <c r="H34" s="493"/>
      <c r="I34" s="295"/>
      <c r="J34" s="106"/>
      <c r="K34" s="106"/>
      <c r="L34" s="119"/>
      <c r="M34" s="106"/>
      <c r="N34" s="107"/>
      <c r="O34" s="491"/>
      <c r="P34" s="107"/>
    </row>
    <row r="35" spans="1:16" ht="18.899999999999999" customHeight="1" x14ac:dyDescent="0.25">
      <c r="A35" s="753">
        <v>28</v>
      </c>
      <c r="B35" s="496"/>
      <c r="C35" s="105"/>
      <c r="D35" s="106"/>
      <c r="E35" s="106"/>
      <c r="F35" s="119"/>
      <c r="G35" s="743"/>
      <c r="H35" s="493"/>
      <c r="I35" s="295"/>
      <c r="J35" s="106"/>
      <c r="K35" s="106"/>
      <c r="L35" s="119"/>
      <c r="M35" s="106"/>
      <c r="N35" s="107"/>
      <c r="O35" s="491"/>
      <c r="P35" s="107"/>
    </row>
    <row r="36" spans="1:16" ht="18.899999999999999" customHeight="1" x14ac:dyDescent="0.25">
      <c r="A36" s="753">
        <v>29</v>
      </c>
      <c r="B36" s="496"/>
      <c r="C36" s="105"/>
      <c r="D36" s="106"/>
      <c r="E36" s="106"/>
      <c r="F36" s="119"/>
      <c r="G36" s="743"/>
      <c r="H36" s="493"/>
      <c r="I36" s="295"/>
      <c r="J36" s="106"/>
      <c r="K36" s="106"/>
      <c r="L36" s="119"/>
      <c r="M36" s="106"/>
      <c r="N36" s="107"/>
      <c r="O36" s="491"/>
      <c r="P36" s="107"/>
    </row>
    <row r="37" spans="1:16" ht="18.899999999999999" customHeight="1" x14ac:dyDescent="0.25">
      <c r="A37" s="753">
        <v>30</v>
      </c>
      <c r="B37" s="496"/>
      <c r="C37" s="105"/>
      <c r="D37" s="106"/>
      <c r="E37" s="106"/>
      <c r="F37" s="119"/>
      <c r="G37" s="743"/>
      <c r="H37" s="493"/>
      <c r="I37" s="295"/>
      <c r="J37" s="106"/>
      <c r="K37" s="106"/>
      <c r="L37" s="119"/>
      <c r="M37" s="106"/>
      <c r="N37" s="107"/>
      <c r="O37" s="491"/>
      <c r="P37" s="107"/>
    </row>
    <row r="38" spans="1:16" ht="18.899999999999999" customHeight="1" x14ac:dyDescent="0.25">
      <c r="A38" s="753">
        <v>31</v>
      </c>
      <c r="B38" s="496"/>
      <c r="C38" s="105"/>
      <c r="D38" s="106"/>
      <c r="E38" s="106"/>
      <c r="F38" s="119"/>
      <c r="G38" s="743"/>
      <c r="H38" s="493"/>
      <c r="I38" s="295"/>
      <c r="J38" s="106"/>
      <c r="K38" s="106"/>
      <c r="L38" s="119"/>
      <c r="M38" s="106"/>
      <c r="N38" s="107"/>
      <c r="O38" s="491"/>
      <c r="P38" s="107"/>
    </row>
    <row r="39" spans="1:16" ht="18.899999999999999" customHeight="1" x14ac:dyDescent="0.25">
      <c r="A39" s="753">
        <v>32</v>
      </c>
      <c r="B39" s="496"/>
      <c r="C39" s="105"/>
      <c r="D39" s="106"/>
      <c r="E39" s="106"/>
      <c r="F39" s="119"/>
      <c r="G39" s="743"/>
      <c r="H39" s="493"/>
      <c r="I39" s="295"/>
      <c r="J39" s="106"/>
      <c r="K39" s="106"/>
      <c r="L39" s="119"/>
      <c r="M39" s="106"/>
      <c r="N39" s="107"/>
      <c r="O39" s="491"/>
      <c r="P39" s="107"/>
    </row>
    <row r="40" spans="1:16" ht="18.899999999999999" customHeight="1" x14ac:dyDescent="0.25">
      <c r="A40" s="495"/>
      <c r="B40" s="496"/>
      <c r="C40" s="105"/>
      <c r="D40" s="106"/>
      <c r="E40" s="106"/>
      <c r="F40" s="119"/>
      <c r="G40" s="743"/>
      <c r="H40" s="493"/>
      <c r="I40" s="295"/>
      <c r="J40" s="106"/>
      <c r="K40" s="106"/>
      <c r="L40" s="119"/>
      <c r="M40" s="106"/>
      <c r="N40" s="107"/>
      <c r="O40" s="491"/>
      <c r="P40" s="107"/>
    </row>
    <row r="41" spans="1:16" ht="18.899999999999999" customHeight="1" x14ac:dyDescent="0.25">
      <c r="A41" s="495"/>
      <c r="B41" s="496"/>
      <c r="C41" s="105"/>
      <c r="D41" s="106"/>
      <c r="E41" s="106"/>
      <c r="F41" s="119"/>
      <c r="G41" s="743"/>
      <c r="H41" s="493"/>
      <c r="I41" s="295"/>
      <c r="J41" s="106"/>
      <c r="K41" s="106"/>
      <c r="L41" s="119"/>
      <c r="M41" s="106"/>
      <c r="N41" s="107"/>
      <c r="O41" s="491"/>
      <c r="P41" s="107"/>
    </row>
    <row r="42" spans="1:16" ht="18.899999999999999" customHeight="1" x14ac:dyDescent="0.25">
      <c r="A42" s="495"/>
      <c r="B42" s="496"/>
      <c r="C42" s="105"/>
      <c r="D42" s="106"/>
      <c r="E42" s="106"/>
      <c r="F42" s="119"/>
      <c r="G42" s="743"/>
      <c r="H42" s="493"/>
      <c r="I42" s="295"/>
      <c r="J42" s="106"/>
      <c r="K42" s="106"/>
      <c r="L42" s="119"/>
      <c r="M42" s="106"/>
      <c r="N42" s="107"/>
      <c r="O42" s="491"/>
      <c r="P42" s="107"/>
    </row>
    <row r="43" spans="1:16" ht="18.899999999999999" customHeight="1" x14ac:dyDescent="0.25">
      <c r="A43" s="495"/>
      <c r="B43" s="496"/>
      <c r="C43" s="105"/>
      <c r="D43" s="106"/>
      <c r="E43" s="106"/>
      <c r="F43" s="119"/>
      <c r="G43" s="743"/>
      <c r="H43" s="493"/>
      <c r="I43" s="295"/>
      <c r="J43" s="106"/>
      <c r="K43" s="106"/>
      <c r="L43" s="119"/>
      <c r="M43" s="106"/>
      <c r="N43" s="107"/>
      <c r="O43" s="491"/>
      <c r="P43" s="107"/>
    </row>
    <row r="44" spans="1:16" ht="18.899999999999999" customHeight="1" x14ac:dyDescent="0.25">
      <c r="A44" s="495"/>
      <c r="B44" s="496"/>
      <c r="C44" s="105"/>
      <c r="D44" s="106"/>
      <c r="E44" s="106"/>
      <c r="F44" s="119"/>
      <c r="G44" s="743"/>
      <c r="H44" s="493"/>
      <c r="I44" s="295"/>
      <c r="J44" s="106"/>
      <c r="K44" s="106"/>
      <c r="L44" s="119"/>
      <c r="M44" s="106"/>
      <c r="N44" s="107"/>
      <c r="O44" s="491"/>
      <c r="P44" s="107"/>
    </row>
    <row r="45" spans="1:16" ht="18.899999999999999" customHeight="1" x14ac:dyDescent="0.25">
      <c r="A45" s="495"/>
      <c r="B45" s="496"/>
      <c r="C45" s="105"/>
      <c r="D45" s="106"/>
      <c r="E45" s="106"/>
      <c r="F45" s="119"/>
      <c r="G45" s="743"/>
      <c r="H45" s="493"/>
      <c r="I45" s="295"/>
      <c r="J45" s="106"/>
      <c r="K45" s="106"/>
      <c r="L45" s="119"/>
      <c r="M45" s="106"/>
      <c r="N45" s="107"/>
      <c r="O45" s="491"/>
      <c r="P45" s="107"/>
    </row>
    <row r="46" spans="1:16" ht="18.899999999999999" customHeight="1" x14ac:dyDescent="0.25">
      <c r="A46" s="495"/>
      <c r="B46" s="496"/>
      <c r="C46" s="105"/>
      <c r="D46" s="106"/>
      <c r="E46" s="106"/>
      <c r="F46" s="119"/>
      <c r="G46" s="743"/>
      <c r="H46" s="493"/>
      <c r="I46" s="295"/>
      <c r="J46" s="106"/>
      <c r="K46" s="106"/>
      <c r="L46" s="119"/>
      <c r="M46" s="106"/>
      <c r="N46" s="107"/>
      <c r="O46" s="491"/>
      <c r="P46" s="107"/>
    </row>
    <row r="47" spans="1:16" ht="18.899999999999999" customHeight="1" x14ac:dyDescent="0.25">
      <c r="A47" s="495"/>
      <c r="B47" s="496"/>
      <c r="C47" s="105"/>
      <c r="D47" s="106"/>
      <c r="E47" s="106"/>
      <c r="F47" s="119"/>
      <c r="G47" s="743"/>
      <c r="H47" s="493"/>
      <c r="I47" s="295"/>
      <c r="J47" s="106"/>
      <c r="K47" s="106"/>
      <c r="L47" s="119"/>
      <c r="M47" s="106"/>
      <c r="N47" s="107"/>
      <c r="O47" s="491"/>
      <c r="P47" s="107"/>
    </row>
    <row r="48" spans="1:16" ht="18.899999999999999" customHeight="1" x14ac:dyDescent="0.25">
      <c r="A48" s="495"/>
      <c r="B48" s="496"/>
      <c r="C48" s="105"/>
      <c r="D48" s="106"/>
      <c r="E48" s="106"/>
      <c r="F48" s="119"/>
      <c r="G48" s="743"/>
      <c r="H48" s="493"/>
      <c r="I48" s="295"/>
      <c r="J48" s="106"/>
      <c r="K48" s="106"/>
      <c r="L48" s="119"/>
      <c r="M48" s="106"/>
      <c r="N48" s="107"/>
      <c r="O48" s="491"/>
      <c r="P48" s="107"/>
    </row>
    <row r="49" spans="1:16" ht="18.899999999999999" customHeight="1" x14ac:dyDescent="0.25">
      <c r="A49" s="495"/>
      <c r="B49" s="496"/>
      <c r="C49" s="105"/>
      <c r="D49" s="106"/>
      <c r="E49" s="106"/>
      <c r="F49" s="119"/>
      <c r="G49" s="743"/>
      <c r="H49" s="493"/>
      <c r="I49" s="295"/>
      <c r="J49" s="106"/>
      <c r="K49" s="106"/>
      <c r="L49" s="119"/>
      <c r="M49" s="106"/>
      <c r="N49" s="107"/>
      <c r="O49" s="491"/>
      <c r="P49" s="107"/>
    </row>
    <row r="50" spans="1:16" ht="18.899999999999999" customHeight="1" x14ac:dyDescent="0.25">
      <c r="A50" s="495"/>
      <c r="B50" s="496"/>
      <c r="C50" s="105"/>
      <c r="D50" s="106"/>
      <c r="E50" s="106"/>
      <c r="F50" s="119"/>
      <c r="G50" s="743"/>
      <c r="H50" s="493"/>
      <c r="I50" s="295"/>
      <c r="J50" s="106"/>
      <c r="K50" s="106"/>
      <c r="L50" s="119"/>
      <c r="M50" s="106"/>
      <c r="N50" s="107"/>
      <c r="O50" s="491"/>
      <c r="P50" s="107"/>
    </row>
    <row r="51" spans="1:16" ht="18.899999999999999" customHeight="1" x14ac:dyDescent="0.25">
      <c r="A51" s="495"/>
      <c r="B51" s="496"/>
      <c r="C51" s="105"/>
      <c r="D51" s="106"/>
      <c r="E51" s="106"/>
      <c r="F51" s="119"/>
      <c r="G51" s="743"/>
      <c r="H51" s="493"/>
      <c r="I51" s="295"/>
      <c r="J51" s="106"/>
      <c r="K51" s="106"/>
      <c r="L51" s="119"/>
      <c r="M51" s="106"/>
      <c r="N51" s="107"/>
      <c r="O51" s="491"/>
      <c r="P51" s="107"/>
    </row>
    <row r="52" spans="1:16" ht="18.899999999999999" customHeight="1" x14ac:dyDescent="0.25">
      <c r="A52" s="495"/>
      <c r="B52" s="496"/>
      <c r="C52" s="105"/>
      <c r="D52" s="106"/>
      <c r="E52" s="106"/>
      <c r="F52" s="119"/>
      <c r="G52" s="743"/>
      <c r="H52" s="493"/>
      <c r="I52" s="295"/>
      <c r="J52" s="106"/>
      <c r="K52" s="106"/>
      <c r="L52" s="119"/>
      <c r="M52" s="106"/>
      <c r="N52" s="107"/>
      <c r="O52" s="491"/>
      <c r="P52" s="107"/>
    </row>
    <row r="53" spans="1:16" ht="18.899999999999999" customHeight="1" x14ac:dyDescent="0.25">
      <c r="A53" s="495"/>
      <c r="B53" s="496"/>
      <c r="C53" s="105"/>
      <c r="D53" s="106"/>
      <c r="E53" s="106"/>
      <c r="F53" s="119"/>
      <c r="G53" s="743"/>
      <c r="H53" s="493"/>
      <c r="I53" s="295"/>
      <c r="J53" s="106"/>
      <c r="K53" s="106"/>
      <c r="L53" s="119"/>
      <c r="M53" s="106"/>
      <c r="N53" s="107"/>
      <c r="O53" s="491"/>
      <c r="P53" s="107"/>
    </row>
    <row r="54" spans="1:16" ht="18.899999999999999" customHeight="1" x14ac:dyDescent="0.25">
      <c r="A54" s="495"/>
      <c r="B54" s="496"/>
      <c r="C54" s="105"/>
      <c r="D54" s="106"/>
      <c r="E54" s="106"/>
      <c r="F54" s="119"/>
      <c r="G54" s="743"/>
      <c r="H54" s="493"/>
      <c r="I54" s="295"/>
      <c r="J54" s="106"/>
      <c r="K54" s="106"/>
      <c r="L54" s="119"/>
      <c r="M54" s="106"/>
      <c r="N54" s="107"/>
      <c r="O54" s="491"/>
      <c r="P54" s="107"/>
    </row>
    <row r="55" spans="1:16" ht="18.899999999999999" customHeight="1" x14ac:dyDescent="0.25">
      <c r="A55" s="495"/>
      <c r="B55" s="496"/>
      <c r="C55" s="105"/>
      <c r="D55" s="106"/>
      <c r="E55" s="106"/>
      <c r="F55" s="119"/>
      <c r="G55" s="743"/>
      <c r="H55" s="493"/>
      <c r="I55" s="295"/>
      <c r="J55" s="106"/>
      <c r="K55" s="106"/>
      <c r="L55" s="107"/>
      <c r="M55" s="106"/>
      <c r="N55" s="107"/>
      <c r="O55" s="491"/>
      <c r="P55" s="107"/>
    </row>
    <row r="56" spans="1:16" ht="18.899999999999999" customHeight="1" x14ac:dyDescent="0.25">
      <c r="A56" s="495"/>
      <c r="B56" s="496"/>
      <c r="C56" s="105"/>
      <c r="D56" s="106"/>
      <c r="E56" s="769"/>
      <c r="F56" s="107"/>
      <c r="G56" s="743"/>
      <c r="H56" s="496"/>
      <c r="I56" s="105"/>
      <c r="J56" s="106"/>
      <c r="K56" s="769"/>
      <c r="L56" s="107"/>
      <c r="M56" s="106"/>
      <c r="N56" s="107"/>
      <c r="O56" s="491"/>
      <c r="P56" s="107"/>
    </row>
    <row r="57" spans="1:16" ht="18.899999999999999" customHeight="1" x14ac:dyDescent="0.25">
      <c r="A57" s="495"/>
      <c r="B57" s="496"/>
      <c r="C57" s="105"/>
      <c r="D57" s="106"/>
      <c r="E57" s="106"/>
      <c r="F57" s="119"/>
      <c r="G57" s="743"/>
      <c r="H57" s="493"/>
      <c r="I57" s="295"/>
      <c r="J57" s="106"/>
      <c r="K57" s="106"/>
      <c r="L57" s="119"/>
      <c r="M57" s="106"/>
      <c r="N57" s="107"/>
      <c r="O57" s="491"/>
      <c r="P57" s="107"/>
    </row>
    <row r="58" spans="1:16" ht="18.899999999999999" customHeight="1" x14ac:dyDescent="0.25">
      <c r="A58" s="495"/>
      <c r="B58" s="496"/>
      <c r="C58" s="105"/>
      <c r="D58" s="106"/>
      <c r="E58" s="769"/>
      <c r="F58" s="107"/>
      <c r="G58" s="743"/>
      <c r="H58" s="496"/>
      <c r="I58" s="105"/>
      <c r="J58" s="106"/>
      <c r="K58" s="769"/>
      <c r="L58" s="107"/>
      <c r="M58" s="106"/>
      <c r="N58" s="107"/>
      <c r="O58" s="491"/>
      <c r="P58" s="107"/>
    </row>
    <row r="59" spans="1:16" ht="18.899999999999999" customHeight="1" x14ac:dyDescent="0.25">
      <c r="A59" s="495"/>
      <c r="B59" s="496"/>
      <c r="C59" s="105"/>
      <c r="D59" s="106"/>
      <c r="E59" s="769"/>
      <c r="F59" s="107"/>
      <c r="G59" s="743"/>
      <c r="H59" s="496"/>
      <c r="I59" s="105"/>
      <c r="J59" s="106"/>
      <c r="K59" s="769"/>
      <c r="L59" s="107"/>
      <c r="M59" s="106"/>
      <c r="N59" s="107"/>
      <c r="O59" s="491"/>
      <c r="P59" s="107"/>
    </row>
    <row r="60" spans="1:16" ht="18.899999999999999" customHeight="1" x14ac:dyDescent="0.25">
      <c r="A60" s="495"/>
      <c r="B60" s="496"/>
      <c r="C60" s="105"/>
      <c r="D60" s="106"/>
      <c r="E60" s="769"/>
      <c r="F60" s="107"/>
      <c r="G60" s="743"/>
      <c r="H60" s="496"/>
      <c r="I60" s="105"/>
      <c r="J60" s="106"/>
      <c r="K60" s="769"/>
      <c r="L60" s="107"/>
      <c r="M60" s="106"/>
      <c r="N60" s="107"/>
      <c r="O60" s="491"/>
      <c r="P60" s="107"/>
    </row>
    <row r="61" spans="1:16" ht="18.899999999999999" customHeight="1" x14ac:dyDescent="0.25">
      <c r="A61" s="495"/>
      <c r="B61" s="496"/>
      <c r="C61" s="105"/>
      <c r="D61" s="106"/>
      <c r="E61" s="769"/>
      <c r="F61" s="107"/>
      <c r="G61" s="743"/>
      <c r="H61" s="496"/>
      <c r="I61" s="105"/>
      <c r="J61" s="106"/>
      <c r="K61" s="769"/>
      <c r="L61" s="107"/>
      <c r="M61" s="106"/>
      <c r="N61" s="296"/>
      <c r="O61" s="491"/>
      <c r="P61" s="107"/>
    </row>
    <row r="62" spans="1:16" ht="18.899999999999999" customHeight="1" x14ac:dyDescent="0.25">
      <c r="A62" s="495"/>
      <c r="B62" s="496"/>
      <c r="C62" s="105"/>
      <c r="D62" s="106"/>
      <c r="E62" s="769"/>
      <c r="F62" s="107"/>
      <c r="G62" s="743"/>
      <c r="H62" s="496"/>
      <c r="I62" s="105"/>
      <c r="J62" s="106"/>
      <c r="K62" s="769"/>
      <c r="L62" s="107"/>
      <c r="M62" s="106"/>
      <c r="N62" s="107"/>
      <c r="O62" s="491"/>
      <c r="P62" s="107"/>
    </row>
    <row r="63" spans="1:16" ht="18.75" customHeight="1" x14ac:dyDescent="0.25">
      <c r="A63" s="495"/>
      <c r="B63" s="496"/>
      <c r="C63" s="105"/>
      <c r="D63" s="106"/>
      <c r="E63" s="769"/>
      <c r="F63" s="107"/>
      <c r="G63" s="743"/>
      <c r="H63" s="496"/>
      <c r="I63" s="105"/>
      <c r="J63" s="106"/>
      <c r="K63" s="770"/>
      <c r="L63" s="107"/>
      <c r="M63" s="106"/>
      <c r="N63" s="107"/>
      <c r="O63" s="491"/>
      <c r="P63" s="107"/>
    </row>
    <row r="64" spans="1:16" ht="18.899999999999999" customHeight="1" x14ac:dyDescent="0.25">
      <c r="A64" s="495"/>
      <c r="B64" s="496"/>
      <c r="C64" s="105"/>
      <c r="D64" s="106"/>
      <c r="E64" s="769"/>
      <c r="F64" s="107"/>
      <c r="G64" s="743"/>
      <c r="H64" s="496"/>
      <c r="I64" s="105"/>
      <c r="J64" s="106"/>
      <c r="K64" s="769"/>
      <c r="L64" s="107"/>
      <c r="M64" s="106"/>
      <c r="N64" s="107"/>
      <c r="O64" s="491"/>
      <c r="P64" s="107"/>
    </row>
    <row r="65" spans="1:16" ht="18.899999999999999" customHeight="1" x14ac:dyDescent="0.25">
      <c r="A65" s="495"/>
      <c r="B65" s="496"/>
      <c r="C65" s="105"/>
      <c r="D65" s="106"/>
      <c r="E65" s="769"/>
      <c r="F65" s="107"/>
      <c r="G65" s="743"/>
      <c r="H65" s="496"/>
      <c r="I65" s="105"/>
      <c r="J65" s="106"/>
      <c r="K65" s="769"/>
      <c r="L65" s="107"/>
      <c r="M65" s="106"/>
      <c r="N65" s="107"/>
      <c r="O65" s="491"/>
      <c r="P65" s="107"/>
    </row>
    <row r="66" spans="1:16" ht="18.899999999999999" customHeight="1" x14ac:dyDescent="0.25">
      <c r="A66" s="495"/>
      <c r="B66" s="496"/>
      <c r="C66" s="105"/>
      <c r="D66" s="106"/>
      <c r="E66" s="769"/>
      <c r="F66" s="107"/>
      <c r="G66" s="743"/>
      <c r="H66" s="496"/>
      <c r="I66" s="105"/>
      <c r="J66" s="106"/>
      <c r="K66" s="771"/>
      <c r="L66" s="107"/>
      <c r="M66" s="106"/>
      <c r="N66" s="107"/>
      <c r="O66" s="491"/>
      <c r="P66" s="107"/>
    </row>
    <row r="67" spans="1:16" ht="18.899999999999999" customHeight="1" x14ac:dyDescent="0.25">
      <c r="A67" s="495"/>
      <c r="B67" s="496"/>
      <c r="C67" s="105"/>
      <c r="D67" s="106"/>
      <c r="E67" s="769"/>
      <c r="F67" s="107"/>
      <c r="G67" s="743"/>
      <c r="H67" s="496"/>
      <c r="I67" s="105"/>
      <c r="J67" s="106"/>
      <c r="K67" s="769"/>
      <c r="L67" s="107"/>
      <c r="M67" s="106"/>
      <c r="N67" s="107"/>
      <c r="O67" s="491"/>
      <c r="P67" s="107"/>
    </row>
    <row r="68" spans="1:16" ht="19.5" customHeight="1" x14ac:dyDescent="0.25">
      <c r="A68" s="495"/>
      <c r="B68" s="496"/>
      <c r="C68" s="105"/>
      <c r="D68" s="106"/>
      <c r="E68" s="769"/>
      <c r="F68" s="107"/>
      <c r="G68" s="743"/>
      <c r="H68" s="496"/>
      <c r="I68" s="105"/>
      <c r="J68" s="106"/>
      <c r="K68" s="769"/>
      <c r="L68" s="107"/>
      <c r="M68" s="106"/>
      <c r="N68" s="107"/>
      <c r="O68" s="491"/>
      <c r="P68" s="107"/>
    </row>
    <row r="69" spans="1:16" ht="19.5" customHeight="1" x14ac:dyDescent="0.25">
      <c r="A69" s="495"/>
      <c r="B69" s="496"/>
      <c r="C69" s="105"/>
      <c r="D69" s="106"/>
      <c r="E69" s="769"/>
      <c r="F69" s="107"/>
      <c r="G69" s="743"/>
      <c r="H69" s="496"/>
      <c r="I69" s="105"/>
      <c r="J69" s="106"/>
      <c r="K69" s="769"/>
      <c r="L69" s="107"/>
      <c r="M69" s="106"/>
      <c r="N69" s="107"/>
      <c r="O69" s="491"/>
      <c r="P69" s="107"/>
    </row>
    <row r="70" spans="1:16" ht="19.5" customHeight="1" x14ac:dyDescent="0.25">
      <c r="A70" s="495"/>
      <c r="B70" s="496"/>
      <c r="C70" s="105"/>
      <c r="D70" s="106"/>
      <c r="E70" s="769"/>
      <c r="F70" s="107"/>
      <c r="G70" s="743"/>
      <c r="H70" s="496"/>
      <c r="I70" s="105"/>
      <c r="J70" s="106"/>
      <c r="K70" s="769"/>
      <c r="L70" s="107"/>
      <c r="M70" s="106"/>
      <c r="N70" s="107"/>
      <c r="O70" s="491"/>
      <c r="P70" s="107"/>
    </row>
    <row r="71" spans="1:16" ht="19.5" customHeight="1" x14ac:dyDescent="0.25">
      <c r="A71" s="495"/>
      <c r="B71" s="496"/>
      <c r="C71" s="105"/>
      <c r="D71" s="106"/>
      <c r="E71" s="769"/>
      <c r="F71" s="107"/>
      <c r="G71" s="743"/>
      <c r="H71" s="496"/>
      <c r="I71" s="105"/>
      <c r="J71" s="106"/>
      <c r="K71" s="769"/>
      <c r="L71" s="107"/>
      <c r="M71" s="106"/>
      <c r="N71" s="107"/>
      <c r="O71" s="491"/>
      <c r="P71" s="107"/>
    </row>
    <row r="72" spans="1:16" ht="19.5" customHeight="1" x14ac:dyDescent="0.25">
      <c r="A72" s="495"/>
      <c r="B72" s="496"/>
      <c r="C72" s="105"/>
      <c r="D72" s="106"/>
      <c r="E72" s="106"/>
      <c r="F72" s="119"/>
      <c r="G72" s="743"/>
      <c r="H72" s="493"/>
      <c r="I72" s="295"/>
      <c r="J72" s="106"/>
      <c r="K72" s="106"/>
      <c r="L72" s="107"/>
      <c r="M72" s="106"/>
      <c r="N72" s="107"/>
      <c r="O72" s="491"/>
      <c r="P72" s="107"/>
    </row>
    <row r="73" spans="1:16" ht="19.5" customHeight="1" x14ac:dyDescent="0.25">
      <c r="A73" s="495"/>
      <c r="B73" s="496"/>
      <c r="C73" s="105"/>
      <c r="D73" s="106"/>
      <c r="E73" s="769"/>
      <c r="F73" s="107"/>
      <c r="G73" s="743"/>
      <c r="H73" s="496"/>
      <c r="I73" s="105"/>
      <c r="J73" s="106"/>
      <c r="K73" s="769"/>
      <c r="L73" s="107"/>
      <c r="M73" s="106"/>
      <c r="N73" s="107"/>
      <c r="O73" s="491"/>
      <c r="P73" s="107"/>
    </row>
    <row r="74" spans="1:16" ht="19.5" customHeight="1" x14ac:dyDescent="0.25">
      <c r="A74" s="495"/>
      <c r="B74" s="496"/>
      <c r="C74" s="105"/>
      <c r="D74" s="106"/>
      <c r="E74" s="769"/>
      <c r="F74" s="107"/>
      <c r="G74" s="743"/>
      <c r="H74" s="496"/>
      <c r="I74" s="105"/>
      <c r="J74" s="106"/>
      <c r="K74" s="769"/>
      <c r="L74" s="107"/>
      <c r="M74" s="106"/>
      <c r="N74" s="107"/>
      <c r="O74" s="491"/>
      <c r="P74" s="107"/>
    </row>
    <row r="75" spans="1:16" ht="19.5" customHeight="1" x14ac:dyDescent="0.25">
      <c r="A75" s="495"/>
      <c r="B75" s="496"/>
      <c r="C75" s="105"/>
      <c r="D75" s="106"/>
      <c r="E75" s="769"/>
      <c r="F75" s="107"/>
      <c r="G75" s="743"/>
      <c r="H75" s="496"/>
      <c r="I75" s="105"/>
      <c r="J75" s="106"/>
      <c r="K75" s="769"/>
      <c r="L75" s="107"/>
      <c r="M75" s="106"/>
      <c r="N75" s="107"/>
      <c r="O75" s="491"/>
      <c r="P75" s="107"/>
    </row>
    <row r="76" spans="1:16" ht="19.5" customHeight="1" x14ac:dyDescent="0.25">
      <c r="A76" s="495"/>
      <c r="B76" s="496"/>
      <c r="C76" s="105"/>
      <c r="D76" s="106"/>
      <c r="E76" s="769"/>
      <c r="F76" s="107"/>
      <c r="G76" s="743"/>
      <c r="H76" s="496"/>
      <c r="I76" s="105"/>
      <c r="J76" s="106"/>
      <c r="K76" s="769"/>
      <c r="L76" s="107"/>
      <c r="M76" s="106"/>
      <c r="N76" s="107"/>
      <c r="O76" s="491"/>
      <c r="P76" s="107"/>
    </row>
    <row r="77" spans="1:16" ht="19.5" customHeight="1" x14ac:dyDescent="0.25">
      <c r="A77" s="495"/>
      <c r="B77" s="496"/>
      <c r="C77" s="105"/>
      <c r="D77" s="106"/>
      <c r="E77" s="769"/>
      <c r="F77" s="107"/>
      <c r="G77" s="743"/>
      <c r="H77" s="496"/>
      <c r="I77" s="105"/>
      <c r="J77" s="106"/>
      <c r="K77" s="769"/>
      <c r="L77" s="107"/>
      <c r="M77" s="106"/>
      <c r="N77" s="296"/>
      <c r="O77" s="491"/>
      <c r="P77" s="107"/>
    </row>
    <row r="78" spans="1:16" ht="19.5" customHeight="1" x14ac:dyDescent="0.25">
      <c r="A78" s="495"/>
      <c r="B78" s="496"/>
      <c r="C78" s="105"/>
      <c r="D78" s="106"/>
      <c r="E78" s="769"/>
      <c r="F78" s="107"/>
      <c r="G78" s="743"/>
      <c r="H78" s="496"/>
      <c r="I78" s="105"/>
      <c r="J78" s="106"/>
      <c r="K78" s="769"/>
      <c r="L78" s="107"/>
      <c r="M78" s="106"/>
      <c r="N78" s="107"/>
      <c r="O78" s="491"/>
      <c r="P78" s="107"/>
    </row>
    <row r="79" spans="1:16" ht="19.5" customHeight="1" x14ac:dyDescent="0.25">
      <c r="A79" s="495"/>
      <c r="B79" s="496"/>
      <c r="C79" s="105"/>
      <c r="D79" s="106"/>
      <c r="E79" s="769"/>
      <c r="F79" s="107"/>
      <c r="G79" s="743"/>
      <c r="H79" s="496"/>
      <c r="I79" s="105"/>
      <c r="J79" s="106"/>
      <c r="K79" s="770"/>
      <c r="L79" s="107"/>
      <c r="M79" s="106"/>
      <c r="N79" s="107"/>
      <c r="O79" s="491"/>
      <c r="P79" s="107"/>
    </row>
    <row r="80" spans="1:16" ht="19.5" customHeight="1" x14ac:dyDescent="0.25">
      <c r="A80" s="495"/>
      <c r="B80" s="496"/>
      <c r="C80" s="105"/>
      <c r="D80" s="106"/>
      <c r="E80" s="769"/>
      <c r="F80" s="107"/>
      <c r="G80" s="743"/>
      <c r="H80" s="496"/>
      <c r="I80" s="105"/>
      <c r="J80" s="106"/>
      <c r="K80" s="769"/>
      <c r="L80" s="107"/>
      <c r="M80" s="106"/>
      <c r="N80" s="107"/>
      <c r="O80" s="491"/>
      <c r="P80" s="107"/>
    </row>
    <row r="81" spans="1:16" ht="19.5" customHeight="1" x14ac:dyDescent="0.25">
      <c r="A81" s="495"/>
      <c r="B81" s="496"/>
      <c r="C81" s="105"/>
      <c r="D81" s="106"/>
      <c r="E81" s="769"/>
      <c r="F81" s="107"/>
      <c r="G81" s="743"/>
      <c r="H81" s="496"/>
      <c r="I81" s="105"/>
      <c r="J81" s="106"/>
      <c r="K81" s="769"/>
      <c r="L81" s="107"/>
      <c r="M81" s="106"/>
      <c r="N81" s="107"/>
      <c r="O81" s="491"/>
      <c r="P81" s="107"/>
    </row>
    <row r="82" spans="1:16" ht="19.5" customHeight="1" x14ac:dyDescent="0.25">
      <c r="A82" s="495"/>
      <c r="B82" s="496"/>
      <c r="C82" s="105"/>
      <c r="D82" s="106"/>
      <c r="E82" s="769"/>
      <c r="F82" s="107"/>
      <c r="G82" s="743"/>
      <c r="H82" s="496"/>
      <c r="I82" s="105"/>
      <c r="J82" s="106"/>
      <c r="K82" s="771"/>
      <c r="L82" s="107"/>
      <c r="M82" s="106"/>
      <c r="N82" s="107"/>
      <c r="O82" s="491"/>
      <c r="P82" s="107"/>
    </row>
    <row r="83" spans="1:16" ht="19.5" customHeight="1" x14ac:dyDescent="0.25">
      <c r="A83" s="495"/>
      <c r="B83" s="496"/>
      <c r="C83" s="105"/>
      <c r="D83" s="106"/>
      <c r="E83" s="769"/>
      <c r="F83" s="107"/>
      <c r="G83" s="743"/>
      <c r="H83" s="496"/>
      <c r="I83" s="105"/>
      <c r="J83" s="106"/>
      <c r="K83" s="769"/>
      <c r="L83" s="107"/>
      <c r="M83" s="106"/>
      <c r="N83" s="107"/>
      <c r="O83" s="491"/>
      <c r="P83" s="107"/>
    </row>
    <row r="84" spans="1:16" ht="19.5" customHeight="1" x14ac:dyDescent="0.25">
      <c r="A84" s="495"/>
      <c r="B84" s="496"/>
      <c r="C84" s="105"/>
      <c r="D84" s="106"/>
      <c r="E84" s="769"/>
      <c r="F84" s="107"/>
      <c r="G84" s="743"/>
      <c r="H84" s="496"/>
      <c r="I84" s="105"/>
      <c r="J84" s="106"/>
      <c r="K84" s="769"/>
      <c r="L84" s="107"/>
      <c r="M84" s="106"/>
      <c r="N84" s="107"/>
      <c r="O84" s="491"/>
      <c r="P84" s="107"/>
    </row>
    <row r="85" spans="1:16" ht="19.5" customHeight="1" x14ac:dyDescent="0.25">
      <c r="A85" s="495"/>
      <c r="B85" s="496"/>
      <c r="C85" s="105"/>
      <c r="D85" s="106"/>
      <c r="E85" s="769"/>
      <c r="F85" s="107"/>
      <c r="G85" s="743"/>
      <c r="H85" s="496"/>
      <c r="I85" s="105"/>
      <c r="J85" s="106"/>
      <c r="K85" s="769"/>
      <c r="L85" s="107"/>
      <c r="M85" s="106"/>
      <c r="N85" s="107"/>
      <c r="O85" s="491"/>
      <c r="P85" s="107"/>
    </row>
    <row r="86" spans="1:16" ht="19.5" customHeight="1" x14ac:dyDescent="0.25">
      <c r="A86" s="495"/>
      <c r="B86" s="496"/>
      <c r="C86" s="105"/>
      <c r="D86" s="106"/>
      <c r="E86" s="769"/>
      <c r="F86" s="107"/>
      <c r="G86" s="743"/>
      <c r="H86" s="496"/>
      <c r="I86" s="105"/>
      <c r="J86" s="106"/>
      <c r="K86" s="769"/>
      <c r="L86" s="107"/>
      <c r="M86" s="106"/>
      <c r="N86" s="107"/>
      <c r="O86" s="491"/>
      <c r="P86" s="107"/>
    </row>
    <row r="87" spans="1:16" ht="19.5" customHeight="1" thickBot="1" x14ac:dyDescent="0.3">
      <c r="A87" s="495"/>
      <c r="B87" s="497"/>
      <c r="C87" s="369"/>
      <c r="D87" s="494"/>
      <c r="E87" s="772"/>
      <c r="F87" s="773"/>
      <c r="G87" s="744"/>
      <c r="H87" s="497"/>
      <c r="I87" s="369"/>
      <c r="J87" s="494"/>
      <c r="K87" s="772"/>
      <c r="L87" s="773"/>
      <c r="M87" s="106"/>
      <c r="N87" s="107"/>
      <c r="O87" s="491"/>
      <c r="P87" s="107"/>
    </row>
  </sheetData>
  <sortState xmlns:xlrd2="http://schemas.microsoft.com/office/spreadsheetml/2017/richdata2" ref="B8:O15">
    <sortCondition ref="O8:O15"/>
  </sortState>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5361"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2">
    <tabColor indexed="17"/>
    <pageSetUpPr fitToPage="1"/>
  </sheetPr>
  <dimension ref="A1:U81"/>
  <sheetViews>
    <sheetView showGridLines="0" showZeros="0" zoomScaleNormal="100" workbookViewId="0">
      <selection activeCell="O24" sqref="O24"/>
    </sheetView>
  </sheetViews>
  <sheetFormatPr defaultRowHeight="13.2" x14ac:dyDescent="0.25"/>
  <cols>
    <col min="1" max="2" width="3.33203125" customWidth="1"/>
    <col min="3" max="3" width="4.6640625" customWidth="1"/>
    <col min="4" max="4" width="2.88671875" customWidth="1"/>
    <col min="5" max="5" width="7.4414062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MTSZ AMATŐR OB</v>
      </c>
      <c r="B1" s="138"/>
      <c r="I1" s="384"/>
      <c r="J1" s="137"/>
      <c r="K1" s="297" t="s">
        <v>145</v>
      </c>
      <c r="L1" s="297"/>
      <c r="M1" s="298"/>
      <c r="N1" s="137"/>
      <c r="O1" s="137"/>
      <c r="P1" s="137"/>
      <c r="R1" s="137"/>
    </row>
    <row r="2" spans="1:21" s="108" customFormat="1" x14ac:dyDescent="0.25">
      <c r="A2" s="473" t="s">
        <v>122</v>
      </c>
      <c r="B2" s="96"/>
      <c r="C2" s="96"/>
      <c r="D2" s="96"/>
      <c r="E2" s="96" t="s">
        <v>395</v>
      </c>
      <c r="F2" s="464"/>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5" t="str">
        <f>Altalanos!$A$10</f>
        <v>2022.08.05-07.</v>
      </c>
      <c r="B4" s="835"/>
      <c r="C4" s="835"/>
      <c r="D4" s="145"/>
      <c r="E4" s="432"/>
      <c r="F4" s="145"/>
      <c r="G4" s="146" t="str">
        <f>Altalanos!$C$10</f>
        <v>Balatonboglár</v>
      </c>
      <c r="H4" s="301"/>
      <c r="I4" s="145"/>
      <c r="J4" s="302"/>
      <c r="K4" s="148"/>
      <c r="L4" s="147"/>
      <c r="M4" s="104"/>
      <c r="N4" s="302"/>
      <c r="O4" s="145"/>
      <c r="P4" s="302"/>
      <c r="Q4" s="145"/>
      <c r="R4" s="89" t="str">
        <f>Altalanos!$E$10</f>
        <v>Kádár László</v>
      </c>
    </row>
    <row r="5" spans="1:21" s="19" customFormat="1" ht="9.6" x14ac:dyDescent="0.25">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1" customFormat="1" ht="12.7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f>IF($D7="","",VLOOKUP($D7,'Női páros ELO'!$A$7:$P$23,14))</f>
        <v>0</v>
      </c>
      <c r="C7" s="390">
        <f>IF($D7="","",VLOOKUP($D7,'Női páros ELO'!$A$7:$P$23,15))</f>
        <v>9</v>
      </c>
      <c r="D7" s="159">
        <v>1</v>
      </c>
      <c r="E7" s="680" t="str">
        <f>UPPER(IF($D7="","",VLOOKUP($D7,'Női páros ELO'!$A$7:$P$23,5)))</f>
        <v/>
      </c>
      <c r="F7" s="681" t="str">
        <f>UPPER(IF($D7="","",VLOOKUP($D7,'Női páros ELO'!$A$7:$P$23,2)))</f>
        <v>GURUZ</v>
      </c>
      <c r="G7" s="681" t="str">
        <f>IF($D7="","",VLOOKUP($D7,'Női páros ELO'!$A$7:$P$23,3))</f>
        <v>Fanni</v>
      </c>
      <c r="H7" s="682"/>
      <c r="I7" s="681">
        <f>IF($D7="","",VLOOKUP($D7,'Női páros ELO'!$A$7:$P$23,4))</f>
        <v>0</v>
      </c>
      <c r="J7" s="309"/>
      <c r="K7" s="163"/>
      <c r="L7" s="165"/>
      <c r="M7" s="163"/>
      <c r="N7" s="165"/>
      <c r="O7" s="163"/>
      <c r="P7" s="165"/>
      <c r="Q7" s="163"/>
      <c r="R7" s="166"/>
      <c r="S7" s="169"/>
      <c r="U7" s="170" t="str">
        <f>Birók!P21</f>
        <v>Bíró</v>
      </c>
    </row>
    <row r="8" spans="1:21" s="38" customFormat="1" ht="9.6" customHeight="1" x14ac:dyDescent="0.25">
      <c r="A8" s="281"/>
      <c r="B8" s="310"/>
      <c r="C8" s="310"/>
      <c r="D8" s="310"/>
      <c r="E8" s="680" t="str">
        <f>UPPER(IF($D7="","",VLOOKUP($D7,'Női páros ELO'!$A$7:$P$23,11)))</f>
        <v/>
      </c>
      <c r="F8" s="681" t="str">
        <f>UPPER(IF($D7="","",VLOOKUP($D7,'Női páros ELO'!$A$7:$P$23,8)))</f>
        <v xml:space="preserve">KOVÁCS </v>
      </c>
      <c r="G8" s="681" t="str">
        <f>IF($D7="","",VLOOKUP($D7,'Női páros ELO'!$A$7:$P$23,9))</f>
        <v>Zsuzsa</v>
      </c>
      <c r="H8" s="682"/>
      <c r="I8" s="681">
        <f>IF($D7="","",VLOOKUP($D7,'Női páros ELO'!$A$7:$P$23,10))</f>
        <v>0</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172"/>
      <c r="F9" s="158"/>
      <c r="G9" s="158"/>
      <c r="H9" s="101"/>
      <c r="I9" s="158"/>
      <c r="J9" s="312"/>
      <c r="K9" s="829" t="str">
        <f>UPPER(IF(OR(J10="a",J10="as"),F7,IF(OR(J10="b",J10="bs"),F11,)))</f>
        <v>GURUZ</v>
      </c>
      <c r="L9" s="314"/>
      <c r="M9" s="163"/>
      <c r="N9" s="165"/>
      <c r="O9" s="163"/>
      <c r="P9" s="165"/>
      <c r="Q9" s="163"/>
      <c r="R9" s="166"/>
      <c r="S9" s="169"/>
      <c r="U9" s="178" t="str">
        <f>Birók!P23</f>
        <v xml:space="preserve"> </v>
      </c>
    </row>
    <row r="10" spans="1:21" s="38" customFormat="1" ht="9.6" customHeight="1" x14ac:dyDescent="0.25">
      <c r="A10" s="281"/>
      <c r="B10" s="172"/>
      <c r="C10" s="172"/>
      <c r="D10" s="172"/>
      <c r="E10" s="500"/>
      <c r="F10" s="501"/>
      <c r="G10" s="501"/>
      <c r="H10" s="502"/>
      <c r="I10" s="490" t="s">
        <v>0</v>
      </c>
      <c r="J10" s="184" t="s">
        <v>386</v>
      </c>
      <c r="K10" s="830" t="str">
        <f>UPPER(IF(OR(J10="a",J10="as"),F8,IF(OR(J10="b",J10="bs"),F12,)))</f>
        <v xml:space="preserve">KOVÁCS </v>
      </c>
      <c r="L10" s="316"/>
      <c r="M10" s="163"/>
      <c r="N10" s="165"/>
      <c r="O10" s="163"/>
      <c r="P10" s="165"/>
      <c r="Q10" s="163"/>
      <c r="R10" s="166"/>
      <c r="S10" s="169"/>
      <c r="U10" s="178" t="str">
        <f>Birók!P24</f>
        <v xml:space="preserve"> </v>
      </c>
    </row>
    <row r="11" spans="1:21" s="38" customFormat="1" ht="9.6" customHeight="1" x14ac:dyDescent="0.25">
      <c r="A11" s="281">
        <v>2</v>
      </c>
      <c r="B11" s="390">
        <f>IF($D11="","",VLOOKUP($D11,'Női páros ELO'!$A$7:$P$23,14))</f>
        <v>0</v>
      </c>
      <c r="C11" s="390">
        <f>IF($D11="","",VLOOKUP($D11,'Női páros ELO'!$A$7:$P$23,15))</f>
        <v>250</v>
      </c>
      <c r="D11" s="159">
        <v>8</v>
      </c>
      <c r="E11" s="498" t="str">
        <f>UPPER(IF($D11="","",VLOOKUP($D11,'Női páros ELO'!$A$7:$P$23,5)))</f>
        <v/>
      </c>
      <c r="F11" s="487" t="str">
        <f>UPPER(IF($D11="","",VLOOKUP($D11,'Női páros ELO'!$A$7:$P$23,2)))</f>
        <v>HELLENBARTH</v>
      </c>
      <c r="G11" s="487" t="str">
        <f>IF($D11="","",VLOOKUP($D11,'Női páros ELO'!$A$7:$P$23,3))</f>
        <v>Anett</v>
      </c>
      <c r="H11" s="499"/>
      <c r="I11" s="487">
        <f>IF($D11="","",VLOOKUP($D11,'Női páros ELO'!$A$7:$P$23,4))</f>
        <v>0</v>
      </c>
      <c r="J11" s="317"/>
      <c r="K11" s="163" t="s">
        <v>421</v>
      </c>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UPPER(IF($D11="","",VLOOKUP($D11,'Női páros ELO'!$A$7:$P$23,11)))</f>
        <v/>
      </c>
      <c r="F12" s="487" t="str">
        <f>UPPER(IF($D11="","",VLOOKUP($D11,'Női páros ELO'!$A$7:$P$23,8)))</f>
        <v>TAMÁS</v>
      </c>
      <c r="G12" s="487" t="str">
        <f>IF($D11="","",VLOOKUP($D11,'Női páros ELO'!$A$7:$P$23,9))</f>
        <v>Tünde</v>
      </c>
      <c r="H12" s="499"/>
      <c r="I12" s="487">
        <f>IF($D11="","",VLOOKUP($D11,'Női páros ELO'!$A$7:$P$23,10))</f>
        <v>0</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0"/>
      <c r="F13" s="501"/>
      <c r="G13" s="501"/>
      <c r="H13" s="502"/>
      <c r="I13" s="501"/>
      <c r="J13" s="320"/>
      <c r="K13" s="163"/>
      <c r="L13" s="312"/>
      <c r="M13" s="313" t="str">
        <f>UPPER(IF(OR(L14="a",L14="as"),K9,IF(OR(L14="b",L14="bs"),K17,)))</f>
        <v>GURUZ</v>
      </c>
      <c r="N13" s="165"/>
      <c r="O13" s="163"/>
      <c r="P13" s="165"/>
      <c r="Q13" s="163"/>
      <c r="R13" s="166"/>
      <c r="S13" s="169"/>
      <c r="U13" s="178" t="str">
        <f>Birók!P27</f>
        <v xml:space="preserve"> </v>
      </c>
    </row>
    <row r="14" spans="1:21" s="38" customFormat="1" ht="9.6" customHeight="1" x14ac:dyDescent="0.25">
      <c r="A14" s="281"/>
      <c r="B14" s="172"/>
      <c r="C14" s="172"/>
      <c r="D14" s="182"/>
      <c r="E14" s="500"/>
      <c r="F14" s="501"/>
      <c r="G14" s="501"/>
      <c r="H14" s="502"/>
      <c r="I14" s="501"/>
      <c r="J14" s="320"/>
      <c r="K14" s="175" t="s">
        <v>0</v>
      </c>
      <c r="L14" s="184" t="s">
        <v>386</v>
      </c>
      <c r="M14" s="315" t="str">
        <f>UPPER(IF(OR(L14="a",L14="as"),K10,IF(OR(L14="b",L14="bs"),K18,)))</f>
        <v xml:space="preserve">KOVÁCS </v>
      </c>
      <c r="N14" s="316"/>
      <c r="O14" s="163"/>
      <c r="P14" s="165"/>
      <c r="Q14" s="163"/>
      <c r="R14" s="166"/>
      <c r="S14" s="169"/>
      <c r="U14" s="178" t="str">
        <f>Birók!P28</f>
        <v xml:space="preserve"> </v>
      </c>
    </row>
    <row r="15" spans="1:21" s="38" customFormat="1" ht="9.6" customHeight="1" x14ac:dyDescent="0.25">
      <c r="A15" s="321">
        <v>3</v>
      </c>
      <c r="B15" s="390">
        <f>IF($D15="","",VLOOKUP($D15,'Női páros ELO'!$A$7:$P$23,14))</f>
        <v>0</v>
      </c>
      <c r="C15" s="390">
        <f>IF($D15="","",VLOOKUP($D15,'Női páros ELO'!$A$7:$P$23,15))</f>
        <v>61</v>
      </c>
      <c r="D15" s="159">
        <v>4</v>
      </c>
      <c r="E15" s="498" t="str">
        <f>UPPER(IF($D15="","",VLOOKUP($D15,'Női páros ELO'!$A$7:$P$23,5)))</f>
        <v/>
      </c>
      <c r="F15" s="487" t="str">
        <f>UPPER(IF($D15="","",VLOOKUP($D15,'Női páros ELO'!$A$7:$P$23,2)))</f>
        <v>SZABOLCSI</v>
      </c>
      <c r="G15" s="487" t="str">
        <f>IF($D15="","",VLOOKUP($D15,'Női páros ELO'!$A$7:$P$23,3))</f>
        <v>Ágnes</v>
      </c>
      <c r="H15" s="499"/>
      <c r="I15" s="487">
        <f>IF($D15="","",VLOOKUP($D15,'Női páros ELO'!$A$7:$P$23,4))</f>
        <v>0</v>
      </c>
      <c r="J15" s="309"/>
      <c r="K15" s="163"/>
      <c r="L15" s="318"/>
      <c r="M15" s="163" t="s">
        <v>417</v>
      </c>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UPPER(IF($D15="","",VLOOKUP($D15,'Női páros ELO'!$A$7:$P$23,11)))</f>
        <v/>
      </c>
      <c r="F16" s="487" t="str">
        <f>UPPER(IF($D15="","",VLOOKUP($D15,'Női páros ELO'!$A$7:$P$23,8)))</f>
        <v>TATAI</v>
      </c>
      <c r="G16" s="487" t="str">
        <f>IF($D15="","",VLOOKUP($D15,'Női páros ELO'!$A$7:$P$23,9))</f>
        <v>Andrea</v>
      </c>
      <c r="H16" s="499"/>
      <c r="I16" s="487">
        <f>IF($D15="","",VLOOKUP($D15,'Női páros ELO'!$A$7:$P$23,10))</f>
        <v>0</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0"/>
      <c r="F17" s="501"/>
      <c r="G17" s="501"/>
      <c r="H17" s="502"/>
      <c r="I17" s="501"/>
      <c r="J17" s="312"/>
      <c r="K17" s="313" t="str">
        <f>UPPER(IF(OR(J18="a",J18="as"),F15,IF(OR(J18="b",J18="bs"),F19,)))</f>
        <v>BÁNRÉVI</v>
      </c>
      <c r="L17" s="322"/>
      <c r="M17" s="163"/>
      <c r="N17" s="318"/>
      <c r="O17" s="163"/>
      <c r="P17" s="165"/>
      <c r="Q17" s="163"/>
      <c r="R17" s="166"/>
      <c r="S17" s="169"/>
    </row>
    <row r="18" spans="1:19" s="38" customFormat="1" ht="9.6" customHeight="1" x14ac:dyDescent="0.25">
      <c r="A18" s="281"/>
      <c r="B18" s="172"/>
      <c r="C18" s="172"/>
      <c r="D18" s="182"/>
      <c r="E18" s="500"/>
      <c r="F18" s="501"/>
      <c r="G18" s="501"/>
      <c r="H18" s="502"/>
      <c r="I18" s="490" t="s">
        <v>0</v>
      </c>
      <c r="J18" s="184" t="s">
        <v>388</v>
      </c>
      <c r="K18" s="315" t="str">
        <f>UPPER(IF(OR(J18="a",J18="as"),F16,IF(OR(J18="b",J18="bs"),F20,)))</f>
        <v>SZŐKE</v>
      </c>
      <c r="L18" s="311"/>
      <c r="M18" s="163"/>
      <c r="N18" s="318"/>
      <c r="O18" s="163"/>
      <c r="P18" s="165"/>
      <c r="Q18" s="163"/>
      <c r="R18" s="166"/>
      <c r="S18" s="169"/>
    </row>
    <row r="19" spans="1:19" s="38" customFormat="1" ht="9.6" customHeight="1" x14ac:dyDescent="0.25">
      <c r="A19" s="281">
        <v>4</v>
      </c>
      <c r="B19" s="390">
        <f>IF($D19="","",VLOOKUP($D19,'Női páros ELO'!$A$7:$P$23,14))</f>
        <v>0</v>
      </c>
      <c r="C19" s="390">
        <f>IF($D19="","",VLOOKUP($D19,'Női páros ELO'!$A$7:$P$23,15))</f>
        <v>77</v>
      </c>
      <c r="D19" s="159">
        <v>5</v>
      </c>
      <c r="E19" s="498" t="str">
        <f>UPPER(IF($D19="","",VLOOKUP($D19,'Női páros ELO'!$A$7:$P$23,5)))</f>
        <v/>
      </c>
      <c r="F19" s="487" t="str">
        <f>UPPER(IF($D19="","",VLOOKUP($D19,'Női páros ELO'!$A$7:$P$23,2)))</f>
        <v>BÁNRÉVI</v>
      </c>
      <c r="G19" s="487" t="str">
        <f>IF($D19="","",VLOOKUP($D19,'Női páros ELO'!$A$7:$P$23,3))</f>
        <v>Bernadett</v>
      </c>
      <c r="H19" s="499"/>
      <c r="I19" s="487">
        <f>IF($D19="","",VLOOKUP($D19,'Női páros ELO'!$A$7:$P$23,4))</f>
        <v>0</v>
      </c>
      <c r="J19" s="317"/>
      <c r="K19" s="163" t="s">
        <v>418</v>
      </c>
      <c r="L19" s="165"/>
      <c r="M19" s="201"/>
      <c r="N19" s="322"/>
      <c r="O19" s="163"/>
      <c r="P19" s="165"/>
      <c r="Q19" s="163"/>
      <c r="R19" s="166"/>
      <c r="S19" s="169"/>
    </row>
    <row r="20" spans="1:19" s="38" customFormat="1" ht="9.6" customHeight="1" x14ac:dyDescent="0.25">
      <c r="A20" s="281"/>
      <c r="B20" s="310"/>
      <c r="C20" s="310"/>
      <c r="D20" s="310"/>
      <c r="E20" s="498" t="str">
        <f>UPPER(IF($D19="","",VLOOKUP($D19,'Női páros ELO'!$A$7:$P$23,11)))</f>
        <v/>
      </c>
      <c r="F20" s="487" t="str">
        <f>UPPER(IF($D19="","",VLOOKUP($D19,'Női páros ELO'!$A$7:$P$23,8)))</f>
        <v>SZŐKE</v>
      </c>
      <c r="G20" s="487" t="str">
        <f>IF($D19="","",VLOOKUP($D19,'Női páros ELO'!$A$7:$P$23,9))</f>
        <v>Éva</v>
      </c>
      <c r="H20" s="499"/>
      <c r="I20" s="487">
        <f>IF($D19="","",VLOOKUP($D19,'Női páros ELO'!$A$7:$P$23,10))</f>
        <v>0</v>
      </c>
      <c r="J20" s="311"/>
      <c r="K20" s="163"/>
      <c r="L20" s="165"/>
      <c r="M20" s="285"/>
      <c r="N20" s="323"/>
      <c r="O20" s="163"/>
      <c r="P20" s="165"/>
      <c r="Q20" s="163"/>
      <c r="R20" s="166"/>
      <c r="S20" s="169"/>
    </row>
    <row r="21" spans="1:19" s="38" customFormat="1" ht="9.6" customHeight="1" x14ac:dyDescent="0.25">
      <c r="A21" s="281"/>
      <c r="B21" s="172"/>
      <c r="C21" s="172"/>
      <c r="D21" s="172"/>
      <c r="E21" s="500"/>
      <c r="F21" s="501"/>
      <c r="G21" s="501"/>
      <c r="H21" s="502"/>
      <c r="I21" s="501"/>
      <c r="J21" s="320"/>
      <c r="K21" s="163"/>
      <c r="L21" s="165"/>
      <c r="M21" s="163"/>
      <c r="N21" s="312"/>
      <c r="O21" s="313" t="str">
        <f>UPPER(IF(OR(N22="a",N22="as"),M13,IF(OR(N22="b",N22="bs"),M29,)))</f>
        <v>BALTA</v>
      </c>
      <c r="P21" s="165"/>
      <c r="Q21" s="163"/>
      <c r="R21" s="166"/>
      <c r="S21" s="169"/>
    </row>
    <row r="22" spans="1:19" s="38" customFormat="1" ht="9.6" customHeight="1" x14ac:dyDescent="0.25">
      <c r="A22" s="281"/>
      <c r="B22" s="172"/>
      <c r="C22" s="172"/>
      <c r="D22" s="172"/>
      <c r="E22" s="500"/>
      <c r="F22" s="501"/>
      <c r="G22" s="501"/>
      <c r="H22" s="502"/>
      <c r="I22" s="501"/>
      <c r="J22" s="320"/>
      <c r="K22" s="163"/>
      <c r="L22" s="165"/>
      <c r="M22" s="175" t="s">
        <v>0</v>
      </c>
      <c r="N22" s="184" t="s">
        <v>388</v>
      </c>
      <c r="O22" s="315" t="str">
        <f>UPPER(IF(OR(N22="a",N22="as"),M14,IF(OR(N22="b",N22="bs"),M30,)))</f>
        <v>RUSAI</v>
      </c>
      <c r="P22" s="316"/>
      <c r="Q22" s="163"/>
      <c r="R22" s="166"/>
      <c r="S22" s="169"/>
    </row>
    <row r="23" spans="1:19" s="38" customFormat="1" ht="9.6" customHeight="1" x14ac:dyDescent="0.25">
      <c r="A23" s="281">
        <v>5</v>
      </c>
      <c r="B23" s="390">
        <f>IF($D23="","",VLOOKUP($D23,'Női páros ELO'!$A$7:$P$23,14))</f>
        <v>0</v>
      </c>
      <c r="C23" s="390">
        <f>IF($D23="","",VLOOKUP($D23,'Női páros ELO'!$A$7:$P$23,15))</f>
        <v>112</v>
      </c>
      <c r="D23" s="159">
        <v>6</v>
      </c>
      <c r="E23" s="498" t="str">
        <f>UPPER(IF($D23="","",VLOOKUP($D23,'Női páros ELO'!$A$7:$P$23,5)))</f>
        <v/>
      </c>
      <c r="F23" s="487" t="str">
        <f>UPPER(IF($D23="","",VLOOKUP($D23,'Női páros ELO'!$A$7:$P$23,2)))</f>
        <v>KIRÁLY</v>
      </c>
      <c r="G23" s="487" t="str">
        <f>IF($D23="","",VLOOKUP($D23,'Női páros ELO'!$A$7:$P$23,3))</f>
        <v>Nóra</v>
      </c>
      <c r="H23" s="499"/>
      <c r="I23" s="487">
        <f>IF($D23="","",VLOOKUP($D23,'Női páros ELO'!$A$7:$P$23,4))</f>
        <v>0</v>
      </c>
      <c r="J23" s="309"/>
      <c r="K23" s="163"/>
      <c r="L23" s="165"/>
      <c r="M23" s="163"/>
      <c r="N23" s="318"/>
      <c r="O23" s="163" t="s">
        <v>478</v>
      </c>
      <c r="P23" s="415"/>
      <c r="Q23" s="163"/>
      <c r="R23" s="166"/>
      <c r="S23" s="169"/>
    </row>
    <row r="24" spans="1:19" s="38" customFormat="1" ht="9.6" customHeight="1" x14ac:dyDescent="0.25">
      <c r="A24" s="281"/>
      <c r="B24" s="310"/>
      <c r="C24" s="310"/>
      <c r="D24" s="310"/>
      <c r="E24" s="498" t="str">
        <f>UPPER(IF($D23="","",VLOOKUP($D23,'Női páros ELO'!$A$7:$P$23,11)))</f>
        <v/>
      </c>
      <c r="F24" s="487" t="str">
        <f>UPPER(IF($D23="","",VLOOKUP($D23,'Női páros ELO'!$A$7:$P$23,8)))</f>
        <v>MISALEK</v>
      </c>
      <c r="G24" s="487" t="str">
        <f>IF($D23="","",VLOOKUP($D23,'Női páros ELO'!$A$7:$P$23,9))</f>
        <v>Kata</v>
      </c>
      <c r="H24" s="499"/>
      <c r="I24" s="487">
        <f>IF($D23="","",VLOOKUP($D23,'Női páros ELO'!$A$7:$P$23,10))</f>
        <v>0</v>
      </c>
      <c r="J24" s="311"/>
      <c r="K24" s="156" t="str">
        <f>IF(J24="a",F23,IF(J24="b",F25,""))</f>
        <v/>
      </c>
      <c r="L24" s="165"/>
      <c r="M24" s="163"/>
      <c r="N24" s="318"/>
      <c r="O24" s="163"/>
      <c r="P24" s="403"/>
      <c r="Q24" s="163"/>
      <c r="R24" s="166"/>
      <c r="S24" s="169"/>
    </row>
    <row r="25" spans="1:19" s="38" customFormat="1" ht="9.6" customHeight="1" x14ac:dyDescent="0.25">
      <c r="A25" s="281"/>
      <c r="B25" s="172"/>
      <c r="C25" s="172"/>
      <c r="D25" s="172"/>
      <c r="E25" s="500"/>
      <c r="F25" s="501"/>
      <c r="G25" s="501"/>
      <c r="H25" s="502"/>
      <c r="I25" s="501"/>
      <c r="J25" s="312"/>
      <c r="K25" s="313" t="str">
        <f>UPPER(IF(OR(J26="a",J26="as"),F23,IF(OR(J26="b",J26="bs"),F27,)))</f>
        <v>KIRÁLY</v>
      </c>
      <c r="L25" s="314"/>
      <c r="M25" s="163"/>
      <c r="N25" s="318"/>
      <c r="O25" s="163"/>
      <c r="P25" s="403"/>
      <c r="Q25" s="163"/>
      <c r="R25" s="166"/>
      <c r="S25" s="169"/>
    </row>
    <row r="26" spans="1:19" s="38" customFormat="1" ht="9.6" customHeight="1" x14ac:dyDescent="0.25">
      <c r="A26" s="281"/>
      <c r="B26" s="172"/>
      <c r="C26" s="172"/>
      <c r="D26" s="172"/>
      <c r="E26" s="500"/>
      <c r="F26" s="501"/>
      <c r="G26" s="501"/>
      <c r="H26" s="502"/>
      <c r="I26" s="490" t="s">
        <v>0</v>
      </c>
      <c r="J26" s="184" t="s">
        <v>386</v>
      </c>
      <c r="K26" s="315" t="str">
        <f>UPPER(IF(OR(J26="a",J26="as"),F24,IF(OR(J26="b",J26="bs"),F28,)))</f>
        <v>MISALEK</v>
      </c>
      <c r="L26" s="316"/>
      <c r="M26" s="163"/>
      <c r="N26" s="318"/>
      <c r="O26" s="163"/>
      <c r="P26" s="403"/>
      <c r="Q26" s="163"/>
      <c r="R26" s="166"/>
      <c r="S26" s="169"/>
    </row>
    <row r="27" spans="1:19" s="38" customFormat="1" ht="9.6" customHeight="1" x14ac:dyDescent="0.25">
      <c r="A27" s="281">
        <v>6</v>
      </c>
      <c r="B27" s="390">
        <f>IF($D27="","",VLOOKUP($D27,'Női páros ELO'!$A$7:$P$23,14))</f>
        <v>0</v>
      </c>
      <c r="C27" s="390">
        <f>IF($D27="","",VLOOKUP($D27,'Női páros ELO'!$A$7:$P$23,15))</f>
        <v>22</v>
      </c>
      <c r="D27" s="159">
        <v>3</v>
      </c>
      <c r="E27" s="498" t="str">
        <f>UPPER(IF($D27="","",VLOOKUP($D27,'Női páros ELO'!$A$7:$P$23,5)))</f>
        <v/>
      </c>
      <c r="F27" s="487" t="str">
        <f>UPPER(IF($D27="","",VLOOKUP($D27,'Női páros ELO'!$A$7:$P$23,2)))</f>
        <v>LIPTÁK</v>
      </c>
      <c r="G27" s="487" t="str">
        <f>IF($D27="","",VLOOKUP($D27,'Női páros ELO'!$A$7:$P$23,3))</f>
        <v>Júlia</v>
      </c>
      <c r="H27" s="499"/>
      <c r="I27" s="487">
        <f>IF($D27="","",VLOOKUP($D27,'Női páros ELO'!$A$7:$P$23,4))</f>
        <v>0</v>
      </c>
      <c r="J27" s="317"/>
      <c r="K27" s="163" t="s">
        <v>478</v>
      </c>
      <c r="L27" s="318"/>
      <c r="M27" s="201"/>
      <c r="N27" s="322"/>
      <c r="O27" s="163"/>
      <c r="P27" s="403"/>
      <c r="Q27" s="163"/>
      <c r="R27" s="166"/>
      <c r="S27" s="169"/>
    </row>
    <row r="28" spans="1:19" s="38" customFormat="1" ht="9.6" customHeight="1" x14ac:dyDescent="0.25">
      <c r="A28" s="281"/>
      <c r="B28" s="310"/>
      <c r="C28" s="310"/>
      <c r="D28" s="310"/>
      <c r="E28" s="498" t="str">
        <f>UPPER(IF($D27="","",VLOOKUP($D27,'Női páros ELO'!$A$7:$P$23,11)))</f>
        <v/>
      </c>
      <c r="F28" s="487" t="str">
        <f>UPPER(IF($D27="","",VLOOKUP($D27,'Női páros ELO'!$A$7:$P$23,8)))</f>
        <v>SZŰCS-VILLÁNYI</v>
      </c>
      <c r="G28" s="487" t="str">
        <f>IF($D27="","",VLOOKUP($D27,'Női páros ELO'!$A$7:$P$23,9))</f>
        <v>Ágnes</v>
      </c>
      <c r="H28" s="499"/>
      <c r="I28" s="487">
        <f>IF($D27="","",VLOOKUP($D27,'Női páros ELO'!$A$7:$P$23,10))</f>
        <v>0</v>
      </c>
      <c r="J28" s="311"/>
      <c r="K28" s="163"/>
      <c r="L28" s="318"/>
      <c r="M28" s="285"/>
      <c r="N28" s="323"/>
      <c r="O28" s="163"/>
      <c r="P28" s="403"/>
      <c r="Q28" s="163"/>
      <c r="R28" s="166"/>
      <c r="S28" s="169"/>
    </row>
    <row r="29" spans="1:19" s="38" customFormat="1" ht="9.6" customHeight="1" x14ac:dyDescent="0.25">
      <c r="A29" s="281"/>
      <c r="B29" s="172"/>
      <c r="C29" s="172"/>
      <c r="D29" s="182"/>
      <c r="E29" s="500"/>
      <c r="F29" s="501"/>
      <c r="G29" s="501"/>
      <c r="H29" s="502"/>
      <c r="I29" s="501"/>
      <c r="J29" s="320"/>
      <c r="K29" s="163"/>
      <c r="L29" s="312"/>
      <c r="M29" s="313" t="str">
        <f>UPPER(IF(OR(L30="a",L30="as"),K25,IF(OR(L30="b",L30="bs"),K33,)))</f>
        <v>BALTA</v>
      </c>
      <c r="N29" s="318"/>
      <c r="O29" s="163"/>
      <c r="P29" s="403"/>
      <c r="Q29" s="163"/>
      <c r="R29" s="166"/>
      <c r="S29" s="169"/>
    </row>
    <row r="30" spans="1:19" s="38" customFormat="1" ht="9.6" customHeight="1" x14ac:dyDescent="0.25">
      <c r="A30" s="281"/>
      <c r="B30" s="172"/>
      <c r="C30" s="172"/>
      <c r="D30" s="182"/>
      <c r="E30" s="500"/>
      <c r="F30" s="501"/>
      <c r="G30" s="501"/>
      <c r="H30" s="502"/>
      <c r="I30" s="501"/>
      <c r="J30" s="320"/>
      <c r="K30" s="175" t="s">
        <v>0</v>
      </c>
      <c r="L30" s="184" t="s">
        <v>388</v>
      </c>
      <c r="M30" s="315" t="str">
        <f>UPPER(IF(OR(L30="a",L30="as"),K26,IF(OR(L30="b",L30="bs"),K34,)))</f>
        <v>RUSAI</v>
      </c>
      <c r="N30" s="311"/>
      <c r="O30" s="163"/>
      <c r="P30" s="403"/>
      <c r="Q30" s="163"/>
      <c r="R30" s="166"/>
      <c r="S30" s="169"/>
    </row>
    <row r="31" spans="1:19" s="38" customFormat="1" ht="9.6" customHeight="1" x14ac:dyDescent="0.25">
      <c r="A31" s="321">
        <v>7</v>
      </c>
      <c r="B31" s="390">
        <f>IF($D31="","",VLOOKUP($D31,'Női páros ELO'!$A$7:$P$23,14))</f>
        <v>0</v>
      </c>
      <c r="C31" s="390">
        <f>IF($D31="","",VLOOKUP($D31,'Női páros ELO'!$A$7:$P$23,15))</f>
        <v>128</v>
      </c>
      <c r="D31" s="159">
        <v>7</v>
      </c>
      <c r="E31" s="498" t="str">
        <f>UPPER(IF($D31="","",VLOOKUP($D31,'Női páros ELO'!$A$7:$P$23,5)))</f>
        <v/>
      </c>
      <c r="F31" s="487" t="str">
        <f>UPPER(IF($D31="","",VLOOKUP($D31,'Női páros ELO'!$A$7:$P$23,2)))</f>
        <v>BALTA</v>
      </c>
      <c r="G31" s="487" t="str">
        <f>IF($D31="","",VLOOKUP($D31,'Női páros ELO'!$A$7:$P$23,3))</f>
        <v>Rózsa</v>
      </c>
      <c r="H31" s="499"/>
      <c r="I31" s="487">
        <f>IF($D31="","",VLOOKUP($D31,'Női páros ELO'!$A$7:$P$23,4))</f>
        <v>0</v>
      </c>
      <c r="J31" s="309"/>
      <c r="K31" s="163"/>
      <c r="L31" s="318"/>
      <c r="M31" s="163" t="s">
        <v>422</v>
      </c>
      <c r="N31" s="165"/>
      <c r="O31" s="201"/>
      <c r="P31" s="403"/>
      <c r="Q31" s="163"/>
      <c r="R31" s="166"/>
      <c r="S31" s="169"/>
    </row>
    <row r="32" spans="1:19" s="38" customFormat="1" ht="9.6" customHeight="1" x14ac:dyDescent="0.25">
      <c r="A32" s="281"/>
      <c r="B32" s="310"/>
      <c r="C32" s="310"/>
      <c r="D32" s="310"/>
      <c r="E32" s="498" t="str">
        <f>UPPER(IF($D31="","",VLOOKUP($D31,'Női páros ELO'!$A$7:$P$23,11)))</f>
        <v/>
      </c>
      <c r="F32" s="487" t="str">
        <f>UPPER(IF($D31="","",VLOOKUP($D31,'Női páros ELO'!$A$7:$P$23,8)))</f>
        <v>RUSAI</v>
      </c>
      <c r="G32" s="487" t="str">
        <f>IF($D31="","",VLOOKUP($D31,'Női páros ELO'!$A$7:$P$23,9))</f>
        <v>Hédi</v>
      </c>
      <c r="H32" s="499"/>
      <c r="I32" s="487">
        <f>IF($D31="","",VLOOKUP($D31,'Női páros ELO'!$A$7:$P$23,10))</f>
        <v>0</v>
      </c>
      <c r="J32" s="311"/>
      <c r="K32" s="156" t="str">
        <f>IF(J32="a",F31,IF(J32="b",F33,""))</f>
        <v/>
      </c>
      <c r="L32" s="318"/>
      <c r="M32" s="163"/>
      <c r="N32" s="165"/>
      <c r="O32" s="163"/>
      <c r="P32" s="403"/>
      <c r="Q32" s="163"/>
      <c r="R32" s="166"/>
      <c r="S32" s="169"/>
    </row>
    <row r="33" spans="1:19" s="38" customFormat="1" ht="9.6" customHeight="1" x14ac:dyDescent="0.25">
      <c r="A33" s="281"/>
      <c r="B33" s="172"/>
      <c r="C33" s="172"/>
      <c r="D33" s="182"/>
      <c r="E33" s="172"/>
      <c r="F33" s="158"/>
      <c r="G33" s="158"/>
      <c r="H33" s="101"/>
      <c r="I33" s="158"/>
      <c r="J33" s="312"/>
      <c r="K33" s="313" t="str">
        <f>UPPER(IF(OR(J34="a",J34="as"),F31,IF(OR(J34="b",J34="bs"),F35,)))</f>
        <v>BALTA</v>
      </c>
      <c r="L33" s="322"/>
      <c r="M33" s="163"/>
      <c r="N33" s="165"/>
      <c r="O33" s="163"/>
      <c r="P33" s="403"/>
      <c r="Q33" s="163"/>
      <c r="R33" s="166"/>
      <c r="S33" s="169"/>
    </row>
    <row r="34" spans="1:19" s="38" customFormat="1" ht="9.6" customHeight="1" x14ac:dyDescent="0.25">
      <c r="A34" s="281"/>
      <c r="B34" s="172"/>
      <c r="C34" s="172"/>
      <c r="D34" s="182"/>
      <c r="E34" s="172"/>
      <c r="F34" s="158"/>
      <c r="G34" s="158"/>
      <c r="H34" s="101"/>
      <c r="I34" s="175" t="s">
        <v>0</v>
      </c>
      <c r="J34" s="184" t="s">
        <v>386</v>
      </c>
      <c r="K34" s="315" t="str">
        <f>UPPER(IF(OR(J34="a",J34="as"),F32,IF(OR(J34="b",J34="bs"),F36,)))</f>
        <v>RUSAI</v>
      </c>
      <c r="L34" s="311"/>
      <c r="M34" s="163"/>
      <c r="N34" s="165"/>
      <c r="O34" s="163"/>
      <c r="P34" s="403"/>
      <c r="Q34" s="163"/>
      <c r="R34" s="166"/>
      <c r="S34" s="169"/>
    </row>
    <row r="35" spans="1:19" s="38" customFormat="1" ht="9.6" customHeight="1" x14ac:dyDescent="0.25">
      <c r="A35" s="307">
        <v>8</v>
      </c>
      <c r="B35" s="390">
        <f>IF($D35="","",VLOOKUP($D35,'Női páros ELO'!$A$7:$P$23,14))</f>
        <v>0</v>
      </c>
      <c r="C35" s="390">
        <f>IF($D35="","",VLOOKUP($D35,'Női páros ELO'!$A$7:$P$23,15))</f>
        <v>14</v>
      </c>
      <c r="D35" s="159">
        <v>2</v>
      </c>
      <c r="E35" s="498" t="str">
        <f>UPPER(IF($D35="","",VLOOKUP($D35,'Női páros ELO'!$A$7:$P$23,5)))</f>
        <v/>
      </c>
      <c r="F35" s="160" t="str">
        <f>UPPER(IF($D35="","",VLOOKUP($D35,'Női páros ELO'!$A$7:$P$23,2)))</f>
        <v>ÖRSI</v>
      </c>
      <c r="G35" s="160" t="str">
        <f>IF($D35="","",VLOOKUP($D35,'Női páros ELO'!$A$7:$P$23,3))</f>
        <v>Anikó</v>
      </c>
      <c r="H35" s="308"/>
      <c r="I35" s="160">
        <f>IF($D35="","",VLOOKUP($D35,'Női páros ELO'!$A$7:$P$23,4))</f>
        <v>0</v>
      </c>
      <c r="J35" s="317"/>
      <c r="K35" s="163" t="s">
        <v>422</v>
      </c>
      <c r="L35" s="165"/>
      <c r="M35" s="201"/>
      <c r="N35" s="314"/>
      <c r="O35" s="163"/>
      <c r="P35" s="403"/>
      <c r="Q35" s="163"/>
      <c r="R35" s="166"/>
      <c r="S35" s="169"/>
    </row>
    <row r="36" spans="1:19" s="38" customFormat="1" ht="9.6" customHeight="1" x14ac:dyDescent="0.25">
      <c r="A36" s="281"/>
      <c r="B36" s="310"/>
      <c r="C36" s="310"/>
      <c r="D36" s="310"/>
      <c r="E36" s="680" t="str">
        <f>UPPER(IF($D35="","",VLOOKUP($D35,'Női páros ELO'!$A$7:$P$23,11)))</f>
        <v/>
      </c>
      <c r="F36" s="681" t="str">
        <f>UPPER(IF($D35="","",VLOOKUP($D35,'Női páros ELO'!$A$7:$P$23,8)))</f>
        <v>WÁGNER</v>
      </c>
      <c r="G36" s="681" t="str">
        <f>IF($D35="","",VLOOKUP($D35,'Női páros ELO'!$A$7:$P$23,9))</f>
        <v>Judit</v>
      </c>
      <c r="H36" s="682"/>
      <c r="I36" s="681">
        <f>IF($D35="","",VLOOKUP($D35,'Női páros ELO'!$A$7:$P$23,10))</f>
        <v>0</v>
      </c>
      <c r="J36" s="311"/>
      <c r="K36" s="163"/>
      <c r="L36" s="165"/>
      <c r="M36" s="285"/>
      <c r="N36" s="319"/>
      <c r="O36" s="163"/>
      <c r="P36" s="403"/>
      <c r="Q36" s="163"/>
      <c r="R36" s="166"/>
      <c r="S36" s="169"/>
    </row>
    <row r="37" spans="1:19" s="38" customFormat="1" ht="9.6" customHeight="1" x14ac:dyDescent="0.25">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5">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5">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5">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5">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5">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5">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5">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5">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5">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5">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5">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5">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5">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5">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5">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5">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5">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5">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5">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5">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5">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5">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5">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5">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5">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5">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5">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5">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5">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5">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5">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5">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5">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442"/>
      <c r="F72" s="92">
        <f>IF(D72&gt;$R$79,,UPPER(VLOOKUP(D72,'Női páros ELO'!$A$7:$L$23,2)))</f>
        <v>0</v>
      </c>
      <c r="G72" s="90"/>
      <c r="H72" s="90"/>
      <c r="I72" s="333"/>
      <c r="J72" s="334" t="s">
        <v>7</v>
      </c>
      <c r="K72" s="221"/>
      <c r="L72" s="227"/>
      <c r="M72" s="221"/>
      <c r="N72" s="228"/>
      <c r="O72" s="229" t="s">
        <v>157</v>
      </c>
      <c r="P72" s="230"/>
      <c r="Q72" s="230"/>
      <c r="R72" s="231"/>
    </row>
    <row r="73" spans="1:19" s="18" customFormat="1" ht="9" customHeight="1" x14ac:dyDescent="0.25">
      <c r="A73" s="236" t="s">
        <v>159</v>
      </c>
      <c r="B73" s="234"/>
      <c r="C73" s="237"/>
      <c r="D73" s="224"/>
      <c r="E73" s="442"/>
      <c r="F73" s="92">
        <f>IF(D72&gt;$R$79,,UPPER(VLOOKUP(D72,'Női páros ELO'!$A$7:$L$23,8)))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443"/>
      <c r="F74" s="92">
        <f>IF(D74&gt;$R$79,,UPPER(VLOOKUP(D74,'Női páros ELO'!$A$7:$L$23,2)))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418"/>
      <c r="E75" s="443"/>
      <c r="F75" s="241">
        <f>IF(D74&gt;$R$79,,UPPER(VLOOKUP(D74,'Női páros ELO'!$A$7:$L$23,8)))</f>
        <v>0</v>
      </c>
      <c r="G75" s="335"/>
      <c r="H75" s="335"/>
      <c r="I75" s="336"/>
      <c r="J75" s="334"/>
      <c r="K75" s="221"/>
      <c r="L75" s="227"/>
      <c r="M75" s="221"/>
      <c r="N75" s="228"/>
      <c r="O75" s="221"/>
      <c r="P75" s="227"/>
      <c r="Q75" s="221"/>
      <c r="R75" s="228"/>
    </row>
    <row r="76" spans="1:19" s="18" customFormat="1" ht="9" customHeight="1" x14ac:dyDescent="0.25">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5">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5">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5">
      <c r="A79" s="368"/>
      <c r="B79" s="365"/>
      <c r="C79" s="378"/>
      <c r="D79" s="391"/>
      <c r="E79" s="445"/>
      <c r="F79" s="389"/>
      <c r="G79" s="365"/>
      <c r="H79" s="365"/>
      <c r="I79" s="420"/>
      <c r="J79" s="337"/>
      <c r="K79" s="234"/>
      <c r="L79" s="233"/>
      <c r="M79" s="234"/>
      <c r="N79" s="235"/>
      <c r="O79" s="234" t="str">
        <f>R4</f>
        <v>Kádár László</v>
      </c>
      <c r="P79" s="233"/>
      <c r="Q79" s="234"/>
      <c r="R79" s="338">
        <f>MIN(4,'Női páros ELO'!$P$5)</f>
        <v>0</v>
      </c>
    </row>
    <row r="80" spans="1:19" ht="15.75" customHeight="1" x14ac:dyDescent="0.25"/>
    <row r="81" ht="9" customHeight="1" x14ac:dyDescent="0.25"/>
  </sheetData>
  <mergeCells count="1">
    <mergeCell ref="A4:C4"/>
  </mergeCells>
  <conditionalFormatting sqref="I10 K30 M22 I34 I26 I18 K14 O38:O68">
    <cfRule type="expression" dxfId="330" priority="8" stopIfTrue="1">
      <formula>AND($O$1="CU",I10="Umpire")</formula>
    </cfRule>
    <cfRule type="expression" dxfId="329" priority="9" stopIfTrue="1">
      <formula>AND($O$1="CU",I10&lt;&gt;"Umpire",J10&lt;&gt;"")</formula>
    </cfRule>
    <cfRule type="expression" dxfId="328" priority="10" stopIfTrue="1">
      <formula>AND($O$1="CU",I10&lt;&gt;"Umpire")</formula>
    </cfRule>
  </conditionalFormatting>
  <conditionalFormatting sqref="M13 M29 K17 K25 O21 K33 Q37 K9">
    <cfRule type="expression" dxfId="327" priority="6" stopIfTrue="1">
      <formula>J10="as"</formula>
    </cfRule>
    <cfRule type="expression" dxfId="326" priority="7" stopIfTrue="1">
      <formula>J10="bs"</formula>
    </cfRule>
  </conditionalFormatting>
  <conditionalFormatting sqref="M14 M30 K18 K26 O22 K34 K10 Q38:Q68">
    <cfRule type="expression" dxfId="325" priority="4" stopIfTrue="1">
      <formula>J10="as"</formula>
    </cfRule>
    <cfRule type="expression" dxfId="324" priority="5" stopIfTrue="1">
      <formula>J10="bs"</formula>
    </cfRule>
  </conditionalFormatting>
  <conditionalFormatting sqref="J10 J18 J26 J34 L30 L14 N22">
    <cfRule type="expression" dxfId="323" priority="3" stopIfTrue="1">
      <formula>$O$1="CU"</formula>
    </cfRule>
  </conditionalFormatting>
  <conditionalFormatting sqref="E7:F7 E31:F31 E11:F11 E15:F15 E19:F19 E23:F23 E27:F27 E35:F35">
    <cfRule type="cellIs" dxfId="322" priority="2" stopIfTrue="1" operator="equal">
      <formula>"Bye"</formula>
    </cfRule>
  </conditionalFormatting>
  <conditionalFormatting sqref="D7 D11 D15 D19 D23 D27 D31 D35">
    <cfRule type="cellIs" dxfId="321" priority="1" stopIfTrue="1" operator="lessThan">
      <formula>3</formula>
    </cfRule>
  </conditionalFormatting>
  <dataValidations count="1">
    <dataValidation type="list" allowBlank="1" showInputMessage="1" sqref="I10 O38:O68 I34 K14 I26 M22 I18 K30" xr:uid="{00000000-0002-0000-1300-000000000000}">
      <formula1>$U$7:$U$16</formula1>
    </dataValidation>
  </dataValidations>
  <printOptions horizontalCentered="1"/>
  <pageMargins left="0.35" right="0.35" top="0.39" bottom="0.39" header="0" footer="0"/>
  <pageSetup paperSize="9" scale="98"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6385"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6386"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3">
    <tabColor indexed="17"/>
    <pageSetUpPr fitToPage="1"/>
  </sheetPr>
  <dimension ref="A1:U81"/>
  <sheetViews>
    <sheetView showGridLines="0" showZeros="0" workbookViewId="0">
      <selection activeCell="R11" sqref="R11"/>
    </sheetView>
  </sheetViews>
  <sheetFormatPr defaultRowHeight="13.2" x14ac:dyDescent="0.25"/>
  <cols>
    <col min="1" max="2" width="3.33203125" customWidth="1"/>
    <col min="3" max="3" width="4.6640625" customWidth="1"/>
    <col min="4" max="4" width="4.33203125" customWidth="1"/>
    <col min="5" max="5" width="7.109375"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MTSZ AMATŐR OB</v>
      </c>
      <c r="B1" s="138"/>
      <c r="I1" s="384"/>
      <c r="J1" s="137"/>
      <c r="K1" s="297" t="s">
        <v>145</v>
      </c>
      <c r="L1" s="297"/>
      <c r="M1" s="298"/>
      <c r="N1" s="137"/>
      <c r="O1" s="137"/>
      <c r="P1" s="137" t="s">
        <v>3</v>
      </c>
      <c r="R1" s="137"/>
    </row>
    <row r="2" spans="1:21" s="108" customFormat="1" x14ac:dyDescent="0.25">
      <c r="A2" s="486" t="s">
        <v>122</v>
      </c>
      <c r="B2" s="96"/>
      <c r="C2" s="96"/>
      <c r="D2" s="96"/>
      <c r="E2" s="96"/>
      <c r="F2" s="464" t="str">
        <f>Altalanos!$B$8</f>
        <v>Férfi egyéni 500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5" t="str">
        <f>Altalanos!$A$10</f>
        <v>2022.08.05-07.</v>
      </c>
      <c r="B4" s="835"/>
      <c r="C4" s="835"/>
      <c r="D4" s="145"/>
      <c r="E4" s="145"/>
      <c r="F4" s="145"/>
      <c r="G4" s="146" t="str">
        <f>Altalanos!$C$10</f>
        <v>Balatonboglár</v>
      </c>
      <c r="H4" s="301"/>
      <c r="I4" s="145"/>
      <c r="J4" s="302"/>
      <c r="K4" s="148"/>
      <c r="L4" s="147"/>
      <c r="M4" s="104"/>
      <c r="N4" s="302"/>
      <c r="O4" s="145"/>
      <c r="P4" s="302"/>
      <c r="Q4" s="145"/>
      <c r="R4" s="89" t="str">
        <f>Altalanos!$E$10</f>
        <v>Kádár László</v>
      </c>
    </row>
    <row r="5" spans="1:21" s="19" customFormat="1" ht="9.6" x14ac:dyDescent="0.25">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83" customFormat="1" ht="12.75" customHeight="1" thickBot="1" x14ac:dyDescent="0.3">
      <c r="A6" s="810"/>
      <c r="B6" s="782"/>
      <c r="C6" s="782"/>
      <c r="D6" s="782"/>
      <c r="E6" s="782"/>
      <c r="F6" s="811"/>
      <c r="G6" s="811"/>
      <c r="I6" s="811"/>
      <c r="J6" s="812"/>
      <c r="K6" s="782"/>
      <c r="L6" s="812"/>
      <c r="M6" s="782"/>
      <c r="N6" s="812"/>
      <c r="O6" s="782"/>
      <c r="P6" s="812"/>
      <c r="Q6" s="782"/>
      <c r="R6" s="813"/>
    </row>
    <row r="7" spans="1:21" s="38" customFormat="1" ht="10.5" customHeight="1" x14ac:dyDescent="0.25">
      <c r="A7" s="307">
        <v>1</v>
      </c>
      <c r="B7" s="390" t="str">
        <f>IF($D7="","",VLOOKUP($D7,'Női páros ELO'!$A$7:$P$23,14))</f>
        <v/>
      </c>
      <c r="C7" s="390" t="str">
        <f>IF($D7="","",VLOOKUP($D7,'Női páros ELO'!$A$7:$P$33,15))</f>
        <v/>
      </c>
      <c r="D7" s="159"/>
      <c r="E7" s="503" t="str">
        <f>UPPER(IF($D7="","",VLOOKUP($D7,'Női páros ELO'!$A$7:$P$33,5)))</f>
        <v/>
      </c>
      <c r="F7" s="160" t="str">
        <f>UPPER(IF($D7="","",VLOOKUP($D7,'Női páros ELO'!$A$7:$P$33,2)))</f>
        <v/>
      </c>
      <c r="G7" s="160" t="str">
        <f>IF($D7="","",VLOOKUP($D7,'Női páros ELO'!$A$7:$P$33,3))</f>
        <v/>
      </c>
      <c r="H7" s="308"/>
      <c r="I7" s="160" t="str">
        <f>IF($D7="","",VLOOKUP($D7,'Női páros ELO'!$A$7:$P$33,4))</f>
        <v/>
      </c>
      <c r="J7" s="309"/>
      <c r="K7" s="163"/>
      <c r="L7" s="165"/>
      <c r="M7" s="163"/>
      <c r="N7" s="165"/>
      <c r="O7" s="163"/>
      <c r="P7" s="165"/>
      <c r="Q7" s="163"/>
      <c r="R7" s="166"/>
      <c r="S7" s="169"/>
      <c r="T7" s="780"/>
      <c r="U7" s="170" t="str">
        <f>Birók!P21</f>
        <v>Bíró</v>
      </c>
    </row>
    <row r="8" spans="1:21" s="38" customFormat="1" ht="9.6" customHeight="1" x14ac:dyDescent="0.25">
      <c r="A8" s="281"/>
      <c r="B8" s="310"/>
      <c r="C8" s="310"/>
      <c r="D8" s="310"/>
      <c r="E8" s="503" t="str">
        <f>UPPER(IF($D7="","",VLOOKUP($D7,'Női páros ELO'!$A$7:$P$33,11)))</f>
        <v/>
      </c>
      <c r="F8" s="160" t="str">
        <f>UPPER(IF($D7="","",VLOOKUP($D7,'Női páros ELO'!$A$7:$P$33,8)))</f>
        <v/>
      </c>
      <c r="G8" s="160" t="str">
        <f>IF($D7="","",VLOOKUP($D7,'Női páros ELO'!$A$7:$P$33,9))</f>
        <v/>
      </c>
      <c r="H8" s="308"/>
      <c r="I8" s="160" t="str">
        <f>IF($D7="","",VLOOKUP($D7,'Női páros ELO'!$A$7:$P$33,10))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IF($D11="","",VLOOKUP($D11,'Női páros ELO'!$A$7:$P$23,14))</f>
        <v/>
      </c>
      <c r="C11" s="390" t="str">
        <f>IF($D11="","",VLOOKUP($D11,'Női páros ELO'!$A$7:$P$33,15))</f>
        <v/>
      </c>
      <c r="D11" s="159"/>
      <c r="E11" s="498" t="str">
        <f>UPPER(IF($D11="","",VLOOKUP($D11,'Női páros ELO'!$A$7:$P$33,5)))</f>
        <v/>
      </c>
      <c r="F11" s="487" t="str">
        <f>UPPER(IF($D11="","",VLOOKUP($D11,'Női páros ELO'!$A$7:$P$33,2)))</f>
        <v/>
      </c>
      <c r="G11" s="487" t="str">
        <f>IF($D11="","",VLOOKUP($D11,'Női páros ELO'!$A$7:$P$33,3))</f>
        <v/>
      </c>
      <c r="H11" s="499"/>
      <c r="I11" s="487" t="str">
        <f>IF($D11="","",VLOOKUP($D11,'Női páros ELO'!$A$7:$P$33,4))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UPPER(IF($D11="","",VLOOKUP($D11,'Női páros ELO'!$A$7:$P$33,11)))</f>
        <v/>
      </c>
      <c r="F12" s="487" t="str">
        <f>UPPER(IF($D11="","",VLOOKUP($D11,'Női páros ELO'!$A$7:$P$33,8)))</f>
        <v/>
      </c>
      <c r="G12" s="487" t="str">
        <f>IF($D11="","",VLOOKUP($D11,'Női páros ELO'!$A$7:$P$33,9))</f>
        <v/>
      </c>
      <c r="H12" s="499"/>
      <c r="I12" s="487" t="str">
        <f>IF($D11="","",VLOOKUP($D11,'Női páros ELO'!$A$7:$P$33,10))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IF($D15="","",VLOOKUP($D15,'Női páros ELO'!$A$7:$P$23,14))</f>
        <v/>
      </c>
      <c r="C15" s="390" t="str">
        <f>IF($D15="","",VLOOKUP($D15,'Női páros ELO'!$A$7:$P$33,15))</f>
        <v/>
      </c>
      <c r="D15" s="159"/>
      <c r="E15" s="498" t="str">
        <f>UPPER(IF($D15="","",VLOOKUP($D15,'Női páros ELO'!$A$7:$P$33,5)))</f>
        <v/>
      </c>
      <c r="F15" s="487" t="str">
        <f>UPPER(IF($D15="","",VLOOKUP($D15,'Női páros ELO'!$A$7:$P$33,2)))</f>
        <v/>
      </c>
      <c r="G15" s="487" t="str">
        <f>IF($D15="","",VLOOKUP($D15,'Női páros ELO'!$A$7:$P$33,3))</f>
        <v/>
      </c>
      <c r="H15" s="499"/>
      <c r="I15" s="487" t="str">
        <f>IF($D15="","",VLOOKUP($D15,'Női páros ELO'!$A$7:$P$33,4))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UPPER(IF($D15="","",VLOOKUP($D15,'Női páros ELO'!$A$7:$P$33,11)))</f>
        <v/>
      </c>
      <c r="F16" s="487" t="str">
        <f>UPPER(IF($D15="","",VLOOKUP($D15,'Női páros ELO'!$A$7:$P$33,8)))</f>
        <v/>
      </c>
      <c r="G16" s="487" t="str">
        <f>IF($D15="","",VLOOKUP($D15,'Női páros ELO'!$A$7:$P$33,9))</f>
        <v/>
      </c>
      <c r="H16" s="499"/>
      <c r="I16" s="487" t="str">
        <f>IF($D15="","",VLOOKUP($D15,'Női páros ELO'!$A$7:$P$33,10))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IF($D19="","",VLOOKUP($D19,'Női páros ELO'!$A$7:$P$23,14))</f>
        <v/>
      </c>
      <c r="C19" s="390" t="str">
        <f>IF($D19="","",VLOOKUP($D19,'Női páros ELO'!$A$7:$P$33,15))</f>
        <v/>
      </c>
      <c r="D19" s="159"/>
      <c r="E19" s="498" t="str">
        <f>UPPER(IF($D19="","",VLOOKUP($D19,'Női páros ELO'!$A$7:$P$33,5)))</f>
        <v/>
      </c>
      <c r="F19" s="487" t="str">
        <f>UPPER(IF($D19="","",VLOOKUP($D19,'Női páros ELO'!$A$7:$P$33,2)))</f>
        <v/>
      </c>
      <c r="G19" s="487" t="str">
        <f>IF($D19="","",VLOOKUP($D19,'Női páros ELO'!$A$7:$P$33,3))</f>
        <v/>
      </c>
      <c r="H19" s="499"/>
      <c r="I19" s="487" t="str">
        <f>IF($D19="","",VLOOKUP($D19,'Női páros ELO'!$A$7:$P$33,4))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UPPER(IF($D19="","",VLOOKUP($D19,'Női páros ELO'!$A$7:$P$33,11)))</f>
        <v/>
      </c>
      <c r="F20" s="487" t="str">
        <f>UPPER(IF($D19="","",VLOOKUP($D19,'Női páros ELO'!$A$7:$P$33,8)))</f>
        <v/>
      </c>
      <c r="G20" s="487" t="str">
        <f>IF($D19="","",VLOOKUP($D19,'Női páros ELO'!$A$7:$P$33,9))</f>
        <v/>
      </c>
      <c r="H20" s="499"/>
      <c r="I20" s="487" t="str">
        <f>IF($D19="","",VLOOKUP($D19,'Női páros ELO'!$A$7:$P$33,10))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5">
      <c r="A23" s="307">
        <v>5</v>
      </c>
      <c r="B23" s="390" t="str">
        <f>IF($D23="","",VLOOKUP($D23,'Női páros ELO'!$A$7:$P$23,14))</f>
        <v/>
      </c>
      <c r="C23" s="390" t="str">
        <f>IF($D23="","",VLOOKUP($D23,'Női páros ELO'!$A$7:$P$33,15))</f>
        <v/>
      </c>
      <c r="D23" s="159"/>
      <c r="E23" s="503" t="str">
        <f>UPPER(IF($D23="","",VLOOKUP($D23,'Női páros ELO'!$A$7:$P$33,5)))</f>
        <v/>
      </c>
      <c r="F23" s="160" t="str">
        <f>UPPER(IF($D23="","",VLOOKUP($D23,'Női páros ELO'!$A$7:$P$33,2)))</f>
        <v/>
      </c>
      <c r="G23" s="160" t="str">
        <f>IF($D23="","",VLOOKUP($D23,'Női páros ELO'!$A$7:$P$33,3))</f>
        <v/>
      </c>
      <c r="H23" s="308"/>
      <c r="I23" s="160" t="str">
        <f>IF($D23="","",VLOOKUP($D23,'Női páros ELO'!$A$7:$P$33,4))</f>
        <v/>
      </c>
      <c r="J23" s="309"/>
      <c r="K23" s="163"/>
      <c r="L23" s="165"/>
      <c r="M23" s="163"/>
      <c r="N23" s="318"/>
      <c r="O23" s="163"/>
      <c r="P23" s="318"/>
      <c r="Q23" s="163"/>
      <c r="R23" s="166"/>
      <c r="S23" s="169"/>
    </row>
    <row r="24" spans="1:19" s="38" customFormat="1" ht="9.6" customHeight="1" x14ac:dyDescent="0.25">
      <c r="A24" s="281"/>
      <c r="B24" s="310"/>
      <c r="C24" s="310"/>
      <c r="D24" s="310"/>
      <c r="E24" s="680" t="str">
        <f>UPPER(IF($D23="","",VLOOKUP($D23,'Női páros ELO'!$A$7:$P$33,11)))</f>
        <v/>
      </c>
      <c r="F24" s="681" t="str">
        <f>UPPER(IF($D23="","",VLOOKUP($D23,'Női páros ELO'!$A$7:$P$33,8)))</f>
        <v/>
      </c>
      <c r="G24" s="681" t="str">
        <f>IF($D23="","",VLOOKUP($D23,'Női páros ELO'!$A$7:$P$33,9))</f>
        <v/>
      </c>
      <c r="H24" s="682"/>
      <c r="I24" s="681" t="str">
        <f>IF($D23="","",VLOOKUP($D23,'Női páros ELO'!$A$7:$P$33,10))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IF($D27="","",VLOOKUP($D27,'Női páros ELO'!$A$7:$P$23,14))</f>
        <v/>
      </c>
      <c r="C27" s="390" t="str">
        <f>IF($D27="","",VLOOKUP($D27,'Női páros ELO'!$A$7:$P$33,15))</f>
        <v/>
      </c>
      <c r="D27" s="159"/>
      <c r="E27" s="498" t="str">
        <f>UPPER(IF($D27="","",VLOOKUP($D27,'Női páros ELO'!$A$7:$P$33,5)))</f>
        <v/>
      </c>
      <c r="F27" s="487" t="str">
        <f>UPPER(IF($D27="","",VLOOKUP($D27,'Női páros ELO'!$A$7:$P$33,2)))</f>
        <v/>
      </c>
      <c r="G27" s="487" t="str">
        <f>IF($D27="","",VLOOKUP($D27,'Női páros ELO'!$A$7:$P$33,3))</f>
        <v/>
      </c>
      <c r="H27" s="499"/>
      <c r="I27" s="487" t="str">
        <f>IF($D27="","",VLOOKUP($D27,'Női páros ELO'!$A$7:$P$33,4))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UPPER(IF($D27="","",VLOOKUP($D27,'Női páros ELO'!$A$7:$P$33,11)))</f>
        <v/>
      </c>
      <c r="F28" s="487" t="str">
        <f>UPPER(IF($D27="","",VLOOKUP($D27,'Női páros ELO'!$A$7:$P$33,8)))</f>
        <v/>
      </c>
      <c r="G28" s="487" t="str">
        <f>IF($D27="","",VLOOKUP($D27,'Női páros ELO'!$A$7:$P$33,9))</f>
        <v/>
      </c>
      <c r="H28" s="499"/>
      <c r="I28" s="487" t="str">
        <f>IF($D27="","",VLOOKUP($D27,'Női páros ELO'!$A$7:$P$33,10))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IF($D31="","",VLOOKUP($D31,'Női páros ELO'!$A$7:$P$23,14))</f>
        <v/>
      </c>
      <c r="C31" s="390" t="str">
        <f>IF($D31="","",VLOOKUP($D31,'Női páros ELO'!$A$7:$P$33,15))</f>
        <v/>
      </c>
      <c r="D31" s="159"/>
      <c r="E31" s="498" t="str">
        <f>UPPER(IF($D31="","",VLOOKUP($D31,'Női páros ELO'!$A$7:$P$33,5)))</f>
        <v/>
      </c>
      <c r="F31" s="487" t="str">
        <f>UPPER(IF($D31="","",VLOOKUP($D31,'Női páros ELO'!$A$7:$P$33,2)))</f>
        <v/>
      </c>
      <c r="G31" s="487" t="str">
        <f>IF($D31="","",VLOOKUP($D31,'Női páros ELO'!$A$7:$P$33,3))</f>
        <v/>
      </c>
      <c r="H31" s="499"/>
      <c r="I31" s="487" t="str">
        <f>IF($D31="","",VLOOKUP($D31,'Női páros ELO'!$A$7:$P$33,4))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UPPER(IF($D31="","",VLOOKUP($D31,'Női páros ELO'!$A$7:$P$33,11)))</f>
        <v/>
      </c>
      <c r="F32" s="487" t="str">
        <f>UPPER(IF($D31="","",VLOOKUP($D31,'Női páros ELO'!$A$7:$P$33,8)))</f>
        <v/>
      </c>
      <c r="G32" s="487" t="str">
        <f>IF($D31="","",VLOOKUP($D31,'Női páros ELO'!$A$7:$P$33,9))</f>
        <v/>
      </c>
      <c r="H32" s="499"/>
      <c r="I32" s="487" t="str">
        <f>IF($D31="","",VLOOKUP($D31,'Női páros ELO'!$A$7:$P$33,10))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281">
        <v>8</v>
      </c>
      <c r="B35" s="390" t="str">
        <f>IF($D35="","",VLOOKUP($D35,'Női páros ELO'!$A$7:$P$23,14))</f>
        <v/>
      </c>
      <c r="C35" s="390" t="str">
        <f>IF($D35="","",VLOOKUP($D35,'Női páros ELO'!$A$7:$P$33,15))</f>
        <v/>
      </c>
      <c r="D35" s="159"/>
      <c r="E35" s="498" t="str">
        <f>UPPER(IF($D35="","",VLOOKUP($D35,'Női páros ELO'!$A$7:$P$33,5)))</f>
        <v/>
      </c>
      <c r="F35" s="487" t="str">
        <f>UPPER(IF($D35="","",VLOOKUP($D35,'Női páros ELO'!$A$7:$P$33,2)))</f>
        <v/>
      </c>
      <c r="G35" s="487" t="str">
        <f>IF($D35="","",VLOOKUP($D35,'Női páros ELO'!$A$7:$P$33,3))</f>
        <v/>
      </c>
      <c r="H35" s="499"/>
      <c r="I35" s="487" t="str">
        <f>IF($D35="","",VLOOKUP($D35,'Női páros ELO'!$A$7:$P$33,4))</f>
        <v/>
      </c>
      <c r="J35" s="317"/>
      <c r="K35" s="163"/>
      <c r="L35" s="165"/>
      <c r="M35" s="201"/>
      <c r="N35" s="314"/>
      <c r="O35" s="163"/>
      <c r="P35" s="318"/>
      <c r="Q35" s="163"/>
      <c r="R35" s="166"/>
      <c r="S35" s="169"/>
    </row>
    <row r="36" spans="1:19" s="38" customFormat="1" ht="9.6" customHeight="1" x14ac:dyDescent="0.25">
      <c r="A36" s="281"/>
      <c r="B36" s="310"/>
      <c r="C36" s="310"/>
      <c r="D36" s="310"/>
      <c r="E36" s="498" t="str">
        <f>UPPER(IF($D35="","",VLOOKUP($D35,'Női páros ELO'!$A$7:$P$33,11)))</f>
        <v/>
      </c>
      <c r="F36" s="487" t="str">
        <f>UPPER(IF($D35="","",VLOOKUP($D35,'Női páros ELO'!$A$7:$P$33,8)))</f>
        <v/>
      </c>
      <c r="G36" s="487" t="str">
        <f>IF($D35="","",VLOOKUP($D35,'Női páros ELO'!$A$7:$P$33,9))</f>
        <v/>
      </c>
      <c r="H36" s="499"/>
      <c r="I36" s="487" t="str">
        <f>IF($D35="","",VLOOKUP($D35,'Női páros ELO'!$A$7:$P$33,10))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21">
        <v>9</v>
      </c>
      <c r="B39" s="390" t="str">
        <f>IF($D39="","",VLOOKUP($D39,'Női páros ELO'!$A$7:$P$23,14))</f>
        <v/>
      </c>
      <c r="C39" s="390" t="str">
        <f>IF($D39="","",VLOOKUP($D39,'Női páros ELO'!$A$7:$P$33,15))</f>
        <v/>
      </c>
      <c r="D39" s="159"/>
      <c r="E39" s="498" t="str">
        <f>UPPER(IF($D39="","",VLOOKUP($D39,'Női páros ELO'!$A$7:$P$33,5)))</f>
        <v/>
      </c>
      <c r="F39" s="487" t="str">
        <f>UPPER(IF($D39="","",VLOOKUP($D39,'Női páros ELO'!$A$7:$P$33,2)))</f>
        <v/>
      </c>
      <c r="G39" s="487" t="str">
        <f>IF($D39="","",VLOOKUP($D39,'Női páros ELO'!$A$7:$P$33,3))</f>
        <v/>
      </c>
      <c r="H39" s="499"/>
      <c r="I39" s="487" t="str">
        <f>IF($D39="","",VLOOKUP($D39,'Női páros ELO'!$A$7:$P$33,4))</f>
        <v/>
      </c>
      <c r="J39" s="309"/>
      <c r="K39" s="163"/>
      <c r="L39" s="165"/>
      <c r="M39" s="163"/>
      <c r="N39" s="165"/>
      <c r="O39" s="163"/>
      <c r="P39" s="318"/>
      <c r="Q39" s="201"/>
      <c r="R39" s="166"/>
      <c r="S39" s="169"/>
    </row>
    <row r="40" spans="1:19" s="38" customFormat="1" ht="9.6" customHeight="1" x14ac:dyDescent="0.25">
      <c r="A40" s="281"/>
      <c r="B40" s="310"/>
      <c r="C40" s="310"/>
      <c r="D40" s="310"/>
      <c r="E40" s="498" t="str">
        <f>UPPER(IF($D39="","",VLOOKUP($D39,'Női páros ELO'!$A$7:$P$33,11)))</f>
        <v/>
      </c>
      <c r="F40" s="487" t="str">
        <f>UPPER(IF($D39="","",VLOOKUP($D39,'Női páros ELO'!$A$7:$P$33,8)))</f>
        <v/>
      </c>
      <c r="G40" s="487" t="str">
        <f>IF($D39="","",VLOOKUP($D39,'Női páros ELO'!$A$7:$P$33,9))</f>
        <v/>
      </c>
      <c r="H40" s="499"/>
      <c r="I40" s="487" t="str">
        <f>IF($D39="","",VLOOKUP($D39,'Női páros ELO'!$A$7:$P$33,10))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IF($D43="","",VLOOKUP($D43,'Női páros ELO'!$A$7:$P$23,14))</f>
        <v/>
      </c>
      <c r="C43" s="390" t="str">
        <f>IF($D43="","",VLOOKUP($D43,'Női páros ELO'!$A$7:$P$33,15))</f>
        <v/>
      </c>
      <c r="D43" s="159"/>
      <c r="E43" s="498" t="str">
        <f>UPPER(IF($D43="","",VLOOKUP($D43,'Női páros ELO'!$A$7:$P$33,5)))</f>
        <v/>
      </c>
      <c r="F43" s="487" t="str">
        <f>UPPER(IF($D43="","",VLOOKUP($D43,'Női páros ELO'!$A$7:$P$33,2)))</f>
        <v/>
      </c>
      <c r="G43" s="487" t="str">
        <f>IF($D43="","",VLOOKUP($D43,'Női páros ELO'!$A$7:$P$33,3))</f>
        <v/>
      </c>
      <c r="H43" s="499"/>
      <c r="I43" s="487" t="str">
        <f>IF($D43="","",VLOOKUP($D43,'Női páros ELO'!$A$7:$P$33,4))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UPPER(IF($D43="","",VLOOKUP($D43,'Női páros ELO'!$A$7:$P$33,11)))</f>
        <v/>
      </c>
      <c r="F44" s="487" t="str">
        <f>UPPER(IF($D43="","",VLOOKUP($D43,'Női páros ELO'!$A$7:$P$33,8)))</f>
        <v/>
      </c>
      <c r="G44" s="487" t="str">
        <f>IF($D43="","",VLOOKUP($D43,'Női páros ELO'!$A$7:$P$33,9))</f>
        <v/>
      </c>
      <c r="H44" s="499"/>
      <c r="I44" s="487" t="str">
        <f>IF($D43="","",VLOOKUP($D43,'Női páros ELO'!$A$7:$P$33,10))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IF($D47="","",VLOOKUP($D47,'Női páros ELO'!$A$7:$P$23,14))</f>
        <v/>
      </c>
      <c r="C47" s="390" t="str">
        <f>IF($D47="","",VLOOKUP($D47,'Női páros ELO'!$A$7:$P$33,15))</f>
        <v/>
      </c>
      <c r="D47" s="159"/>
      <c r="E47" s="498" t="str">
        <f>UPPER(IF($D47="","",VLOOKUP($D47,'Női páros ELO'!$A$7:$P$33,5)))</f>
        <v/>
      </c>
      <c r="F47" s="487" t="str">
        <f>UPPER(IF($D47="","",VLOOKUP($D47,'Női páros ELO'!$A$7:$P$33,2)))</f>
        <v/>
      </c>
      <c r="G47" s="487" t="str">
        <f>IF($D47="","",VLOOKUP($D47,'Női páros ELO'!$A$7:$P$33,3))</f>
        <v/>
      </c>
      <c r="H47" s="499"/>
      <c r="I47" s="487" t="str">
        <f>IF($D47="","",VLOOKUP($D47,'Női páros ELO'!$A$7:$P$33,4))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UPPER(IF($D47="","",VLOOKUP($D47,'Női páros ELO'!$A$7:$P$33,11)))</f>
        <v/>
      </c>
      <c r="F48" s="487" t="str">
        <f>UPPER(IF($D47="","",VLOOKUP($D47,'Női páros ELO'!$A$7:$P$33,8)))</f>
        <v/>
      </c>
      <c r="G48" s="487" t="str">
        <f>IF($D47="","",VLOOKUP($D47,'Női páros ELO'!$A$7:$P$33,9))</f>
        <v/>
      </c>
      <c r="H48" s="499"/>
      <c r="I48" s="487" t="str">
        <f>IF($D47="","",VLOOKUP($D47,'Női páros ELO'!$A$7:$P$33,10))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5">
      <c r="A51" s="327">
        <v>12</v>
      </c>
      <c r="B51" s="390" t="str">
        <f>IF($D51="","",VLOOKUP($D51,'Női páros ELO'!$A$7:$P$23,14))</f>
        <v/>
      </c>
      <c r="C51" s="390" t="str">
        <f>IF($D51="","",VLOOKUP($D51,'Női páros ELO'!$A$7:$P$33,15))</f>
        <v/>
      </c>
      <c r="D51" s="159"/>
      <c r="E51" s="503" t="str">
        <f>UPPER(IF($D51="","",VLOOKUP($D51,'Női páros ELO'!$A$7:$P$33,5)))</f>
        <v/>
      </c>
      <c r="F51" s="160" t="str">
        <f>UPPER(IF($D51="","",VLOOKUP($D51,'Női páros ELO'!$A$7:$P$33,2)))</f>
        <v/>
      </c>
      <c r="G51" s="160" t="str">
        <f>IF($D51="","",VLOOKUP($D51,'Női páros ELO'!$A$7:$P$33,3))</f>
        <v/>
      </c>
      <c r="H51" s="308"/>
      <c r="I51" s="160" t="str">
        <f>IF($D51="","",VLOOKUP($D51,'Női páros ELO'!$A$7:$P$33,4))</f>
        <v/>
      </c>
      <c r="J51" s="317"/>
      <c r="K51" s="163"/>
      <c r="L51" s="165"/>
      <c r="M51" s="201"/>
      <c r="N51" s="322"/>
      <c r="O51" s="163"/>
      <c r="P51" s="318"/>
      <c r="Q51" s="163"/>
      <c r="R51" s="166"/>
      <c r="S51" s="169"/>
    </row>
    <row r="52" spans="1:19" s="38" customFormat="1" ht="9.6" customHeight="1" x14ac:dyDescent="0.25">
      <c r="A52" s="281"/>
      <c r="B52" s="310"/>
      <c r="C52" s="310"/>
      <c r="D52" s="310"/>
      <c r="E52" s="680" t="str">
        <f>UPPER(IF($D51="","",VLOOKUP($D51,'Női páros ELO'!$A$7:$P$33,11)))</f>
        <v/>
      </c>
      <c r="F52" s="681" t="str">
        <f>UPPER(IF($D51="","",VLOOKUP($D51,'Női páros ELO'!$A$7:$P$33,8)))</f>
        <v/>
      </c>
      <c r="G52" s="681" t="str">
        <f>IF($D51="","",VLOOKUP($D51,'Női páros ELO'!$A$7:$P$33,9))</f>
        <v/>
      </c>
      <c r="H52" s="682"/>
      <c r="I52" s="681" t="str">
        <f>IF($D51="","",VLOOKUP($D51,'Női páros ELO'!$A$7:$P$33,10))</f>
        <v/>
      </c>
      <c r="J52" s="311"/>
      <c r="K52" s="163"/>
      <c r="L52" s="165"/>
      <c r="M52" s="285"/>
      <c r="N52" s="323"/>
      <c r="O52" s="163"/>
      <c r="P52" s="318"/>
      <c r="Q52" s="163"/>
      <c r="R52" s="166"/>
      <c r="S52" s="169"/>
    </row>
    <row r="53" spans="1:19" s="38" customFormat="1" ht="9.6" customHeight="1" x14ac:dyDescent="0.25">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IF($D55="","",VLOOKUP($D55,'Női páros ELO'!$A$7:$P$23,14))</f>
        <v/>
      </c>
      <c r="C55" s="390" t="str">
        <f>IF($D55="","",VLOOKUP($D55,'Női páros ELO'!$A$7:$P$33,15))</f>
        <v/>
      </c>
      <c r="D55" s="159"/>
      <c r="E55" s="498" t="str">
        <f>UPPER(IF($D55="","",VLOOKUP($D55,'Női páros ELO'!$A$7:$P$33,5)))</f>
        <v/>
      </c>
      <c r="F55" s="487" t="str">
        <f>UPPER(IF($D55="","",VLOOKUP($D55,'Női páros ELO'!$A$7:$P$33,2)))</f>
        <v/>
      </c>
      <c r="G55" s="487" t="str">
        <f>IF($D55="","",VLOOKUP($D55,'Női páros ELO'!$A$7:$P$33,3))</f>
        <v/>
      </c>
      <c r="H55" s="499"/>
      <c r="I55" s="487" t="str">
        <f>IF($D55="","",VLOOKUP($D55,'Női páros ELO'!$A$7:$P$33,4))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UPPER(IF($D55="","",VLOOKUP($D55,'Női páros ELO'!$A$7:$P$33,11)))</f>
        <v/>
      </c>
      <c r="F56" s="487" t="str">
        <f>UPPER(IF($D55="","",VLOOKUP($D55,'Női páros ELO'!$A$7:$P$33,8)))</f>
        <v/>
      </c>
      <c r="G56" s="487" t="str">
        <f>IF($D55="","",VLOOKUP($D55,'Női páros ELO'!$A$7:$P$33,9))</f>
        <v/>
      </c>
      <c r="H56" s="499"/>
      <c r="I56" s="487" t="str">
        <f>IF($D55="","",VLOOKUP($D55,'Női páros ELO'!$A$7:$P$33,10))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IF($D59="","",VLOOKUP($D59,'Női páros ELO'!$A$7:$P$23,14))</f>
        <v/>
      </c>
      <c r="C59" s="390" t="str">
        <f>IF($D59="","",VLOOKUP($D59,'Női páros ELO'!$A$7:$P$33,15))</f>
        <v/>
      </c>
      <c r="D59" s="159"/>
      <c r="E59" s="498" t="str">
        <f>UPPER(IF($D59="","",VLOOKUP($D59,'Női páros ELO'!$A$7:$P$33,5)))</f>
        <v/>
      </c>
      <c r="F59" s="487" t="str">
        <f>UPPER(IF($D59="","",VLOOKUP($D59,'Női páros ELO'!$A$7:$P$33,2)))</f>
        <v/>
      </c>
      <c r="G59" s="487" t="str">
        <f>IF($D59="","",VLOOKUP($D59,'Női páros ELO'!$A$7:$P$33,3))</f>
        <v/>
      </c>
      <c r="H59" s="499"/>
      <c r="I59" s="487" t="str">
        <f>IF($D59="","",VLOOKUP($D59,'Női páros ELO'!$A$7:$P$33,4))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UPPER(IF($D59="","",VLOOKUP($D59,'Női páros ELO'!$A$7:$P$33,11)))</f>
        <v/>
      </c>
      <c r="F60" s="487" t="str">
        <f>UPPER(IF($D59="","",VLOOKUP($D59,'Női páros ELO'!$A$7:$P$33,8)))</f>
        <v/>
      </c>
      <c r="G60" s="487" t="str">
        <f>IF($D59="","",VLOOKUP($D59,'Női páros ELO'!$A$7:$P$33,9))</f>
        <v/>
      </c>
      <c r="H60" s="499"/>
      <c r="I60" s="487" t="str">
        <f>IF($D59="","",VLOOKUP($D59,'Női páros ELO'!$A$7:$P$33,10))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IF($D63="","",VLOOKUP($D63,'Női páros ELO'!$A$7:$P$23,14))</f>
        <v/>
      </c>
      <c r="C63" s="390" t="str">
        <f>IF($D63="","",VLOOKUP($D63,'Női páros ELO'!$A$7:$P$33,15))</f>
        <v/>
      </c>
      <c r="D63" s="159"/>
      <c r="E63" s="498" t="str">
        <f>UPPER(IF($D63="","",VLOOKUP($D63,'Női páros ELO'!$A$7:$P$33,5)))</f>
        <v/>
      </c>
      <c r="F63" s="487" t="str">
        <f>UPPER(IF($D63="","",VLOOKUP($D63,'Női páros ELO'!$A$7:$P$33,2)))</f>
        <v/>
      </c>
      <c r="G63" s="487" t="str">
        <f>IF($D63="","",VLOOKUP($D63,'Női páros ELO'!$A$7:$P$33,3))</f>
        <v/>
      </c>
      <c r="H63" s="499"/>
      <c r="I63" s="487" t="str">
        <f>IF($D63="","",VLOOKUP($D63,'Női páros ELO'!$A$7:$P$33,4))</f>
        <v/>
      </c>
      <c r="J63" s="309"/>
      <c r="K63" s="163"/>
      <c r="L63" s="318"/>
      <c r="M63" s="163"/>
      <c r="N63" s="165"/>
      <c r="O63" s="201"/>
      <c r="P63" s="165"/>
      <c r="Q63" s="163"/>
      <c r="R63" s="166"/>
      <c r="S63" s="169"/>
    </row>
    <row r="64" spans="1:19" s="38" customFormat="1" ht="9.6" customHeight="1" x14ac:dyDescent="0.25">
      <c r="A64" s="281"/>
      <c r="B64" s="310"/>
      <c r="C64" s="310"/>
      <c r="D64" s="310"/>
      <c r="E64" s="498" t="str">
        <f>UPPER(IF($D63="","",VLOOKUP($D63,'Női páros ELO'!$A$7:$P$33,11)))</f>
        <v/>
      </c>
      <c r="F64" s="487" t="str">
        <f>UPPER(IF($D63="","",VLOOKUP($D63,'Női páros ELO'!$A$7:$P$33,8)))</f>
        <v/>
      </c>
      <c r="G64" s="487" t="str">
        <f>IF($D63="","",VLOOKUP($D63,'Női páros ELO'!$A$7:$P$33,9))</f>
        <v/>
      </c>
      <c r="H64" s="499"/>
      <c r="I64" s="487" t="str">
        <f>IF($D63="","",VLOOKUP($D63,'Női páros ELO'!$A$7:$P$33,10))</f>
        <v/>
      </c>
      <c r="J64" s="311"/>
      <c r="K64" s="156" t="str">
        <f>IF(J64="a",F63,IF(J64="b",F65,""))</f>
        <v/>
      </c>
      <c r="L64" s="318"/>
      <c r="M64" s="163"/>
      <c r="N64" s="165"/>
      <c r="O64" s="163"/>
      <c r="P64" s="165"/>
      <c r="Q64" s="163"/>
      <c r="R64" s="166"/>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5">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5">
      <c r="A67" s="327">
        <v>16</v>
      </c>
      <c r="B67" s="390" t="str">
        <f>IF($D67="","",VLOOKUP($D67,'Női páros ELO'!$A$7:$P$23,14))</f>
        <v/>
      </c>
      <c r="C67" s="390" t="str">
        <f>IF($D67="","",VLOOKUP($D67,'Női páros ELO'!$A$7:$P$33,15))</f>
        <v/>
      </c>
      <c r="D67" s="159"/>
      <c r="E67" s="503" t="str">
        <f>UPPER(IF($D67="","",VLOOKUP($D67,'Női páros ELO'!$A$7:$P$33,5)))</f>
        <v/>
      </c>
      <c r="F67" s="160" t="str">
        <f>UPPER(IF($D67="","",VLOOKUP($D67,'Női páros ELO'!$A$7:$P$33,2)))</f>
        <v/>
      </c>
      <c r="G67" s="160" t="str">
        <f>IF($D67="","",VLOOKUP($D67,'Női páros ELO'!$A$7:$P$33,3))</f>
        <v/>
      </c>
      <c r="H67" s="308"/>
      <c r="I67" s="160" t="str">
        <f>IF($D67="","",VLOOKUP($D67,'Női páros ELO'!$A$7:$P$33,4))</f>
        <v/>
      </c>
      <c r="J67" s="317"/>
      <c r="K67" s="163"/>
      <c r="L67" s="165"/>
      <c r="M67" s="201"/>
      <c r="N67" s="314"/>
      <c r="O67" s="163"/>
      <c r="P67" s="165"/>
      <c r="Q67" s="163"/>
      <c r="R67" s="166"/>
      <c r="S67" s="169"/>
    </row>
    <row r="68" spans="1:19" s="38" customFormat="1" ht="9.6" customHeight="1" x14ac:dyDescent="0.25">
      <c r="A68" s="281"/>
      <c r="B68" s="310"/>
      <c r="C68" s="310"/>
      <c r="D68" s="310"/>
      <c r="E68" s="680" t="str">
        <f>UPPER(IF($D67="","",VLOOKUP($D67,'Női páros ELO'!$A$7:$P$33,11)))</f>
        <v/>
      </c>
      <c r="F68" s="681" t="str">
        <f>UPPER(IF($D67="","",VLOOKUP($D67,'Női páros ELO'!$A$7:$P$33,8)))</f>
        <v/>
      </c>
      <c r="G68" s="681" t="str">
        <f>IF($D67="","",VLOOKUP($D67,'Női páros ELO'!$A$7:$P$33,9))</f>
        <v/>
      </c>
      <c r="H68" s="682"/>
      <c r="I68" s="681" t="str">
        <f>IF($D67="","",VLOOKUP($D67,'Női páros ELO'!$A$7:$P$33,10))</f>
        <v/>
      </c>
      <c r="J68" s="311"/>
      <c r="K68" s="163"/>
      <c r="L68" s="165"/>
      <c r="M68" s="285"/>
      <c r="N68" s="319"/>
      <c r="O68" s="163"/>
      <c r="P68" s="165"/>
      <c r="Q68" s="163"/>
      <c r="R68" s="166"/>
      <c r="S68" s="169"/>
    </row>
    <row r="69" spans="1:19" s="38" customFormat="1" ht="9.6" customHeight="1" x14ac:dyDescent="0.25">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5">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224"/>
      <c r="F72" s="92">
        <f>IF(D72&gt;$R$79,,UPPER(VLOOKUP(D72,'Női páros ELO'!$A$7:$L$23,2)))</f>
        <v>0</v>
      </c>
      <c r="G72" s="90"/>
      <c r="H72" s="90"/>
      <c r="I72" s="333"/>
      <c r="J72" s="334" t="s">
        <v>7</v>
      </c>
      <c r="K72" s="221"/>
      <c r="L72" s="227"/>
      <c r="M72" s="221"/>
      <c r="N72" s="228"/>
      <c r="O72" s="229" t="s">
        <v>157</v>
      </c>
      <c r="P72" s="230"/>
      <c r="Q72" s="230"/>
      <c r="R72" s="231"/>
    </row>
    <row r="73" spans="1:19" s="18" customFormat="1" ht="9" customHeight="1" x14ac:dyDescent="0.25">
      <c r="A73" s="236" t="s">
        <v>124</v>
      </c>
      <c r="B73" s="234"/>
      <c r="C73" s="237"/>
      <c r="D73" s="224"/>
      <c r="E73" s="224"/>
      <c r="F73" s="92">
        <f>IF(D72&gt;$R$79,,UPPER(VLOOKUP(D72,'Női páros ELO'!$A$7:$L$23,8)))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224"/>
      <c r="F74" s="92">
        <f>IF(D74&gt;$R$79,,UPPER(VLOOKUP(D74,'Női páros ELO'!$A$7:$L$23,2)))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IF(D74&gt;$R$79,,UPPER(VLOOKUP(D74,'Női páros ELO'!$A$7:$L$23,8)))</f>
        <v>0</v>
      </c>
      <c r="G75" s="90"/>
      <c r="H75" s="90"/>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IF(D76&gt;$R$79,,UPPER(VLOOKUP(D76,'Női páros ELO'!$A$7:$L$23,2)))</f>
        <v>0</v>
      </c>
      <c r="G76" s="90"/>
      <c r="H76" s="90"/>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IF(D76&gt;$R$79,,UPPER(VLOOKUP(D76,'Női páros ELO'!$A$7:$L$23,8)))</f>
        <v>0</v>
      </c>
      <c r="G77" s="90"/>
      <c r="H77" s="90"/>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IF(D78&gt;$R$79,,UPPER(VLOOKUP(D78,'Női páros ELO'!$A$7:$L$23,2)))</f>
        <v>0</v>
      </c>
      <c r="G78" s="90"/>
      <c r="H78" s="90"/>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IF(D78&gt;$R$79,,UPPER(VLOOKUP(D78,'Női páros ELO'!$A$7:$L$23,8)))</f>
        <v>0</v>
      </c>
      <c r="G79" s="335"/>
      <c r="H79" s="335"/>
      <c r="I79" s="336"/>
      <c r="J79" s="337"/>
      <c r="K79" s="234"/>
      <c r="L79" s="233"/>
      <c r="M79" s="234"/>
      <c r="N79" s="235"/>
      <c r="O79" s="234" t="str">
        <f>R4</f>
        <v>Kádár László</v>
      </c>
      <c r="P79" s="233"/>
      <c r="Q79" s="234"/>
      <c r="R79" s="338">
        <f>MIN(4,'Női páros ELO'!$P$5)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320" priority="8" stopIfTrue="1">
      <formula>AND($O$1="CU",I10="Umpire")</formula>
    </cfRule>
    <cfRule type="expression" dxfId="319" priority="9" stopIfTrue="1">
      <formula>AND($O$1="CU",I10&lt;&gt;"Umpire",J10&lt;&gt;"")</formula>
    </cfRule>
    <cfRule type="expression" dxfId="318" priority="10" stopIfTrue="1">
      <formula>AND($O$1="CU",I10&lt;&gt;"Umpire")</formula>
    </cfRule>
  </conditionalFormatting>
  <conditionalFormatting sqref="M13 M29 M45 M61 O21 O53 Q37 K9 K17 K25 K33 K41 K49 K57 K65">
    <cfRule type="expression" dxfId="317" priority="6" stopIfTrue="1">
      <formula>J10="as"</formula>
    </cfRule>
    <cfRule type="expression" dxfId="316" priority="7" stopIfTrue="1">
      <formula>J10="bs"</formula>
    </cfRule>
  </conditionalFormatting>
  <conditionalFormatting sqref="M14 M30 M46 M62 O22 O54 Q38 K10 K18 K26 K34 K42 K50 K58 K66">
    <cfRule type="expression" dxfId="315" priority="4" stopIfTrue="1">
      <formula>J10="as"</formula>
    </cfRule>
    <cfRule type="expression" dxfId="314" priority="5" stopIfTrue="1">
      <formula>J10="bs"</formula>
    </cfRule>
  </conditionalFormatting>
  <conditionalFormatting sqref="J10 J18 J26 J34 J42 J50 J58 J66 L62 L46 L30 L14 N22 N54 P38">
    <cfRule type="expression" dxfId="313" priority="3" stopIfTrue="1">
      <formula>$O$1="CU"</formula>
    </cfRule>
  </conditionalFormatting>
  <conditionalFormatting sqref="E7:F7 E63:F63 E11:F11 E15:F15 E19:F19 E23:F23 E27:F27 E31:F31 E35:F35 E39:F39 E43:F43 E47:F47 E51:F51 E55:F55 E59:F59 E67:F67">
    <cfRule type="cellIs" dxfId="312" priority="2" stopIfTrue="1" operator="equal">
      <formula>"Bye"</formula>
    </cfRule>
  </conditionalFormatting>
  <conditionalFormatting sqref="D63 D7 D11 D15 D19 D23 D27 D31 D35 D39 D43 D47 D51 D55 D59 D67">
    <cfRule type="cellIs" dxfId="311" priority="1" stopIfTrue="1" operator="lessThan">
      <formula>5</formula>
    </cfRule>
  </conditionalFormatting>
  <dataValidations count="1">
    <dataValidation type="list" allowBlank="1" showInputMessage="1" sqref="I10 K14 M22 K30 O38 M54 K46 K62 I66 I34 I50 I26 I58 I18 I42" xr:uid="{00000000-0002-0000-14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7409"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74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indexed="42"/>
  </sheetPr>
  <dimension ref="A1:P87"/>
  <sheetViews>
    <sheetView showGridLines="0" showZeros="0" zoomScale="86" workbookViewId="0">
      <pane ySplit="7" topLeftCell="A8" activePane="bottomLeft" state="frozen"/>
      <selection activeCell="F3" sqref="F3"/>
      <selection pane="bottomLeft" activeCell="B8" sqref="B8"/>
    </sheetView>
  </sheetViews>
  <sheetFormatPr defaultRowHeight="13.2" x14ac:dyDescent="0.25"/>
  <cols>
    <col min="1" max="1" width="4.33203125" customWidth="1"/>
    <col min="2" max="2" width="14" bestFit="1" customWidth="1"/>
    <col min="3" max="3" width="13" customWidth="1"/>
    <col min="4" max="4" width="12.109375" style="45" customWidth="1"/>
    <col min="5" max="5" width="12.44140625" style="45" customWidth="1"/>
    <col min="6" max="6" width="5.88671875" style="45" customWidth="1"/>
    <col min="7" max="7" width="2.6640625" style="45" customWidth="1"/>
    <col min="8" max="8" width="12.6640625" style="102" customWidth="1"/>
    <col min="9" max="9" width="11.33203125" style="45" customWidth="1"/>
    <col min="10" max="10" width="12.109375" style="45" customWidth="1"/>
    <col min="11" max="11" width="10.5546875" style="45" customWidth="1"/>
    <col min="12" max="12" width="5.88671875" style="45" customWidth="1"/>
    <col min="13" max="13" width="11.33203125" style="45" customWidth="1"/>
    <col min="14" max="16" width="5.88671875" style="45" customWidth="1"/>
  </cols>
  <sheetData>
    <row r="1" spans="1:16" ht="24.6" x14ac:dyDescent="0.4">
      <c r="A1" s="93" t="str">
        <f>Altalanos!$A$6</f>
        <v>MTSZ AMATŐR OB</v>
      </c>
      <c r="B1" s="93"/>
      <c r="C1" s="93"/>
      <c r="D1" s="94"/>
      <c r="E1" s="94"/>
      <c r="F1" s="385"/>
      <c r="G1" s="385"/>
      <c r="H1" s="438" t="s">
        <v>137</v>
      </c>
      <c r="I1" s="94"/>
      <c r="J1" s="95"/>
      <c r="K1" s="95"/>
      <c r="L1" s="95"/>
      <c r="M1" s="95"/>
      <c r="N1" s="95"/>
      <c r="O1" s="286"/>
      <c r="P1" s="109"/>
    </row>
    <row r="2" spans="1:16" ht="13.8" thickBot="1" x14ac:dyDescent="0.3">
      <c r="A2" s="96"/>
      <c r="B2" s="96" t="s">
        <v>122</v>
      </c>
      <c r="C2" s="464" t="s">
        <v>396</v>
      </c>
      <c r="D2" s="287"/>
      <c r="E2" s="287"/>
      <c r="F2" s="287"/>
      <c r="G2" s="287"/>
      <c r="H2" s="438" t="s">
        <v>138</v>
      </c>
      <c r="I2" s="103"/>
      <c r="J2" s="103"/>
      <c r="K2" s="86"/>
      <c r="L2" s="86"/>
      <c r="M2" s="86"/>
      <c r="N2" s="86"/>
      <c r="O2" s="288"/>
      <c r="P2" s="111"/>
    </row>
    <row r="3" spans="1:16" s="2" customFormat="1" x14ac:dyDescent="0.25">
      <c r="A3" s="477" t="s">
        <v>144</v>
      </c>
      <c r="B3" s="478"/>
      <c r="C3" s="479"/>
      <c r="D3" s="480"/>
      <c r="E3" s="481"/>
      <c r="F3" s="23"/>
      <c r="G3" s="23"/>
      <c r="H3" s="121"/>
      <c r="I3" s="23"/>
      <c r="J3" s="30"/>
      <c r="K3" s="30"/>
      <c r="L3" s="30"/>
      <c r="M3" s="289" t="s">
        <v>92</v>
      </c>
      <c r="N3" s="124"/>
      <c r="O3" s="124"/>
      <c r="P3" s="290"/>
    </row>
    <row r="4" spans="1:16" s="2" customFormat="1" x14ac:dyDescent="0.25">
      <c r="A4" s="55" t="s">
        <v>82</v>
      </c>
      <c r="B4" s="55"/>
      <c r="C4" s="53" t="s">
        <v>79</v>
      </c>
      <c r="D4" s="53"/>
      <c r="E4" s="53"/>
      <c r="F4" s="53"/>
      <c r="G4" s="53"/>
      <c r="H4" s="53" t="s">
        <v>87</v>
      </c>
      <c r="I4" s="55"/>
      <c r="J4" s="56"/>
      <c r="K4" s="56"/>
      <c r="L4" s="56" t="s">
        <v>88</v>
      </c>
      <c r="M4" s="283"/>
      <c r="N4" s="291"/>
      <c r="O4" s="291"/>
      <c r="P4" s="128"/>
    </row>
    <row r="5" spans="1:16" s="2" customFormat="1" ht="13.8" thickBot="1" x14ac:dyDescent="0.3">
      <c r="A5" s="835" t="str">
        <f>Altalanos!$A$10</f>
        <v>2022.08.05-07.</v>
      </c>
      <c r="B5" s="835"/>
      <c r="C5" s="146" t="str">
        <f>Altalanos!$C$10</f>
        <v>Balatonboglár</v>
      </c>
      <c r="D5" s="98"/>
      <c r="E5" s="98"/>
      <c r="F5" s="98"/>
      <c r="G5" s="98"/>
      <c r="H5" s="148"/>
      <c r="I5" s="104"/>
      <c r="J5" s="89"/>
      <c r="K5" s="89"/>
      <c r="L5" s="89" t="str">
        <f>Altalanos!$E$10</f>
        <v>Kádár László</v>
      </c>
      <c r="M5" s="129"/>
      <c r="N5" s="104"/>
      <c r="O5" s="104"/>
      <c r="P5" s="130">
        <f>COUNTA(P8:P87)</f>
        <v>0</v>
      </c>
    </row>
    <row r="6" spans="1:16" s="292" customFormat="1" ht="12" customHeight="1" x14ac:dyDescent="0.25">
      <c r="A6" s="293"/>
      <c r="B6" s="850" t="s">
        <v>139</v>
      </c>
      <c r="C6" s="851"/>
      <c r="D6" s="851"/>
      <c r="E6" s="851"/>
      <c r="F6" s="851"/>
      <c r="G6" s="685"/>
      <c r="H6" s="852" t="s">
        <v>140</v>
      </c>
      <c r="I6" s="851"/>
      <c r="J6" s="851"/>
      <c r="K6" s="851"/>
      <c r="L6" s="853"/>
      <c r="M6" s="852" t="s">
        <v>141</v>
      </c>
      <c r="N6" s="851"/>
      <c r="O6" s="851"/>
      <c r="P6" s="853"/>
    </row>
    <row r="7" spans="1:16" ht="47.25" customHeight="1" thickBot="1" x14ac:dyDescent="0.3">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x14ac:dyDescent="0.25">
      <c r="A8" s="752">
        <v>1</v>
      </c>
      <c r="B8" s="496" t="s">
        <v>472</v>
      </c>
      <c r="C8" s="105" t="s">
        <v>458</v>
      </c>
      <c r="D8" s="106"/>
      <c r="E8" s="769"/>
      <c r="F8" s="107">
        <v>8</v>
      </c>
      <c r="G8" s="743"/>
      <c r="H8" s="496" t="s">
        <v>260</v>
      </c>
      <c r="I8" s="105" t="s">
        <v>270</v>
      </c>
      <c r="J8" s="106"/>
      <c r="K8" s="769"/>
      <c r="L8" s="107">
        <v>6</v>
      </c>
      <c r="M8" s="106"/>
      <c r="N8" s="107"/>
      <c r="O8" s="491">
        <f t="shared" ref="O8:O21" si="0">SUM(F8,L8)</f>
        <v>14</v>
      </c>
      <c r="P8" s="107"/>
    </row>
    <row r="9" spans="1:16" s="11" customFormat="1" ht="18.899999999999999" customHeight="1" x14ac:dyDescent="0.25">
      <c r="A9" s="753">
        <v>2</v>
      </c>
      <c r="B9" s="496" t="s">
        <v>468</v>
      </c>
      <c r="C9" s="105" t="s">
        <v>362</v>
      </c>
      <c r="D9" s="106"/>
      <c r="E9" s="769"/>
      <c r="F9" s="107">
        <v>10</v>
      </c>
      <c r="G9" s="743"/>
      <c r="H9" s="496" t="s">
        <v>443</v>
      </c>
      <c r="I9" s="105" t="s">
        <v>261</v>
      </c>
      <c r="J9" s="106"/>
      <c r="K9" s="769"/>
      <c r="L9" s="107">
        <v>5</v>
      </c>
      <c r="M9" s="106"/>
      <c r="N9" s="107"/>
      <c r="O9" s="491">
        <f t="shared" si="0"/>
        <v>15</v>
      </c>
      <c r="P9" s="107"/>
    </row>
    <row r="10" spans="1:16" s="11" customFormat="1" ht="18.899999999999999" customHeight="1" x14ac:dyDescent="0.25">
      <c r="A10" s="753">
        <v>3</v>
      </c>
      <c r="B10" s="496" t="s">
        <v>457</v>
      </c>
      <c r="C10" s="105" t="s">
        <v>358</v>
      </c>
      <c r="D10" s="106"/>
      <c r="E10" s="769"/>
      <c r="F10" s="107">
        <v>1</v>
      </c>
      <c r="G10" s="743"/>
      <c r="H10" s="496" t="s">
        <v>449</v>
      </c>
      <c r="I10" s="105" t="s">
        <v>261</v>
      </c>
      <c r="J10" s="106"/>
      <c r="K10" s="769"/>
      <c r="L10" s="107">
        <v>17</v>
      </c>
      <c r="M10" s="106"/>
      <c r="N10" s="107"/>
      <c r="O10" s="491">
        <f t="shared" si="0"/>
        <v>18</v>
      </c>
      <c r="P10" s="107"/>
    </row>
    <row r="11" spans="1:16" s="11" customFormat="1" ht="18.899999999999999" customHeight="1" x14ac:dyDescent="0.25">
      <c r="A11" s="753">
        <v>4</v>
      </c>
      <c r="B11" s="496" t="s">
        <v>469</v>
      </c>
      <c r="C11" s="105" t="s">
        <v>460</v>
      </c>
      <c r="D11" s="106"/>
      <c r="E11" s="769"/>
      <c r="F11" s="107">
        <v>12</v>
      </c>
      <c r="G11" s="743"/>
      <c r="H11" s="496" t="s">
        <v>403</v>
      </c>
      <c r="I11" s="105" t="s">
        <v>404</v>
      </c>
      <c r="J11" s="106"/>
      <c r="K11" s="769"/>
      <c r="L11" s="107">
        <v>15</v>
      </c>
      <c r="M11" s="106"/>
      <c r="N11" s="107"/>
      <c r="O11" s="491">
        <f t="shared" si="0"/>
        <v>27</v>
      </c>
      <c r="P11" s="107"/>
    </row>
    <row r="12" spans="1:16" s="11" customFormat="1" ht="18.899999999999999" customHeight="1" x14ac:dyDescent="0.25">
      <c r="A12" s="753">
        <v>5</v>
      </c>
      <c r="B12" s="496" t="s">
        <v>467</v>
      </c>
      <c r="C12" s="105" t="s">
        <v>346</v>
      </c>
      <c r="D12" s="106"/>
      <c r="E12" s="106"/>
      <c r="F12" s="119">
        <v>16</v>
      </c>
      <c r="G12" s="743"/>
      <c r="H12" s="493" t="s">
        <v>427</v>
      </c>
      <c r="I12" s="295" t="s">
        <v>242</v>
      </c>
      <c r="J12" s="106"/>
      <c r="K12" s="106"/>
      <c r="L12" s="119">
        <v>46</v>
      </c>
      <c r="M12" s="106"/>
      <c r="N12" s="107"/>
      <c r="O12" s="491">
        <f t="shared" si="0"/>
        <v>62</v>
      </c>
      <c r="P12" s="107"/>
    </row>
    <row r="13" spans="1:16" s="11" customFormat="1" ht="18.899999999999999" customHeight="1" x14ac:dyDescent="0.25">
      <c r="A13" s="753">
        <v>6</v>
      </c>
      <c r="B13" s="496" t="s">
        <v>456</v>
      </c>
      <c r="C13" s="105" t="s">
        <v>352</v>
      </c>
      <c r="D13" s="106"/>
      <c r="E13" s="106"/>
      <c r="F13" s="119">
        <v>3</v>
      </c>
      <c r="G13" s="743"/>
      <c r="H13" s="493" t="s">
        <v>484</v>
      </c>
      <c r="I13" s="295" t="s">
        <v>251</v>
      </c>
      <c r="J13" s="106"/>
      <c r="K13" s="106"/>
      <c r="L13" s="119">
        <v>84</v>
      </c>
      <c r="M13" s="106"/>
      <c r="N13" s="107"/>
      <c r="O13" s="491">
        <f t="shared" si="0"/>
        <v>87</v>
      </c>
      <c r="P13" s="107"/>
    </row>
    <row r="14" spans="1:16" s="11" customFormat="1" ht="18.899999999999999" customHeight="1" x14ac:dyDescent="0.25">
      <c r="A14" s="753">
        <v>7</v>
      </c>
      <c r="B14" s="496" t="s">
        <v>459</v>
      </c>
      <c r="C14" s="105" t="s">
        <v>476</v>
      </c>
      <c r="D14" s="106"/>
      <c r="E14" s="769"/>
      <c r="F14" s="107">
        <v>41</v>
      </c>
      <c r="G14" s="743"/>
      <c r="H14" s="496" t="s">
        <v>437</v>
      </c>
      <c r="I14" s="105" t="s">
        <v>289</v>
      </c>
      <c r="J14" s="106"/>
      <c r="K14" s="769"/>
      <c r="L14" s="107">
        <v>59</v>
      </c>
      <c r="M14" s="106"/>
      <c r="N14" s="296"/>
      <c r="O14" s="491">
        <f t="shared" si="0"/>
        <v>100</v>
      </c>
      <c r="P14" s="107"/>
    </row>
    <row r="15" spans="1:16" s="11" customFormat="1" ht="18.899999999999999" customHeight="1" x14ac:dyDescent="0.25">
      <c r="A15" s="753">
        <v>8</v>
      </c>
      <c r="B15" s="496" t="s">
        <v>367</v>
      </c>
      <c r="C15" s="105" t="s">
        <v>466</v>
      </c>
      <c r="D15" s="106"/>
      <c r="E15" s="769"/>
      <c r="F15" s="107">
        <v>61</v>
      </c>
      <c r="G15" s="743"/>
      <c r="H15" s="496" t="s">
        <v>445</v>
      </c>
      <c r="I15" s="105" t="s">
        <v>278</v>
      </c>
      <c r="J15" s="106"/>
      <c r="K15" s="769"/>
      <c r="L15" s="107">
        <v>40</v>
      </c>
      <c r="M15" s="106"/>
      <c r="N15" s="107"/>
      <c r="O15" s="491">
        <f t="shared" si="0"/>
        <v>101</v>
      </c>
      <c r="P15" s="107"/>
    </row>
    <row r="16" spans="1:16" s="11" customFormat="1" ht="18.899999999999999" customHeight="1" x14ac:dyDescent="0.25">
      <c r="A16" s="753">
        <v>9</v>
      </c>
      <c r="B16" s="496" t="s">
        <v>377</v>
      </c>
      <c r="C16" s="105" t="s">
        <v>378</v>
      </c>
      <c r="D16" s="106"/>
      <c r="E16" s="769"/>
      <c r="F16" s="107">
        <v>65</v>
      </c>
      <c r="G16" s="743"/>
      <c r="H16" s="496" t="s">
        <v>373</v>
      </c>
      <c r="I16" s="105" t="s">
        <v>483</v>
      </c>
      <c r="J16" s="106"/>
      <c r="K16" s="770"/>
      <c r="L16" s="107">
        <v>67</v>
      </c>
      <c r="M16" s="106"/>
      <c r="N16" s="107"/>
      <c r="O16" s="491">
        <f t="shared" si="0"/>
        <v>132</v>
      </c>
      <c r="P16" s="107"/>
    </row>
    <row r="17" spans="1:16" s="11" customFormat="1" ht="18.899999999999999" customHeight="1" x14ac:dyDescent="0.25">
      <c r="A17" s="753">
        <v>10</v>
      </c>
      <c r="B17" s="496" t="s">
        <v>253</v>
      </c>
      <c r="C17" s="105" t="s">
        <v>350</v>
      </c>
      <c r="D17" s="106"/>
      <c r="E17" s="769"/>
      <c r="F17" s="107">
        <v>125</v>
      </c>
      <c r="G17" s="743"/>
      <c r="H17" s="496" t="s">
        <v>433</v>
      </c>
      <c r="I17" s="105" t="s">
        <v>272</v>
      </c>
      <c r="J17" s="106"/>
      <c r="K17" s="771"/>
      <c r="L17" s="107">
        <v>13</v>
      </c>
      <c r="M17" s="106"/>
      <c r="N17" s="107"/>
      <c r="O17" s="491">
        <f t="shared" si="0"/>
        <v>138</v>
      </c>
      <c r="P17" s="107"/>
    </row>
    <row r="18" spans="1:16" s="11" customFormat="1" ht="18.899999999999999" customHeight="1" x14ac:dyDescent="0.25">
      <c r="A18" s="753">
        <v>11</v>
      </c>
      <c r="B18" s="496" t="s">
        <v>470</v>
      </c>
      <c r="C18" s="105" t="s">
        <v>471</v>
      </c>
      <c r="D18" s="106"/>
      <c r="E18" s="106"/>
      <c r="F18" s="119">
        <v>15</v>
      </c>
      <c r="G18" s="743"/>
      <c r="H18" s="493" t="s">
        <v>472</v>
      </c>
      <c r="I18" s="295" t="s">
        <v>249</v>
      </c>
      <c r="J18" s="106"/>
      <c r="K18" s="106"/>
      <c r="L18" s="119">
        <v>585</v>
      </c>
      <c r="M18" s="106"/>
      <c r="N18" s="107"/>
      <c r="O18" s="491">
        <f t="shared" si="0"/>
        <v>600</v>
      </c>
      <c r="P18" s="107"/>
    </row>
    <row r="19" spans="1:16" s="11" customFormat="1" ht="18.899999999999999" customHeight="1" x14ac:dyDescent="0.25">
      <c r="A19" s="753">
        <v>12</v>
      </c>
      <c r="B19" s="496" t="s">
        <v>411</v>
      </c>
      <c r="C19" s="105" t="s">
        <v>366</v>
      </c>
      <c r="D19" s="106"/>
      <c r="E19" s="106"/>
      <c r="F19" s="119">
        <v>125</v>
      </c>
      <c r="G19" s="743"/>
      <c r="H19" s="493" t="s">
        <v>412</v>
      </c>
      <c r="I19" s="295" t="s">
        <v>311</v>
      </c>
      <c r="J19" s="106"/>
      <c r="K19" s="106"/>
      <c r="L19" s="107">
        <v>585</v>
      </c>
      <c r="M19" s="106"/>
      <c r="N19" s="107"/>
      <c r="O19" s="491">
        <f t="shared" si="0"/>
        <v>710</v>
      </c>
      <c r="P19" s="107"/>
    </row>
    <row r="20" spans="1:16" s="11" customFormat="1" ht="18.899999999999999" customHeight="1" x14ac:dyDescent="0.25">
      <c r="A20" s="753">
        <v>13</v>
      </c>
      <c r="B20" s="496" t="s">
        <v>482</v>
      </c>
      <c r="C20" s="105" t="s">
        <v>364</v>
      </c>
      <c r="D20" s="106"/>
      <c r="E20" s="769"/>
      <c r="F20" s="107">
        <v>125</v>
      </c>
      <c r="G20" s="743"/>
      <c r="H20" s="496" t="s">
        <v>312</v>
      </c>
      <c r="I20" s="105" t="s">
        <v>249</v>
      </c>
      <c r="J20" s="106"/>
      <c r="K20" s="769"/>
      <c r="L20" s="107">
        <v>585</v>
      </c>
      <c r="M20" s="106"/>
      <c r="N20" s="107"/>
      <c r="O20" s="491">
        <f t="shared" si="0"/>
        <v>710</v>
      </c>
      <c r="P20" s="107"/>
    </row>
    <row r="21" spans="1:16" s="11" customFormat="1" ht="18.899999999999999" customHeight="1" x14ac:dyDescent="0.25">
      <c r="A21" s="753">
        <v>14</v>
      </c>
      <c r="B21" s="496" t="s">
        <v>289</v>
      </c>
      <c r="C21" s="105" t="s">
        <v>369</v>
      </c>
      <c r="D21" s="106"/>
      <c r="E21" s="769"/>
      <c r="F21" s="107">
        <v>125</v>
      </c>
      <c r="G21" s="743"/>
      <c r="H21" s="496" t="s">
        <v>453</v>
      </c>
      <c r="I21" s="105" t="s">
        <v>261</v>
      </c>
      <c r="J21" s="106"/>
      <c r="K21" s="769"/>
      <c r="L21" s="107">
        <v>585</v>
      </c>
      <c r="M21" s="106"/>
      <c r="N21" s="107"/>
      <c r="O21" s="491">
        <f t="shared" si="0"/>
        <v>710</v>
      </c>
      <c r="P21" s="107"/>
    </row>
    <row r="22" spans="1:16" s="11" customFormat="1" ht="18.899999999999999" customHeight="1" x14ac:dyDescent="0.25">
      <c r="A22" s="753">
        <v>15</v>
      </c>
      <c r="B22" s="496"/>
      <c r="C22" s="105"/>
      <c r="D22" s="106"/>
      <c r="E22" s="769"/>
      <c r="F22" s="107"/>
      <c r="G22" s="743"/>
      <c r="H22" s="496"/>
      <c r="I22" s="105"/>
      <c r="J22" s="106"/>
      <c r="K22" s="769"/>
      <c r="L22" s="107"/>
      <c r="M22" s="106"/>
      <c r="N22" s="107"/>
      <c r="O22" s="491">
        <f t="shared" ref="O22:O26" si="1">SUM(F22,L22)</f>
        <v>0</v>
      </c>
      <c r="P22" s="107"/>
    </row>
    <row r="23" spans="1:16" s="11" customFormat="1" ht="18.899999999999999" customHeight="1" x14ac:dyDescent="0.25">
      <c r="A23" s="495">
        <v>16</v>
      </c>
      <c r="B23" s="496"/>
      <c r="C23" s="105"/>
      <c r="D23" s="106"/>
      <c r="E23" s="769"/>
      <c r="F23" s="107"/>
      <c r="G23" s="743"/>
      <c r="H23" s="496"/>
      <c r="I23" s="105"/>
      <c r="J23" s="106"/>
      <c r="K23" s="769"/>
      <c r="L23" s="107"/>
      <c r="M23" s="106"/>
      <c r="N23" s="107"/>
      <c r="O23" s="491">
        <f t="shared" si="1"/>
        <v>0</v>
      </c>
      <c r="P23" s="107"/>
    </row>
    <row r="24" spans="1:16" s="35" customFormat="1" ht="18.899999999999999" customHeight="1" x14ac:dyDescent="0.2">
      <c r="A24" s="495">
        <v>17</v>
      </c>
      <c r="B24" s="496"/>
      <c r="C24" s="105"/>
      <c r="D24" s="106"/>
      <c r="E24" s="769"/>
      <c r="F24" s="107"/>
      <c r="G24" s="743"/>
      <c r="H24" s="496"/>
      <c r="I24" s="105"/>
      <c r="J24" s="106"/>
      <c r="K24" s="769"/>
      <c r="L24" s="107"/>
      <c r="M24" s="106"/>
      <c r="N24" s="107"/>
      <c r="O24" s="491">
        <f t="shared" si="1"/>
        <v>0</v>
      </c>
      <c r="P24" s="107"/>
    </row>
    <row r="25" spans="1:16" s="35" customFormat="1" ht="18.899999999999999" customHeight="1" x14ac:dyDescent="0.2">
      <c r="A25" s="495">
        <v>18</v>
      </c>
      <c r="B25" s="496"/>
      <c r="C25" s="105"/>
      <c r="D25" s="106"/>
      <c r="E25" s="769"/>
      <c r="F25" s="107"/>
      <c r="G25" s="743"/>
      <c r="H25" s="496"/>
      <c r="I25" s="105"/>
      <c r="J25" s="106"/>
      <c r="K25" s="769"/>
      <c r="L25" s="107"/>
      <c r="M25" s="106"/>
      <c r="N25" s="107"/>
      <c r="O25" s="491">
        <f t="shared" si="1"/>
        <v>0</v>
      </c>
      <c r="P25" s="107"/>
    </row>
    <row r="26" spans="1:16" s="35" customFormat="1" ht="18.899999999999999" customHeight="1" x14ac:dyDescent="0.2">
      <c r="A26" s="495">
        <v>19</v>
      </c>
      <c r="B26" s="496"/>
      <c r="C26" s="105"/>
      <c r="D26" s="106"/>
      <c r="E26" s="769"/>
      <c r="F26" s="107"/>
      <c r="G26" s="743"/>
      <c r="H26" s="496"/>
      <c r="I26" s="105"/>
      <c r="J26" s="106"/>
      <c r="K26" s="769"/>
      <c r="L26" s="107"/>
      <c r="M26" s="106"/>
      <c r="N26" s="107"/>
      <c r="O26" s="491">
        <f t="shared" si="1"/>
        <v>0</v>
      </c>
      <c r="P26" s="107"/>
    </row>
    <row r="27" spans="1:16" s="35" customFormat="1" ht="18.899999999999999" customHeight="1" x14ac:dyDescent="0.2">
      <c r="A27" s="495">
        <v>20</v>
      </c>
      <c r="B27" s="496"/>
      <c r="C27" s="105"/>
      <c r="D27" s="106"/>
      <c r="E27" s="106"/>
      <c r="F27" s="119"/>
      <c r="G27" s="743"/>
      <c r="H27" s="493"/>
      <c r="I27" s="295"/>
      <c r="J27" s="106"/>
      <c r="K27" s="106"/>
      <c r="L27" s="119"/>
      <c r="M27" s="106"/>
      <c r="N27" s="107"/>
      <c r="O27" s="491"/>
      <c r="P27" s="107"/>
    </row>
    <row r="28" spans="1:16" s="35" customFormat="1" ht="18.899999999999999" customHeight="1" thickBot="1" x14ac:dyDescent="0.25">
      <c r="A28" s="495">
        <v>21</v>
      </c>
      <c r="B28" s="496"/>
      <c r="C28" s="105"/>
      <c r="D28" s="106"/>
      <c r="E28" s="106"/>
      <c r="F28" s="119"/>
      <c r="G28" s="743"/>
      <c r="H28" s="493"/>
      <c r="I28" s="295"/>
      <c r="J28" s="106"/>
      <c r="K28" s="106"/>
      <c r="L28" s="119"/>
      <c r="M28" s="106"/>
      <c r="N28" s="107"/>
      <c r="O28" s="491"/>
      <c r="P28" s="107"/>
    </row>
    <row r="29" spans="1:16" s="35" customFormat="1" ht="18.899999999999999" customHeight="1" x14ac:dyDescent="0.2">
      <c r="A29" s="752">
        <v>22</v>
      </c>
      <c r="B29" s="496"/>
      <c r="C29" s="105"/>
      <c r="D29" s="106"/>
      <c r="E29" s="106"/>
      <c r="F29" s="119"/>
      <c r="G29" s="743"/>
      <c r="H29" s="493"/>
      <c r="I29" s="295"/>
      <c r="J29" s="106"/>
      <c r="K29" s="106"/>
      <c r="L29" s="119"/>
      <c r="M29" s="106"/>
      <c r="N29" s="107"/>
      <c r="O29" s="491"/>
      <c r="P29" s="107"/>
    </row>
    <row r="30" spans="1:16" s="35" customFormat="1" ht="18.899999999999999" customHeight="1" x14ac:dyDescent="0.2">
      <c r="A30" s="753">
        <v>23</v>
      </c>
      <c r="B30" s="496"/>
      <c r="C30" s="105"/>
      <c r="D30" s="106"/>
      <c r="E30" s="106"/>
      <c r="F30" s="119"/>
      <c r="G30" s="743"/>
      <c r="H30" s="493"/>
      <c r="I30" s="295"/>
      <c r="J30" s="106"/>
      <c r="K30" s="106"/>
      <c r="L30" s="119"/>
      <c r="M30" s="106"/>
      <c r="N30" s="107"/>
      <c r="O30" s="491"/>
      <c r="P30" s="107"/>
    </row>
    <row r="31" spans="1:16" s="35" customFormat="1" ht="18.899999999999999" customHeight="1" x14ac:dyDescent="0.2">
      <c r="A31" s="753">
        <v>24</v>
      </c>
      <c r="B31" s="496"/>
      <c r="C31" s="105"/>
      <c r="D31" s="106"/>
      <c r="E31" s="106"/>
      <c r="F31" s="119"/>
      <c r="G31" s="743"/>
      <c r="H31" s="493"/>
      <c r="I31" s="295"/>
      <c r="J31" s="106"/>
      <c r="K31" s="106"/>
      <c r="L31" s="119"/>
      <c r="M31" s="106"/>
      <c r="N31" s="107"/>
      <c r="O31" s="491"/>
      <c r="P31" s="107"/>
    </row>
    <row r="32" spans="1:16" ht="18.899999999999999" customHeight="1" thickBot="1" x14ac:dyDescent="0.3">
      <c r="A32" s="753">
        <v>25</v>
      </c>
      <c r="B32" s="496"/>
      <c r="C32" s="105"/>
      <c r="D32" s="106"/>
      <c r="E32" s="106"/>
      <c r="F32" s="119"/>
      <c r="G32" s="743"/>
      <c r="H32" s="493"/>
      <c r="I32" s="295"/>
      <c r="J32" s="106"/>
      <c r="K32" s="106"/>
      <c r="L32" s="119"/>
      <c r="M32" s="106"/>
      <c r="N32" s="107"/>
      <c r="O32" s="491"/>
      <c r="P32" s="107"/>
    </row>
    <row r="33" spans="1:16" ht="18.899999999999999" customHeight="1" x14ac:dyDescent="0.25">
      <c r="A33" s="752">
        <v>26</v>
      </c>
      <c r="B33" s="496"/>
      <c r="C33" s="105"/>
      <c r="D33" s="106"/>
      <c r="E33" s="106"/>
      <c r="F33" s="119"/>
      <c r="G33" s="743"/>
      <c r="H33" s="493"/>
      <c r="I33" s="295"/>
      <c r="J33" s="106"/>
      <c r="K33" s="106"/>
      <c r="L33" s="119"/>
      <c r="M33" s="106"/>
      <c r="N33" s="107"/>
      <c r="O33" s="491"/>
      <c r="P33" s="107"/>
    </row>
    <row r="34" spans="1:16" ht="18.899999999999999" customHeight="1" x14ac:dyDescent="0.25">
      <c r="A34" s="753">
        <v>27</v>
      </c>
      <c r="B34" s="496"/>
      <c r="C34" s="105"/>
      <c r="D34" s="106"/>
      <c r="E34" s="106"/>
      <c r="F34" s="119"/>
      <c r="G34" s="743"/>
      <c r="H34" s="493"/>
      <c r="I34" s="295"/>
      <c r="J34" s="106"/>
      <c r="K34" s="106"/>
      <c r="L34" s="119"/>
      <c r="M34" s="106"/>
      <c r="N34" s="107"/>
      <c r="O34" s="491"/>
      <c r="P34" s="107"/>
    </row>
    <row r="35" spans="1:16" ht="18.899999999999999" customHeight="1" x14ac:dyDescent="0.25">
      <c r="A35" s="753">
        <v>28</v>
      </c>
      <c r="B35" s="496"/>
      <c r="C35" s="105"/>
      <c r="D35" s="106"/>
      <c r="E35" s="106"/>
      <c r="F35" s="119"/>
      <c r="G35" s="743"/>
      <c r="H35" s="493"/>
      <c r="I35" s="295"/>
      <c r="J35" s="106"/>
      <c r="K35" s="106"/>
      <c r="L35" s="119"/>
      <c r="M35" s="106"/>
      <c r="N35" s="107"/>
      <c r="O35" s="491"/>
      <c r="P35" s="107"/>
    </row>
    <row r="36" spans="1:16" ht="18.899999999999999" customHeight="1" x14ac:dyDescent="0.25">
      <c r="A36" s="753">
        <v>29</v>
      </c>
      <c r="B36" s="496"/>
      <c r="C36" s="105"/>
      <c r="D36" s="106"/>
      <c r="E36" s="106"/>
      <c r="F36" s="119"/>
      <c r="G36" s="743"/>
      <c r="H36" s="493"/>
      <c r="I36" s="295"/>
      <c r="J36" s="106"/>
      <c r="K36" s="106"/>
      <c r="L36" s="119"/>
      <c r="M36" s="106"/>
      <c r="N36" s="107"/>
      <c r="O36" s="491"/>
      <c r="P36" s="107"/>
    </row>
    <row r="37" spans="1:16" ht="18.899999999999999" customHeight="1" x14ac:dyDescent="0.25">
      <c r="A37" s="753">
        <v>30</v>
      </c>
      <c r="B37" s="496"/>
      <c r="C37" s="105"/>
      <c r="D37" s="106"/>
      <c r="E37" s="106"/>
      <c r="F37" s="119"/>
      <c r="G37" s="743"/>
      <c r="H37" s="493"/>
      <c r="I37" s="295"/>
      <c r="J37" s="106"/>
      <c r="K37" s="106"/>
      <c r="L37" s="119"/>
      <c r="M37" s="106"/>
      <c r="N37" s="107"/>
      <c r="O37" s="491"/>
      <c r="P37" s="107"/>
    </row>
    <row r="38" spans="1:16" ht="18.899999999999999" customHeight="1" x14ac:dyDescent="0.25">
      <c r="A38" s="753">
        <v>31</v>
      </c>
      <c r="B38" s="496"/>
      <c r="C38" s="105"/>
      <c r="D38" s="106"/>
      <c r="E38" s="106"/>
      <c r="F38" s="119"/>
      <c r="G38" s="743"/>
      <c r="H38" s="493"/>
      <c r="I38" s="295"/>
      <c r="J38" s="106"/>
      <c r="K38" s="106"/>
      <c r="L38" s="119"/>
      <c r="M38" s="106"/>
      <c r="N38" s="107"/>
      <c r="O38" s="491"/>
      <c r="P38" s="107"/>
    </row>
    <row r="39" spans="1:16" ht="18.899999999999999" customHeight="1" x14ac:dyDescent="0.25">
      <c r="A39" s="753">
        <v>32</v>
      </c>
      <c r="B39" s="496"/>
      <c r="C39" s="105"/>
      <c r="D39" s="106"/>
      <c r="E39" s="106"/>
      <c r="F39" s="119"/>
      <c r="G39" s="743"/>
      <c r="H39" s="493"/>
      <c r="I39" s="295"/>
      <c r="J39" s="106"/>
      <c r="K39" s="106"/>
      <c r="L39" s="119"/>
      <c r="M39" s="106"/>
      <c r="N39" s="107"/>
      <c r="O39" s="491"/>
      <c r="P39" s="107"/>
    </row>
    <row r="40" spans="1:16" ht="18.899999999999999" customHeight="1" x14ac:dyDescent="0.25">
      <c r="A40" s="495"/>
      <c r="B40" s="496"/>
      <c r="C40" s="105"/>
      <c r="D40" s="106"/>
      <c r="E40" s="106"/>
      <c r="F40" s="119"/>
      <c r="G40" s="743"/>
      <c r="H40" s="493"/>
      <c r="I40" s="295"/>
      <c r="J40" s="106"/>
      <c r="K40" s="106"/>
      <c r="L40" s="119"/>
      <c r="M40" s="106"/>
      <c r="N40" s="107"/>
      <c r="O40" s="491"/>
      <c r="P40" s="107"/>
    </row>
    <row r="41" spans="1:16" ht="18.899999999999999" customHeight="1" x14ac:dyDescent="0.25">
      <c r="A41" s="495"/>
      <c r="B41" s="496"/>
      <c r="C41" s="105"/>
      <c r="D41" s="106"/>
      <c r="E41" s="106"/>
      <c r="F41" s="119"/>
      <c r="G41" s="743"/>
      <c r="H41" s="493"/>
      <c r="I41" s="295"/>
      <c r="J41" s="106"/>
      <c r="K41" s="106"/>
      <c r="L41" s="119"/>
      <c r="M41" s="106"/>
      <c r="N41" s="107"/>
      <c r="O41" s="491"/>
      <c r="P41" s="107"/>
    </row>
    <row r="42" spans="1:16" ht="18.899999999999999" customHeight="1" x14ac:dyDescent="0.25">
      <c r="A42" s="495"/>
      <c r="B42" s="496"/>
      <c r="C42" s="105"/>
      <c r="D42" s="106"/>
      <c r="E42" s="106"/>
      <c r="F42" s="119"/>
      <c r="G42" s="743"/>
      <c r="H42" s="493"/>
      <c r="I42" s="295"/>
      <c r="J42" s="106"/>
      <c r="K42" s="106"/>
      <c r="L42" s="119"/>
      <c r="M42" s="106"/>
      <c r="N42" s="107"/>
      <c r="O42" s="491"/>
      <c r="P42" s="107"/>
    </row>
    <row r="43" spans="1:16" ht="18.899999999999999" customHeight="1" x14ac:dyDescent="0.25">
      <c r="A43" s="495"/>
      <c r="B43" s="496"/>
      <c r="C43" s="105"/>
      <c r="D43" s="106"/>
      <c r="E43" s="106"/>
      <c r="F43" s="119"/>
      <c r="G43" s="743"/>
      <c r="H43" s="493"/>
      <c r="I43" s="295"/>
      <c r="J43" s="106"/>
      <c r="K43" s="106"/>
      <c r="L43" s="119"/>
      <c r="M43" s="106"/>
      <c r="N43" s="107"/>
      <c r="O43" s="491"/>
      <c r="P43" s="107"/>
    </row>
    <row r="44" spans="1:16" ht="18.899999999999999" customHeight="1" x14ac:dyDescent="0.25">
      <c r="A44" s="495"/>
      <c r="B44" s="496"/>
      <c r="C44" s="105"/>
      <c r="D44" s="106"/>
      <c r="E44" s="106"/>
      <c r="F44" s="119"/>
      <c r="G44" s="743"/>
      <c r="H44" s="493"/>
      <c r="I44" s="295"/>
      <c r="J44" s="106"/>
      <c r="K44" s="106"/>
      <c r="L44" s="119"/>
      <c r="M44" s="106"/>
      <c r="N44" s="107"/>
      <c r="O44" s="491"/>
      <c r="P44" s="107"/>
    </row>
    <row r="45" spans="1:16" ht="18.899999999999999" customHeight="1" x14ac:dyDescent="0.25">
      <c r="A45" s="495"/>
      <c r="B45" s="496"/>
      <c r="C45" s="105"/>
      <c r="D45" s="106"/>
      <c r="E45" s="106"/>
      <c r="F45" s="119"/>
      <c r="G45" s="743"/>
      <c r="H45" s="493"/>
      <c r="I45" s="295"/>
      <c r="J45" s="106"/>
      <c r="K45" s="106"/>
      <c r="L45" s="119"/>
      <c r="M45" s="106"/>
      <c r="N45" s="107"/>
      <c r="O45" s="491"/>
      <c r="P45" s="107"/>
    </row>
    <row r="46" spans="1:16" ht="18.899999999999999" customHeight="1" x14ac:dyDescent="0.25">
      <c r="A46" s="495"/>
      <c r="B46" s="496"/>
      <c r="C46" s="105"/>
      <c r="D46" s="106"/>
      <c r="E46" s="106"/>
      <c r="F46" s="119"/>
      <c r="G46" s="743"/>
      <c r="H46" s="493"/>
      <c r="I46" s="295"/>
      <c r="J46" s="106"/>
      <c r="K46" s="106"/>
      <c r="L46" s="119"/>
      <c r="M46" s="106"/>
      <c r="N46" s="107"/>
      <c r="O46" s="491"/>
      <c r="P46" s="107"/>
    </row>
    <row r="47" spans="1:16" ht="18.899999999999999" customHeight="1" x14ac:dyDescent="0.25">
      <c r="A47" s="495"/>
      <c r="B47" s="496"/>
      <c r="C47" s="105"/>
      <c r="D47" s="106"/>
      <c r="E47" s="106"/>
      <c r="F47" s="119"/>
      <c r="G47" s="743"/>
      <c r="H47" s="493"/>
      <c r="I47" s="295"/>
      <c r="J47" s="106"/>
      <c r="K47" s="106"/>
      <c r="L47" s="119"/>
      <c r="M47" s="106"/>
      <c r="N47" s="107"/>
      <c r="O47" s="491"/>
      <c r="P47" s="107"/>
    </row>
    <row r="48" spans="1:16" ht="18.899999999999999" customHeight="1" x14ac:dyDescent="0.25">
      <c r="A48" s="495"/>
      <c r="B48" s="496"/>
      <c r="C48" s="105"/>
      <c r="D48" s="106"/>
      <c r="E48" s="106"/>
      <c r="F48" s="119"/>
      <c r="G48" s="743"/>
      <c r="H48" s="493"/>
      <c r="I48" s="295"/>
      <c r="J48" s="106"/>
      <c r="K48" s="106"/>
      <c r="L48" s="119"/>
      <c r="M48" s="106"/>
      <c r="N48" s="107"/>
      <c r="O48" s="491"/>
      <c r="P48" s="107"/>
    </row>
    <row r="49" spans="1:16" ht="18.899999999999999" customHeight="1" x14ac:dyDescent="0.25">
      <c r="A49" s="495"/>
      <c r="B49" s="496"/>
      <c r="C49" s="105"/>
      <c r="D49" s="106"/>
      <c r="E49" s="106"/>
      <c r="F49" s="119"/>
      <c r="G49" s="743"/>
      <c r="H49" s="493"/>
      <c r="I49" s="295"/>
      <c r="J49" s="106"/>
      <c r="K49" s="106"/>
      <c r="L49" s="119"/>
      <c r="M49" s="106"/>
      <c r="N49" s="107"/>
      <c r="O49" s="491"/>
      <c r="P49" s="107"/>
    </row>
    <row r="50" spans="1:16" ht="18.899999999999999" customHeight="1" x14ac:dyDescent="0.25">
      <c r="A50" s="495"/>
      <c r="B50" s="496"/>
      <c r="C50" s="105"/>
      <c r="D50" s="106"/>
      <c r="E50" s="106"/>
      <c r="F50" s="119"/>
      <c r="G50" s="743"/>
      <c r="H50" s="493"/>
      <c r="I50" s="295"/>
      <c r="J50" s="106"/>
      <c r="K50" s="106"/>
      <c r="L50" s="119"/>
      <c r="M50" s="106"/>
      <c r="N50" s="107"/>
      <c r="O50" s="491"/>
      <c r="P50" s="107"/>
    </row>
    <row r="51" spans="1:16" ht="18.899999999999999" customHeight="1" x14ac:dyDescent="0.25">
      <c r="A51" s="495"/>
      <c r="B51" s="496"/>
      <c r="C51" s="105"/>
      <c r="D51" s="106"/>
      <c r="E51" s="106"/>
      <c r="F51" s="119"/>
      <c r="G51" s="743"/>
      <c r="H51" s="493"/>
      <c r="I51" s="295"/>
      <c r="J51" s="106"/>
      <c r="K51" s="106"/>
      <c r="L51" s="119"/>
      <c r="M51" s="106"/>
      <c r="N51" s="107"/>
      <c r="O51" s="491"/>
      <c r="P51" s="107"/>
    </row>
    <row r="52" spans="1:16" ht="18.899999999999999" customHeight="1" x14ac:dyDescent="0.25">
      <c r="A52" s="495"/>
      <c r="B52" s="496"/>
      <c r="C52" s="105"/>
      <c r="D52" s="106"/>
      <c r="E52" s="106"/>
      <c r="F52" s="119"/>
      <c r="G52" s="743"/>
      <c r="H52" s="493"/>
      <c r="I52" s="295"/>
      <c r="J52" s="106"/>
      <c r="K52" s="106"/>
      <c r="L52" s="119"/>
      <c r="M52" s="106"/>
      <c r="N52" s="107"/>
      <c r="O52" s="491"/>
      <c r="P52" s="107"/>
    </row>
    <row r="53" spans="1:16" ht="18.899999999999999" customHeight="1" x14ac:dyDescent="0.25">
      <c r="A53" s="495"/>
      <c r="B53" s="496"/>
      <c r="C53" s="105"/>
      <c r="D53" s="106"/>
      <c r="E53" s="106"/>
      <c r="F53" s="119"/>
      <c r="G53" s="743"/>
      <c r="H53" s="493"/>
      <c r="I53" s="295"/>
      <c r="J53" s="106"/>
      <c r="K53" s="106"/>
      <c r="L53" s="119"/>
      <c r="M53" s="106"/>
      <c r="N53" s="107"/>
      <c r="O53" s="491"/>
      <c r="P53" s="107"/>
    </row>
    <row r="54" spans="1:16" ht="18.899999999999999" customHeight="1" x14ac:dyDescent="0.25">
      <c r="A54" s="495"/>
      <c r="B54" s="496"/>
      <c r="C54" s="105"/>
      <c r="D54" s="106"/>
      <c r="E54" s="106"/>
      <c r="F54" s="119"/>
      <c r="G54" s="743"/>
      <c r="H54" s="493"/>
      <c r="I54" s="295"/>
      <c r="J54" s="106"/>
      <c r="K54" s="106"/>
      <c r="L54" s="119"/>
      <c r="M54" s="106"/>
      <c r="N54" s="107"/>
      <c r="O54" s="491"/>
      <c r="P54" s="107"/>
    </row>
    <row r="55" spans="1:16" ht="18.899999999999999" customHeight="1" x14ac:dyDescent="0.25">
      <c r="A55" s="495"/>
      <c r="B55" s="496"/>
      <c r="C55" s="105"/>
      <c r="D55" s="106"/>
      <c r="E55" s="106"/>
      <c r="F55" s="119"/>
      <c r="G55" s="743"/>
      <c r="H55" s="493"/>
      <c r="I55" s="295"/>
      <c r="J55" s="106"/>
      <c r="K55" s="106"/>
      <c r="L55" s="107"/>
      <c r="M55" s="106"/>
      <c r="N55" s="107"/>
      <c r="O55" s="491"/>
      <c r="P55" s="107"/>
    </row>
    <row r="56" spans="1:16" ht="18.899999999999999" customHeight="1" x14ac:dyDescent="0.25">
      <c r="A56" s="495"/>
      <c r="B56" s="496"/>
      <c r="C56" s="105"/>
      <c r="D56" s="106"/>
      <c r="E56" s="769"/>
      <c r="F56" s="107"/>
      <c r="G56" s="743"/>
      <c r="H56" s="496"/>
      <c r="I56" s="105"/>
      <c r="J56" s="106"/>
      <c r="K56" s="769"/>
      <c r="L56" s="107"/>
      <c r="M56" s="106"/>
      <c r="N56" s="107"/>
      <c r="O56" s="491"/>
      <c r="P56" s="107"/>
    </row>
    <row r="57" spans="1:16" ht="18.899999999999999" customHeight="1" x14ac:dyDescent="0.25">
      <c r="A57" s="495"/>
      <c r="B57" s="496"/>
      <c r="C57" s="105"/>
      <c r="D57" s="106"/>
      <c r="E57" s="106"/>
      <c r="F57" s="119"/>
      <c r="G57" s="743"/>
      <c r="H57" s="493"/>
      <c r="I57" s="295"/>
      <c r="J57" s="106"/>
      <c r="K57" s="106"/>
      <c r="L57" s="119"/>
      <c r="M57" s="106"/>
      <c r="N57" s="107"/>
      <c r="O57" s="491"/>
      <c r="P57" s="107"/>
    </row>
    <row r="58" spans="1:16" ht="18.899999999999999" customHeight="1" x14ac:dyDescent="0.25">
      <c r="A58" s="495"/>
      <c r="B58" s="496"/>
      <c r="C58" s="105"/>
      <c r="D58" s="106"/>
      <c r="E58" s="769"/>
      <c r="F58" s="107"/>
      <c r="G58" s="743"/>
      <c r="H58" s="496"/>
      <c r="I58" s="105"/>
      <c r="J58" s="106"/>
      <c r="K58" s="769"/>
      <c r="L58" s="107"/>
      <c r="M58" s="106"/>
      <c r="N58" s="107"/>
      <c r="O58" s="491"/>
      <c r="P58" s="107"/>
    </row>
    <row r="59" spans="1:16" ht="18.899999999999999" customHeight="1" x14ac:dyDescent="0.25">
      <c r="A59" s="495"/>
      <c r="B59" s="496"/>
      <c r="C59" s="105"/>
      <c r="D59" s="106"/>
      <c r="E59" s="769"/>
      <c r="F59" s="107"/>
      <c r="G59" s="743"/>
      <c r="H59" s="496"/>
      <c r="I59" s="105"/>
      <c r="J59" s="106"/>
      <c r="K59" s="769"/>
      <c r="L59" s="107"/>
      <c r="M59" s="106"/>
      <c r="N59" s="107"/>
      <c r="O59" s="491"/>
      <c r="P59" s="107"/>
    </row>
    <row r="60" spans="1:16" ht="18.899999999999999" customHeight="1" x14ac:dyDescent="0.25">
      <c r="A60" s="495"/>
      <c r="B60" s="496"/>
      <c r="C60" s="105"/>
      <c r="D60" s="106"/>
      <c r="E60" s="769"/>
      <c r="F60" s="107"/>
      <c r="G60" s="743"/>
      <c r="H60" s="496"/>
      <c r="I60" s="105"/>
      <c r="J60" s="106"/>
      <c r="K60" s="769"/>
      <c r="L60" s="107"/>
      <c r="M60" s="106"/>
      <c r="N60" s="107"/>
      <c r="O60" s="491"/>
      <c r="P60" s="107"/>
    </row>
    <row r="61" spans="1:16" ht="18.899999999999999" customHeight="1" x14ac:dyDescent="0.25">
      <c r="A61" s="495"/>
      <c r="B61" s="496"/>
      <c r="C61" s="105"/>
      <c r="D61" s="106"/>
      <c r="E61" s="769"/>
      <c r="F61" s="107"/>
      <c r="G61" s="743"/>
      <c r="H61" s="496"/>
      <c r="I61" s="105"/>
      <c r="J61" s="106"/>
      <c r="K61" s="769"/>
      <c r="L61" s="107"/>
      <c r="M61" s="106"/>
      <c r="N61" s="296"/>
      <c r="O61" s="491"/>
      <c r="P61" s="107"/>
    </row>
    <row r="62" spans="1:16" ht="18.899999999999999" customHeight="1" x14ac:dyDescent="0.25">
      <c r="A62" s="495"/>
      <c r="B62" s="496"/>
      <c r="C62" s="105"/>
      <c r="D62" s="106"/>
      <c r="E62" s="769"/>
      <c r="F62" s="107"/>
      <c r="G62" s="743"/>
      <c r="H62" s="496"/>
      <c r="I62" s="105"/>
      <c r="J62" s="106"/>
      <c r="K62" s="769"/>
      <c r="L62" s="107"/>
      <c r="M62" s="106"/>
      <c r="N62" s="107"/>
      <c r="O62" s="491"/>
      <c r="P62" s="107"/>
    </row>
    <row r="63" spans="1:16" ht="18.75" customHeight="1" x14ac:dyDescent="0.25">
      <c r="A63" s="495"/>
      <c r="B63" s="496"/>
      <c r="C63" s="105"/>
      <c r="D63" s="106"/>
      <c r="E63" s="769"/>
      <c r="F63" s="107"/>
      <c r="G63" s="743"/>
      <c r="H63" s="496"/>
      <c r="I63" s="105"/>
      <c r="J63" s="106"/>
      <c r="K63" s="770"/>
      <c r="L63" s="107"/>
      <c r="M63" s="106"/>
      <c r="N63" s="107"/>
      <c r="O63" s="491"/>
      <c r="P63" s="107"/>
    </row>
    <row r="64" spans="1:16" ht="18.899999999999999" customHeight="1" x14ac:dyDescent="0.25">
      <c r="A64" s="495"/>
      <c r="B64" s="496"/>
      <c r="C64" s="105"/>
      <c r="D64" s="106"/>
      <c r="E64" s="769"/>
      <c r="F64" s="107"/>
      <c r="G64" s="743"/>
      <c r="H64" s="496"/>
      <c r="I64" s="105"/>
      <c r="J64" s="106"/>
      <c r="K64" s="769"/>
      <c r="L64" s="107"/>
      <c r="M64" s="106"/>
      <c r="N64" s="107"/>
      <c r="O64" s="491"/>
      <c r="P64" s="107"/>
    </row>
    <row r="65" spans="1:16" ht="18.899999999999999" customHeight="1" x14ac:dyDescent="0.25">
      <c r="A65" s="495"/>
      <c r="B65" s="496"/>
      <c r="C65" s="105"/>
      <c r="D65" s="106"/>
      <c r="E65" s="769"/>
      <c r="F65" s="107"/>
      <c r="G65" s="743"/>
      <c r="H65" s="496"/>
      <c r="I65" s="105"/>
      <c r="J65" s="106"/>
      <c r="K65" s="769"/>
      <c r="L65" s="107"/>
      <c r="M65" s="106"/>
      <c r="N65" s="107"/>
      <c r="O65" s="491"/>
      <c r="P65" s="107"/>
    </row>
    <row r="66" spans="1:16" ht="18.899999999999999" customHeight="1" x14ac:dyDescent="0.25">
      <c r="A66" s="495"/>
      <c r="B66" s="496"/>
      <c r="C66" s="105"/>
      <c r="D66" s="106"/>
      <c r="E66" s="769"/>
      <c r="F66" s="107"/>
      <c r="G66" s="743"/>
      <c r="H66" s="496"/>
      <c r="I66" s="105"/>
      <c r="J66" s="106"/>
      <c r="K66" s="771"/>
      <c r="L66" s="107"/>
      <c r="M66" s="106"/>
      <c r="N66" s="107"/>
      <c r="O66" s="491"/>
      <c r="P66" s="107"/>
    </row>
    <row r="67" spans="1:16" ht="18.899999999999999" customHeight="1" x14ac:dyDescent="0.25">
      <c r="A67" s="495"/>
      <c r="B67" s="496"/>
      <c r="C67" s="105"/>
      <c r="D67" s="106"/>
      <c r="E67" s="769"/>
      <c r="F67" s="107"/>
      <c r="G67" s="743"/>
      <c r="H67" s="496"/>
      <c r="I67" s="105"/>
      <c r="J67" s="106"/>
      <c r="K67" s="769"/>
      <c r="L67" s="107"/>
      <c r="M67" s="106"/>
      <c r="N67" s="107"/>
      <c r="O67" s="491"/>
      <c r="P67" s="107"/>
    </row>
    <row r="68" spans="1:16" ht="19.5" customHeight="1" x14ac:dyDescent="0.25">
      <c r="A68" s="495"/>
      <c r="B68" s="496"/>
      <c r="C68" s="105"/>
      <c r="D68" s="106"/>
      <c r="E68" s="769"/>
      <c r="F68" s="107"/>
      <c r="G68" s="743"/>
      <c r="H68" s="496"/>
      <c r="I68" s="105"/>
      <c r="J68" s="106"/>
      <c r="K68" s="769"/>
      <c r="L68" s="107"/>
      <c r="M68" s="106"/>
      <c r="N68" s="107"/>
      <c r="O68" s="491"/>
      <c r="P68" s="107"/>
    </row>
    <row r="69" spans="1:16" ht="19.5" customHeight="1" x14ac:dyDescent="0.25">
      <c r="A69" s="495"/>
      <c r="B69" s="496"/>
      <c r="C69" s="105"/>
      <c r="D69" s="106"/>
      <c r="E69" s="769"/>
      <c r="F69" s="107"/>
      <c r="G69" s="743"/>
      <c r="H69" s="496"/>
      <c r="I69" s="105"/>
      <c r="J69" s="106"/>
      <c r="K69" s="769"/>
      <c r="L69" s="107"/>
      <c r="M69" s="106"/>
      <c r="N69" s="107"/>
      <c r="O69" s="491"/>
      <c r="P69" s="107"/>
    </row>
    <row r="70" spans="1:16" ht="19.5" customHeight="1" x14ac:dyDescent="0.25">
      <c r="A70" s="495"/>
      <c r="B70" s="496"/>
      <c r="C70" s="105"/>
      <c r="D70" s="106"/>
      <c r="E70" s="769"/>
      <c r="F70" s="107"/>
      <c r="G70" s="743"/>
      <c r="H70" s="496"/>
      <c r="I70" s="105"/>
      <c r="J70" s="106"/>
      <c r="K70" s="769"/>
      <c r="L70" s="107"/>
      <c r="M70" s="106"/>
      <c r="N70" s="107"/>
      <c r="O70" s="491"/>
      <c r="P70" s="107"/>
    </row>
    <row r="71" spans="1:16" ht="19.5" customHeight="1" x14ac:dyDescent="0.25">
      <c r="A71" s="495"/>
      <c r="B71" s="496"/>
      <c r="C71" s="105"/>
      <c r="D71" s="106"/>
      <c r="E71" s="769"/>
      <c r="F71" s="107"/>
      <c r="G71" s="743"/>
      <c r="H71" s="496"/>
      <c r="I71" s="105"/>
      <c r="J71" s="106"/>
      <c r="K71" s="769"/>
      <c r="L71" s="107"/>
      <c r="M71" s="106"/>
      <c r="N71" s="107"/>
      <c r="O71" s="491"/>
      <c r="P71" s="107"/>
    </row>
    <row r="72" spans="1:16" ht="19.5" customHeight="1" x14ac:dyDescent="0.25">
      <c r="A72" s="495"/>
      <c r="B72" s="496"/>
      <c r="C72" s="105"/>
      <c r="D72" s="106"/>
      <c r="E72" s="106"/>
      <c r="F72" s="119"/>
      <c r="G72" s="743"/>
      <c r="H72" s="493"/>
      <c r="I72" s="295"/>
      <c r="J72" s="106"/>
      <c r="K72" s="106"/>
      <c r="L72" s="107"/>
      <c r="M72" s="106"/>
      <c r="N72" s="107"/>
      <c r="O72" s="491"/>
      <c r="P72" s="107"/>
    </row>
    <row r="73" spans="1:16" ht="19.5" customHeight="1" x14ac:dyDescent="0.25">
      <c r="A73" s="495"/>
      <c r="B73" s="496"/>
      <c r="C73" s="105"/>
      <c r="D73" s="106"/>
      <c r="E73" s="769"/>
      <c r="F73" s="107"/>
      <c r="G73" s="743"/>
      <c r="H73" s="496"/>
      <c r="I73" s="105"/>
      <c r="J73" s="106"/>
      <c r="K73" s="769"/>
      <c r="L73" s="107"/>
      <c r="M73" s="106"/>
      <c r="N73" s="107"/>
      <c r="O73" s="491"/>
      <c r="P73" s="107"/>
    </row>
    <row r="74" spans="1:16" ht="19.5" customHeight="1" x14ac:dyDescent="0.25">
      <c r="A74" s="495"/>
      <c r="B74" s="496"/>
      <c r="C74" s="105"/>
      <c r="D74" s="106"/>
      <c r="E74" s="769"/>
      <c r="F74" s="107"/>
      <c r="G74" s="743"/>
      <c r="H74" s="496"/>
      <c r="I74" s="105"/>
      <c r="J74" s="106"/>
      <c r="K74" s="769"/>
      <c r="L74" s="107"/>
      <c r="M74" s="106"/>
      <c r="N74" s="107"/>
      <c r="O74" s="491"/>
      <c r="P74" s="107"/>
    </row>
    <row r="75" spans="1:16" ht="19.5" customHeight="1" x14ac:dyDescent="0.25">
      <c r="A75" s="495"/>
      <c r="B75" s="496"/>
      <c r="C75" s="105"/>
      <c r="D75" s="106"/>
      <c r="E75" s="769"/>
      <c r="F75" s="107"/>
      <c r="G75" s="743"/>
      <c r="H75" s="496"/>
      <c r="I75" s="105"/>
      <c r="J75" s="106"/>
      <c r="K75" s="769"/>
      <c r="L75" s="107"/>
      <c r="M75" s="106"/>
      <c r="N75" s="107"/>
      <c r="O75" s="491"/>
      <c r="P75" s="107"/>
    </row>
    <row r="76" spans="1:16" ht="19.5" customHeight="1" x14ac:dyDescent="0.25">
      <c r="A76" s="495"/>
      <c r="B76" s="496"/>
      <c r="C76" s="105"/>
      <c r="D76" s="106"/>
      <c r="E76" s="769"/>
      <c r="F76" s="107"/>
      <c r="G76" s="743"/>
      <c r="H76" s="496"/>
      <c r="I76" s="105"/>
      <c r="J76" s="106"/>
      <c r="K76" s="769"/>
      <c r="L76" s="107"/>
      <c r="M76" s="106"/>
      <c r="N76" s="107"/>
      <c r="O76" s="491"/>
      <c r="P76" s="107"/>
    </row>
    <row r="77" spans="1:16" ht="19.5" customHeight="1" x14ac:dyDescent="0.25">
      <c r="A77" s="495"/>
      <c r="B77" s="496"/>
      <c r="C77" s="105"/>
      <c r="D77" s="106"/>
      <c r="E77" s="769"/>
      <c r="F77" s="107"/>
      <c r="G77" s="743"/>
      <c r="H77" s="496"/>
      <c r="I77" s="105"/>
      <c r="J77" s="106"/>
      <c r="K77" s="769"/>
      <c r="L77" s="107"/>
      <c r="M77" s="106"/>
      <c r="N77" s="296"/>
      <c r="O77" s="491"/>
      <c r="P77" s="107"/>
    </row>
    <row r="78" spans="1:16" ht="19.5" customHeight="1" x14ac:dyDescent="0.25">
      <c r="A78" s="495"/>
      <c r="B78" s="496"/>
      <c r="C78" s="105"/>
      <c r="D78" s="106"/>
      <c r="E78" s="769"/>
      <c r="F78" s="107"/>
      <c r="G78" s="743"/>
      <c r="H78" s="496"/>
      <c r="I78" s="105"/>
      <c r="J78" s="106"/>
      <c r="K78" s="769"/>
      <c r="L78" s="107"/>
      <c r="M78" s="106"/>
      <c r="N78" s="107"/>
      <c r="O78" s="491"/>
      <c r="P78" s="107"/>
    </row>
    <row r="79" spans="1:16" ht="19.5" customHeight="1" x14ac:dyDescent="0.25">
      <c r="A79" s="495"/>
      <c r="B79" s="496"/>
      <c r="C79" s="105"/>
      <c r="D79" s="106"/>
      <c r="E79" s="769"/>
      <c r="F79" s="107"/>
      <c r="G79" s="743"/>
      <c r="H79" s="496"/>
      <c r="I79" s="105"/>
      <c r="J79" s="106"/>
      <c r="K79" s="770"/>
      <c r="L79" s="107"/>
      <c r="M79" s="106"/>
      <c r="N79" s="107"/>
      <c r="O79" s="491"/>
      <c r="P79" s="107"/>
    </row>
    <row r="80" spans="1:16" ht="19.5" customHeight="1" x14ac:dyDescent="0.25">
      <c r="A80" s="495"/>
      <c r="B80" s="496"/>
      <c r="C80" s="105"/>
      <c r="D80" s="106"/>
      <c r="E80" s="769"/>
      <c r="F80" s="107"/>
      <c r="G80" s="743"/>
      <c r="H80" s="496"/>
      <c r="I80" s="105"/>
      <c r="J80" s="106"/>
      <c r="K80" s="769"/>
      <c r="L80" s="107"/>
      <c r="M80" s="106"/>
      <c r="N80" s="107"/>
      <c r="O80" s="491"/>
      <c r="P80" s="107"/>
    </row>
    <row r="81" spans="1:16" ht="19.5" customHeight="1" x14ac:dyDescent="0.25">
      <c r="A81" s="495"/>
      <c r="B81" s="496"/>
      <c r="C81" s="105"/>
      <c r="D81" s="106"/>
      <c r="E81" s="769"/>
      <c r="F81" s="107"/>
      <c r="G81" s="743"/>
      <c r="H81" s="496"/>
      <c r="I81" s="105"/>
      <c r="J81" s="106"/>
      <c r="K81" s="769"/>
      <c r="L81" s="107"/>
      <c r="M81" s="106"/>
      <c r="N81" s="107"/>
      <c r="O81" s="491"/>
      <c r="P81" s="107"/>
    </row>
    <row r="82" spans="1:16" ht="19.5" customHeight="1" x14ac:dyDescent="0.25">
      <c r="A82" s="495"/>
      <c r="B82" s="496"/>
      <c r="C82" s="105"/>
      <c r="D82" s="106"/>
      <c r="E82" s="769"/>
      <c r="F82" s="107"/>
      <c r="G82" s="743"/>
      <c r="H82" s="496"/>
      <c r="I82" s="105"/>
      <c r="J82" s="106"/>
      <c r="K82" s="771"/>
      <c r="L82" s="107"/>
      <c r="M82" s="106"/>
      <c r="N82" s="107"/>
      <c r="O82" s="491"/>
      <c r="P82" s="107"/>
    </row>
    <row r="83" spans="1:16" ht="19.5" customHeight="1" x14ac:dyDescent="0.25">
      <c r="A83" s="495"/>
      <c r="B83" s="496"/>
      <c r="C83" s="105"/>
      <c r="D83" s="106"/>
      <c r="E83" s="769"/>
      <c r="F83" s="107"/>
      <c r="G83" s="743"/>
      <c r="H83" s="496"/>
      <c r="I83" s="105"/>
      <c r="J83" s="106"/>
      <c r="K83" s="769"/>
      <c r="L83" s="107"/>
      <c r="M83" s="106"/>
      <c r="N83" s="107"/>
      <c r="O83" s="491"/>
      <c r="P83" s="107"/>
    </row>
    <row r="84" spans="1:16" ht="19.5" customHeight="1" x14ac:dyDescent="0.25">
      <c r="A84" s="495"/>
      <c r="B84" s="496"/>
      <c r="C84" s="105"/>
      <c r="D84" s="106"/>
      <c r="E84" s="769"/>
      <c r="F84" s="107"/>
      <c r="G84" s="743"/>
      <c r="H84" s="496"/>
      <c r="I84" s="105"/>
      <c r="J84" s="106"/>
      <c r="K84" s="769"/>
      <c r="L84" s="107"/>
      <c r="M84" s="106"/>
      <c r="N84" s="107"/>
      <c r="O84" s="491"/>
      <c r="P84" s="107"/>
    </row>
    <row r="85" spans="1:16" ht="19.5" customHeight="1" x14ac:dyDescent="0.25">
      <c r="A85" s="495"/>
      <c r="B85" s="496"/>
      <c r="C85" s="105"/>
      <c r="D85" s="106"/>
      <c r="E85" s="769"/>
      <c r="F85" s="107"/>
      <c r="G85" s="743"/>
      <c r="H85" s="496"/>
      <c r="I85" s="105"/>
      <c r="J85" s="106"/>
      <c r="K85" s="769"/>
      <c r="L85" s="107"/>
      <c r="M85" s="106"/>
      <c r="N85" s="107"/>
      <c r="O85" s="491"/>
      <c r="P85" s="107"/>
    </row>
    <row r="86" spans="1:16" ht="19.5" customHeight="1" x14ac:dyDescent="0.25">
      <c r="A86" s="495"/>
      <c r="B86" s="496"/>
      <c r="C86" s="105"/>
      <c r="D86" s="106"/>
      <c r="E86" s="769"/>
      <c r="F86" s="107"/>
      <c r="G86" s="743"/>
      <c r="H86" s="496"/>
      <c r="I86" s="105"/>
      <c r="J86" s="106"/>
      <c r="K86" s="769"/>
      <c r="L86" s="107"/>
      <c r="M86" s="106"/>
      <c r="N86" s="107"/>
      <c r="O86" s="491"/>
      <c r="P86" s="107"/>
    </row>
    <row r="87" spans="1:16" ht="19.5" customHeight="1" thickBot="1" x14ac:dyDescent="0.3">
      <c r="A87" s="495"/>
      <c r="B87" s="497"/>
      <c r="C87" s="369"/>
      <c r="D87" s="494"/>
      <c r="E87" s="772"/>
      <c r="F87" s="773"/>
      <c r="G87" s="744"/>
      <c r="H87" s="497"/>
      <c r="I87" s="369"/>
      <c r="J87" s="494"/>
      <c r="K87" s="772"/>
      <c r="L87" s="773"/>
      <c r="M87" s="106"/>
      <c r="N87" s="107"/>
      <c r="O87" s="491"/>
      <c r="P87" s="107"/>
    </row>
  </sheetData>
  <sortState xmlns:xlrd2="http://schemas.microsoft.com/office/spreadsheetml/2017/richdata2" ref="B9:O21">
    <sortCondition ref="O9:O21"/>
  </sortState>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3249"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3">
    <tabColor indexed="17"/>
    <pageSetUpPr fitToPage="1"/>
  </sheetPr>
  <dimension ref="A1:U81"/>
  <sheetViews>
    <sheetView showGridLines="0" showZeros="0" workbookViewId="0">
      <selection activeCell="D7" sqref="D7"/>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MTSZ AMATŐR OB</v>
      </c>
      <c r="B1" s="138"/>
      <c r="I1" s="384"/>
      <c r="J1" s="137"/>
      <c r="K1" s="297" t="s">
        <v>145</v>
      </c>
      <c r="L1" s="297"/>
      <c r="M1" s="298"/>
      <c r="N1" s="137"/>
      <c r="O1" s="137"/>
      <c r="P1" s="137"/>
      <c r="R1" s="137"/>
    </row>
    <row r="2" spans="1:21" s="108" customFormat="1" x14ac:dyDescent="0.25">
      <c r="A2" s="473" t="s">
        <v>122</v>
      </c>
      <c r="B2" s="96"/>
      <c r="C2" s="96"/>
      <c r="D2" s="96"/>
      <c r="E2" s="96"/>
      <c r="F2" s="464" t="str">
        <f>Altalanos!$C$8</f>
        <v>Férfi egyéni 250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5" t="str">
        <f>Altalanos!$A$10</f>
        <v>2022.08.05-07.</v>
      </c>
      <c r="B4" s="835"/>
      <c r="C4" s="835"/>
      <c r="D4" s="145"/>
      <c r="E4" s="432"/>
      <c r="F4" s="145"/>
      <c r="G4" s="146" t="str">
        <f>Altalanos!$C$10</f>
        <v>Balatonboglár</v>
      </c>
      <c r="H4" s="301"/>
      <c r="I4" s="145"/>
      <c r="J4" s="302"/>
      <c r="K4" s="148"/>
      <c r="L4" s="147"/>
      <c r="M4" s="104"/>
      <c r="N4" s="302"/>
      <c r="O4" s="145"/>
      <c r="P4" s="302"/>
      <c r="Q4" s="145"/>
      <c r="R4" s="89" t="str">
        <f>Altalanos!$E$10</f>
        <v>Kádár László</v>
      </c>
    </row>
    <row r="5" spans="1:21" s="19" customFormat="1" ht="9.6" x14ac:dyDescent="0.25">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1" customFormat="1" ht="1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IF($D7="","",VLOOKUP($D7,'Vegyes páros ELO'!$A$7:$P$23,14))</f>
        <v/>
      </c>
      <c r="C7" s="390" t="str">
        <f>IF($D7="","",VLOOKUP($D7,'Vegyes páros ELO'!$A$7:$P$23,15))</f>
        <v/>
      </c>
      <c r="D7" s="159"/>
      <c r="E7" s="680" t="str">
        <f>UPPER(IF($D7="","",VLOOKUP($D7,'Vegyes páros ELO'!$A$7:$P$23,5)))</f>
        <v/>
      </c>
      <c r="F7" s="681" t="str">
        <f>UPPER(IF($D7="","",VLOOKUP($D7,'Vegyes páros ELO'!$A$7:$P$23,2)))</f>
        <v/>
      </c>
      <c r="G7" s="681" t="str">
        <f>IF($D7="","",VLOOKUP($D7,'Vegyes páros ELO'!$A$7:$P$23,3))</f>
        <v/>
      </c>
      <c r="H7" s="682"/>
      <c r="I7" s="681" t="str">
        <f>IF($D7="","",VLOOKUP($D7,'Vegyes páros ELO'!$A$7:$P$23,4))</f>
        <v/>
      </c>
      <c r="J7" s="309"/>
      <c r="K7" s="163"/>
      <c r="L7" s="165"/>
      <c r="M7" s="163"/>
      <c r="N7" s="165"/>
      <c r="O7" s="163"/>
      <c r="P7" s="165"/>
      <c r="Q7" s="163"/>
      <c r="R7" s="166"/>
      <c r="S7" s="169"/>
      <c r="U7" s="170" t="str">
        <f>Birók!P21</f>
        <v>Bíró</v>
      </c>
    </row>
    <row r="8" spans="1:21" s="38" customFormat="1" ht="9.6" customHeight="1" x14ac:dyDescent="0.25">
      <c r="A8" s="281"/>
      <c r="B8" s="310"/>
      <c r="C8" s="310"/>
      <c r="D8" s="310"/>
      <c r="E8" s="680" t="str">
        <f>UPPER(IF($D7="","",VLOOKUP($D7,'Vegyes páros ELO'!$A$7:$P$23,11)))</f>
        <v/>
      </c>
      <c r="F8" s="681" t="str">
        <f>UPPER(IF($D7="","",VLOOKUP($D7,'Vegyes páros ELO'!$A$7:$P$23,8)))</f>
        <v/>
      </c>
      <c r="G8" s="681" t="str">
        <f>IF($D7="","",VLOOKUP($D7,'Vegyes páros ELO'!$A$7:$P$23,9))</f>
        <v/>
      </c>
      <c r="H8" s="682"/>
      <c r="I8" s="681" t="str">
        <f>IF($D7="","",VLOOKUP($D7,'Vegyes páros ELO'!$A$7:$P$23,10))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IF($D11="","",VLOOKUP($D11,'Vegyes páros ELO'!$A$7:$P$23,14))</f>
        <v/>
      </c>
      <c r="C11" s="390" t="str">
        <f>IF($D11="","",VLOOKUP($D11,'Vegyes páros ELO'!$A$7:$P$23,15))</f>
        <v/>
      </c>
      <c r="D11" s="159"/>
      <c r="E11" s="498" t="str">
        <f>UPPER(IF($D11="","",VLOOKUP($D11,'Vegyes páros ELO'!$A$7:$P$23,5)))</f>
        <v/>
      </c>
      <c r="F11" s="487" t="str">
        <f>UPPER(IF($D11="","",VLOOKUP($D11,'Vegyes páros ELO'!$A$7:$P$23,2)))</f>
        <v/>
      </c>
      <c r="G11" s="487" t="str">
        <f>IF($D11="","",VLOOKUP($D11,'Vegyes páros ELO'!$A$7:$P$23,3))</f>
        <v/>
      </c>
      <c r="H11" s="499"/>
      <c r="I11" s="487" t="str">
        <f>IF($D11="","",VLOOKUP($D11,'Vegyes páros ELO'!$A$7:$P$23,4))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UPPER(IF($D11="","",VLOOKUP($D11,'Vegyes páros ELO'!$A$7:$P$23,11)))</f>
        <v/>
      </c>
      <c r="F12" s="487" t="str">
        <f>UPPER(IF($D11="","",VLOOKUP($D11,'Vegyes páros ELO'!$A$7:$P$23,8)))</f>
        <v/>
      </c>
      <c r="G12" s="487" t="str">
        <f>IF($D11="","",VLOOKUP($D11,'Vegyes páros ELO'!$A$7:$P$23,9))</f>
        <v/>
      </c>
      <c r="H12" s="499"/>
      <c r="I12" s="487" t="str">
        <f>IF($D11="","",VLOOKUP($D11,'Vegyes páros ELO'!$A$7:$P$23,10))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IF($D15="","",VLOOKUP($D15,'Vegyes páros ELO'!$A$7:$P$23,14))</f>
        <v/>
      </c>
      <c r="C15" s="390" t="str">
        <f>IF($D15="","",VLOOKUP($D15,'Vegyes páros ELO'!$A$7:$P$23,15))</f>
        <v/>
      </c>
      <c r="D15" s="159"/>
      <c r="E15" s="498" t="str">
        <f>UPPER(IF($D15="","",VLOOKUP($D15,'Vegyes páros ELO'!$A$7:$P$23,5)))</f>
        <v/>
      </c>
      <c r="F15" s="487" t="str">
        <f>UPPER(IF($D15="","",VLOOKUP($D15,'Vegyes páros ELO'!$A$7:$P$23,2)))</f>
        <v/>
      </c>
      <c r="G15" s="487" t="str">
        <f>IF($D15="","",VLOOKUP($D15,'Vegyes páros ELO'!$A$7:$P$23,3))</f>
        <v/>
      </c>
      <c r="H15" s="499"/>
      <c r="I15" s="487" t="str">
        <f>IF($D15="","",VLOOKUP($D15,'Vegyes páros ELO'!$A$7:$P$23,4))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UPPER(IF($D15="","",VLOOKUP($D15,'Vegyes páros ELO'!$A$7:$P$23,11)))</f>
        <v/>
      </c>
      <c r="F16" s="487" t="str">
        <f>UPPER(IF($D15="","",VLOOKUP($D15,'Vegyes páros ELO'!$A$7:$P$23,8)))</f>
        <v/>
      </c>
      <c r="G16" s="487" t="str">
        <f>IF($D15="","",VLOOKUP($D15,'Vegyes páros ELO'!$A$7:$P$23,9))</f>
        <v/>
      </c>
      <c r="H16" s="499"/>
      <c r="I16" s="487" t="str">
        <f>IF($D15="","",VLOOKUP($D15,'Vegyes páros ELO'!$A$7:$P$23,10))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IF($D19="","",VLOOKUP($D19,'Vegyes páros ELO'!$A$7:$P$23,14))</f>
        <v/>
      </c>
      <c r="C19" s="390" t="str">
        <f>IF($D19="","",VLOOKUP($D19,'Vegyes páros ELO'!$A$7:$P$23,15))</f>
        <v/>
      </c>
      <c r="D19" s="159"/>
      <c r="E19" s="498" t="str">
        <f>UPPER(IF($D19="","",VLOOKUP($D19,'Vegyes páros ELO'!$A$7:$P$23,5)))</f>
        <v/>
      </c>
      <c r="F19" s="487" t="str">
        <f>UPPER(IF($D19="","",VLOOKUP($D19,'Vegyes páros ELO'!$A$7:$P$23,2)))</f>
        <v/>
      </c>
      <c r="G19" s="487" t="str">
        <f>IF($D19="","",VLOOKUP($D19,'Vegyes páros ELO'!$A$7:$P$23,3))</f>
        <v/>
      </c>
      <c r="H19" s="499"/>
      <c r="I19" s="487" t="str">
        <f>IF($D19="","",VLOOKUP($D19,'Vegyes páros ELO'!$A$7:$P$23,4))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UPPER(IF($D19="","",VLOOKUP($D19,'Vegyes páros ELO'!$A$7:$P$23,11)))</f>
        <v/>
      </c>
      <c r="F20" s="487" t="str">
        <f>UPPER(IF($D19="","",VLOOKUP($D19,'Vegyes páros ELO'!$A$7:$P$23,8)))</f>
        <v/>
      </c>
      <c r="G20" s="487" t="str">
        <f>IF($D19="","",VLOOKUP($D19,'Vegyes páros ELO'!$A$7:$P$23,9))</f>
        <v/>
      </c>
      <c r="H20" s="499"/>
      <c r="I20" s="487" t="str">
        <f>IF($D19="","",VLOOKUP($D19,'Vegyes páros ELO'!$A$7:$P$23,10))</f>
        <v/>
      </c>
      <c r="J20" s="311"/>
      <c r="K20" s="163"/>
      <c r="L20" s="165"/>
      <c r="M20" s="285"/>
      <c r="N20" s="323"/>
      <c r="O20" s="163"/>
      <c r="P20" s="165"/>
      <c r="Q20" s="163"/>
      <c r="R20" s="166"/>
      <c r="S20" s="169"/>
    </row>
    <row r="21" spans="1:19" s="38" customFormat="1" ht="9.6" customHeight="1" x14ac:dyDescent="0.25">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IF($D23="","",VLOOKUP($D23,'Vegyes páros ELO'!$A$7:$P$23,14))</f>
        <v/>
      </c>
      <c r="C23" s="390" t="str">
        <f>IF($D23="","",VLOOKUP($D23,'Vegyes páros ELO'!$A$7:$P$23,15))</f>
        <v/>
      </c>
      <c r="D23" s="159"/>
      <c r="E23" s="498" t="str">
        <f>UPPER(IF($D23="","",VLOOKUP($D23,'Vegyes páros ELO'!$A$7:$P$23,5)))</f>
        <v/>
      </c>
      <c r="F23" s="487" t="str">
        <f>UPPER(IF($D23="","",VLOOKUP($D23,'Vegyes páros ELO'!$A$7:$P$23,2)))</f>
        <v/>
      </c>
      <c r="G23" s="487" t="str">
        <f>IF($D23="","",VLOOKUP($D23,'Vegyes páros ELO'!$A$7:$P$23,3))</f>
        <v/>
      </c>
      <c r="H23" s="499"/>
      <c r="I23" s="487" t="str">
        <f>IF($D23="","",VLOOKUP($D23,'Vegyes páros ELO'!$A$7:$P$23,4))</f>
        <v/>
      </c>
      <c r="J23" s="309"/>
      <c r="K23" s="163"/>
      <c r="L23" s="165"/>
      <c r="M23" s="163"/>
      <c r="N23" s="318"/>
      <c r="O23" s="163"/>
      <c r="P23" s="415"/>
      <c r="Q23" s="163"/>
      <c r="R23" s="166"/>
      <c r="S23" s="169"/>
    </row>
    <row r="24" spans="1:19" s="38" customFormat="1" ht="9.6" customHeight="1" x14ac:dyDescent="0.25">
      <c r="A24" s="281"/>
      <c r="B24" s="310"/>
      <c r="C24" s="310"/>
      <c r="D24" s="310"/>
      <c r="E24" s="498" t="str">
        <f>UPPER(IF($D23="","",VLOOKUP($D23,'Vegyes páros ELO'!$A$7:$P$23,11)))</f>
        <v/>
      </c>
      <c r="F24" s="487" t="str">
        <f>UPPER(IF($D23="","",VLOOKUP($D23,'Vegyes páros ELO'!$A$7:$P$23,8)))</f>
        <v/>
      </c>
      <c r="G24" s="487" t="str">
        <f>IF($D23="","",VLOOKUP($D23,'Vegyes páros ELO'!$A$7:$P$23,9))</f>
        <v/>
      </c>
      <c r="H24" s="499"/>
      <c r="I24" s="487" t="str">
        <f>IF($D23="","",VLOOKUP($D23,'Vegyes páros ELO'!$A$7:$P$23,10))</f>
        <v/>
      </c>
      <c r="J24" s="311"/>
      <c r="K24" s="156" t="str">
        <f>IF(J24="a",F23,IF(J24="b",F25,""))</f>
        <v/>
      </c>
      <c r="L24" s="165"/>
      <c r="M24" s="163"/>
      <c r="N24" s="318"/>
      <c r="O24" s="163"/>
      <c r="P24" s="403"/>
      <c r="Q24" s="163"/>
      <c r="R24" s="166"/>
      <c r="S24" s="169"/>
    </row>
    <row r="25" spans="1:19" s="38" customFormat="1" ht="9.6" customHeight="1" x14ac:dyDescent="0.25">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5">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5">
      <c r="A27" s="281">
        <v>6</v>
      </c>
      <c r="B27" s="390" t="str">
        <f>IF($D27="","",VLOOKUP($D27,'Vegyes páros ELO'!$A$7:$P$23,14))</f>
        <v/>
      </c>
      <c r="C27" s="390" t="str">
        <f>IF($D27="","",VLOOKUP($D27,'Vegyes páros ELO'!$A$7:$P$23,15))</f>
        <v/>
      </c>
      <c r="D27" s="159"/>
      <c r="E27" s="498" t="str">
        <f>UPPER(IF($D27="","",VLOOKUP($D27,'Vegyes páros ELO'!$A$7:$P$23,5)))</f>
        <v/>
      </c>
      <c r="F27" s="487" t="str">
        <f>UPPER(IF($D27="","",VLOOKUP($D27,'Vegyes páros ELO'!$A$7:$P$23,2)))</f>
        <v/>
      </c>
      <c r="G27" s="487" t="str">
        <f>IF($D27="","",VLOOKUP($D27,'Vegyes páros ELO'!$A$7:$P$23,3))</f>
        <v/>
      </c>
      <c r="H27" s="499"/>
      <c r="I27" s="487" t="str">
        <f>IF($D27="","",VLOOKUP($D27,'Vegyes páros ELO'!$A$7:$P$23,4))</f>
        <v/>
      </c>
      <c r="J27" s="317"/>
      <c r="K27" s="163"/>
      <c r="L27" s="318"/>
      <c r="M27" s="201"/>
      <c r="N27" s="322"/>
      <c r="O27" s="163"/>
      <c r="P27" s="403"/>
      <c r="Q27" s="163"/>
      <c r="R27" s="166"/>
      <c r="S27" s="169"/>
    </row>
    <row r="28" spans="1:19" s="38" customFormat="1" ht="9.6" customHeight="1" x14ac:dyDescent="0.25">
      <c r="A28" s="281"/>
      <c r="B28" s="310"/>
      <c r="C28" s="310"/>
      <c r="D28" s="310"/>
      <c r="E28" s="498" t="str">
        <f>UPPER(IF($D27="","",VLOOKUP($D27,'Vegyes páros ELO'!$A$7:$P$23,11)))</f>
        <v/>
      </c>
      <c r="F28" s="487" t="str">
        <f>UPPER(IF($D27="","",VLOOKUP($D27,'Vegyes páros ELO'!$A$7:$P$23,8)))</f>
        <v/>
      </c>
      <c r="G28" s="487" t="str">
        <f>IF($D27="","",VLOOKUP($D27,'Vegyes páros ELO'!$A$7:$P$23,9))</f>
        <v/>
      </c>
      <c r="H28" s="499"/>
      <c r="I28" s="487" t="str">
        <f>IF($D27="","",VLOOKUP($D27,'Vegyes páros ELO'!$A$7:$P$23,10))</f>
        <v/>
      </c>
      <c r="J28" s="311"/>
      <c r="K28" s="163"/>
      <c r="L28" s="318"/>
      <c r="M28" s="285"/>
      <c r="N28" s="323"/>
      <c r="O28" s="163"/>
      <c r="P28" s="403"/>
      <c r="Q28" s="163"/>
      <c r="R28" s="166"/>
      <c r="S28" s="169"/>
    </row>
    <row r="29" spans="1:19" s="38" customFormat="1" ht="9.6" customHeight="1" x14ac:dyDescent="0.25">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5">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5">
      <c r="A31" s="321">
        <v>7</v>
      </c>
      <c r="B31" s="390" t="str">
        <f>IF($D31="","",VLOOKUP($D31,'Vegyes páros ELO'!$A$7:$P$23,14))</f>
        <v/>
      </c>
      <c r="C31" s="390" t="str">
        <f>IF($D31="","",VLOOKUP($D31,'Vegyes páros ELO'!$A$7:$P$23,15))</f>
        <v/>
      </c>
      <c r="D31" s="159"/>
      <c r="E31" s="498" t="str">
        <f>UPPER(IF($D31="","",VLOOKUP($D31,'Vegyes páros ELO'!$A$7:$P$23,5)))</f>
        <v/>
      </c>
      <c r="F31" s="487" t="str">
        <f>UPPER(IF($D31="","",VLOOKUP($D31,'Vegyes páros ELO'!$A$7:$P$23,2)))</f>
        <v/>
      </c>
      <c r="G31" s="487" t="str">
        <f>IF($D31="","",VLOOKUP($D31,'Vegyes páros ELO'!$A$7:$P$23,3))</f>
        <v/>
      </c>
      <c r="H31" s="499"/>
      <c r="I31" s="487" t="str">
        <f>IF($D31="","",VLOOKUP($D31,'Vegyes páros ELO'!$A$7:$P$23,4))</f>
        <v/>
      </c>
      <c r="J31" s="309"/>
      <c r="K31" s="163"/>
      <c r="L31" s="318"/>
      <c r="M31" s="163"/>
      <c r="N31" s="165"/>
      <c r="O31" s="201"/>
      <c r="P31" s="403"/>
      <c r="Q31" s="163"/>
      <c r="R31" s="166"/>
      <c r="S31" s="169"/>
    </row>
    <row r="32" spans="1:19" s="38" customFormat="1" ht="9.6" customHeight="1" x14ac:dyDescent="0.25">
      <c r="A32" s="281"/>
      <c r="B32" s="310"/>
      <c r="C32" s="310"/>
      <c r="D32" s="310"/>
      <c r="E32" s="498" t="str">
        <f>UPPER(IF($D31="","",VLOOKUP($D31,'Vegyes páros ELO'!$A$7:$P$23,11)))</f>
        <v/>
      </c>
      <c r="F32" s="487" t="str">
        <f>UPPER(IF($D31="","",VLOOKUP($D31,'Vegyes páros ELO'!$A$7:$P$23,8)))</f>
        <v/>
      </c>
      <c r="G32" s="487" t="str">
        <f>IF($D31="","",VLOOKUP($D31,'Vegyes páros ELO'!$A$7:$P$23,9))</f>
        <v/>
      </c>
      <c r="H32" s="499"/>
      <c r="I32" s="487" t="str">
        <f>IF($D31="","",VLOOKUP($D31,'Vegyes páros ELO'!$A$7:$P$23,10))</f>
        <v/>
      </c>
      <c r="J32" s="311"/>
      <c r="K32" s="156" t="str">
        <f>IF(J32="a",F31,IF(J32="b",F33,""))</f>
        <v/>
      </c>
      <c r="L32" s="318"/>
      <c r="M32" s="163"/>
      <c r="N32" s="165"/>
      <c r="O32" s="163"/>
      <c r="P32" s="403"/>
      <c r="Q32" s="163"/>
      <c r="R32" s="166"/>
      <c r="S32" s="169"/>
    </row>
    <row r="33" spans="1:19" s="38" customFormat="1" ht="9.6" customHeight="1" x14ac:dyDescent="0.25">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5">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5">
      <c r="A35" s="307">
        <v>8</v>
      </c>
      <c r="B35" s="390" t="str">
        <f>IF($D35="","",VLOOKUP($D35,'Vegyes páros ELO'!$A$7:$P$23,14))</f>
        <v/>
      </c>
      <c r="C35" s="390" t="str">
        <f>IF($D35="","",VLOOKUP($D35,'Vegyes páros ELO'!$A$7:$P$23,15))</f>
        <v/>
      </c>
      <c r="D35" s="159"/>
      <c r="E35" s="498" t="str">
        <f>UPPER(IF($D35="","",VLOOKUP($D35,'Vegyes páros ELO'!$A$7:$P$23,5)))</f>
        <v/>
      </c>
      <c r="F35" s="160" t="str">
        <f>UPPER(IF($D35="","",VLOOKUP($D35,'Vegyes páros ELO'!$A$7:$P$23,2)))</f>
        <v/>
      </c>
      <c r="G35" s="160" t="str">
        <f>IF($D35="","",VLOOKUP($D35,'Vegyes páros ELO'!$A$7:$P$23,3))</f>
        <v/>
      </c>
      <c r="H35" s="308"/>
      <c r="I35" s="160" t="str">
        <f>IF($D35="","",VLOOKUP($D35,'Vegyes páros ELO'!$A$7:$P$23,4))</f>
        <v/>
      </c>
      <c r="J35" s="317"/>
      <c r="K35" s="163"/>
      <c r="L35" s="165"/>
      <c r="M35" s="201"/>
      <c r="N35" s="314"/>
      <c r="O35" s="163"/>
      <c r="P35" s="403"/>
      <c r="Q35" s="163"/>
      <c r="R35" s="166"/>
      <c r="S35" s="169"/>
    </row>
    <row r="36" spans="1:19" s="38" customFormat="1" ht="9.6" customHeight="1" x14ac:dyDescent="0.25">
      <c r="A36" s="281"/>
      <c r="B36" s="310"/>
      <c r="C36" s="310"/>
      <c r="D36" s="310"/>
      <c r="E36" s="680" t="str">
        <f>UPPER(IF($D35="","",VLOOKUP($D35,'Vegyes páros ELO'!$A$7:$P$23,11)))</f>
        <v/>
      </c>
      <c r="F36" s="681" t="str">
        <f>UPPER(IF($D35="","",VLOOKUP($D35,'Vegyes páros ELO'!$A$7:$P$23,8)))</f>
        <v/>
      </c>
      <c r="G36" s="681" t="str">
        <f>IF($D35="","",VLOOKUP($D35,'Vegyes páros ELO'!$A$7:$P$23,9))</f>
        <v/>
      </c>
      <c r="H36" s="682"/>
      <c r="I36" s="681" t="str">
        <f>IF($D35="","",VLOOKUP($D35,'Vegyes páros ELO'!$A$7:$P$23,10))</f>
        <v/>
      </c>
      <c r="J36" s="311"/>
      <c r="K36" s="163"/>
      <c r="L36" s="165"/>
      <c r="M36" s="285"/>
      <c r="N36" s="319"/>
      <c r="O36" s="163"/>
      <c r="P36" s="403"/>
      <c r="Q36" s="163"/>
      <c r="R36" s="166"/>
      <c r="S36" s="169"/>
    </row>
    <row r="37" spans="1:19" s="38" customFormat="1" ht="9.6" customHeight="1" x14ac:dyDescent="0.25">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5">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5">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5">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5">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5">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5">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5">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5">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5">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5">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5">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5">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5">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5">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5">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5">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5">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5">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5">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5">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5">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5">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5">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5">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5">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5">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5">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5">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5">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5">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5">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5">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5">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442"/>
      <c r="F72" s="92">
        <f>IF(D72&gt;$R$79,,UPPER(VLOOKUP(D72,'Vegyes páros ELO'!$A$7:$L$23,2)))</f>
        <v>0</v>
      </c>
      <c r="G72" s="90"/>
      <c r="H72" s="90"/>
      <c r="I72" s="333"/>
      <c r="J72" s="334" t="s">
        <v>7</v>
      </c>
      <c r="K72" s="221"/>
      <c r="L72" s="227"/>
      <c r="M72" s="221"/>
      <c r="N72" s="228"/>
      <c r="O72" s="229" t="s">
        <v>157</v>
      </c>
      <c r="P72" s="230"/>
      <c r="Q72" s="230"/>
      <c r="R72" s="231"/>
    </row>
    <row r="73" spans="1:19" s="18" customFormat="1" ht="9" customHeight="1" x14ac:dyDescent="0.25">
      <c r="A73" s="236" t="s">
        <v>159</v>
      </c>
      <c r="B73" s="234"/>
      <c r="C73" s="237"/>
      <c r="D73" s="224"/>
      <c r="E73" s="442"/>
      <c r="F73" s="92">
        <f>IF(D72&gt;$R$79,,UPPER(VLOOKUP(D72,'Vegyes páros ELO'!$A$7:$L$23,8)))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443"/>
      <c r="F74" s="92">
        <f>IF(D74&gt;$R$79,,UPPER(VLOOKUP(D74,'Vegyes páros ELO'!$A$7:$L$23,2)))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418"/>
      <c r="E75" s="443"/>
      <c r="F75" s="241">
        <f>IF(D74&gt;$R$79,,UPPER(VLOOKUP(D74,'Vegyes páros ELO'!$A$7:$L$23,8)))</f>
        <v>0</v>
      </c>
      <c r="G75" s="335"/>
      <c r="H75" s="335"/>
      <c r="I75" s="336"/>
      <c r="J75" s="334"/>
      <c r="K75" s="221"/>
      <c r="L75" s="227"/>
      <c r="M75" s="221"/>
      <c r="N75" s="228"/>
      <c r="O75" s="221"/>
      <c r="P75" s="227"/>
      <c r="Q75" s="221"/>
      <c r="R75" s="228"/>
    </row>
    <row r="76" spans="1:19" s="18" customFormat="1" ht="9" customHeight="1" x14ac:dyDescent="0.25">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5">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5">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5">
      <c r="A79" s="368"/>
      <c r="B79" s="365"/>
      <c r="C79" s="378"/>
      <c r="D79" s="391"/>
      <c r="E79" s="445"/>
      <c r="F79" s="389"/>
      <c r="G79" s="365"/>
      <c r="H79" s="365"/>
      <c r="I79" s="420"/>
      <c r="J79" s="337"/>
      <c r="K79" s="234"/>
      <c r="L79" s="233"/>
      <c r="M79" s="234"/>
      <c r="N79" s="235"/>
      <c r="O79" s="234" t="str">
        <f>R4</f>
        <v>Kádár László</v>
      </c>
      <c r="P79" s="233"/>
      <c r="Q79" s="234"/>
      <c r="R79" s="338">
        <f>MIN(4,'Vegyes páros ELO'!$P$5)</f>
        <v>0</v>
      </c>
    </row>
    <row r="80" spans="1:19" ht="15.75" customHeight="1" x14ac:dyDescent="0.25"/>
    <row r="81" ht="9" customHeight="1" x14ac:dyDescent="0.25"/>
  </sheetData>
  <mergeCells count="1">
    <mergeCell ref="A4:C4"/>
  </mergeCells>
  <conditionalFormatting sqref="I10 K30 M22 I34 I26 I18 K14 O38:O68">
    <cfRule type="expression" dxfId="310" priority="8" stopIfTrue="1">
      <formula>AND($O$1="CU",I10="Umpire")</formula>
    </cfRule>
    <cfRule type="expression" dxfId="309" priority="9" stopIfTrue="1">
      <formula>AND($O$1="CU",I10&lt;&gt;"Umpire",J10&lt;&gt;"")</formula>
    </cfRule>
    <cfRule type="expression" dxfId="308" priority="10" stopIfTrue="1">
      <formula>AND($O$1="CU",I10&lt;&gt;"Umpire")</formula>
    </cfRule>
  </conditionalFormatting>
  <conditionalFormatting sqref="M13 M29 K17 K25 O21 K33 Q37 K9">
    <cfRule type="expression" dxfId="307" priority="6" stopIfTrue="1">
      <formula>J10="as"</formula>
    </cfRule>
    <cfRule type="expression" dxfId="306" priority="7" stopIfTrue="1">
      <formula>J10="bs"</formula>
    </cfRule>
  </conditionalFormatting>
  <conditionalFormatting sqref="M14 M30 K18 K26 O22 K34 K10 Q38:Q68">
    <cfRule type="expression" dxfId="305" priority="4" stopIfTrue="1">
      <formula>J10="as"</formula>
    </cfRule>
    <cfRule type="expression" dxfId="304" priority="5" stopIfTrue="1">
      <formula>J10="bs"</formula>
    </cfRule>
  </conditionalFormatting>
  <conditionalFormatting sqref="J10 J18 J26 J34 L30 L14 N22">
    <cfRule type="expression" dxfId="303" priority="3" stopIfTrue="1">
      <formula>$O$1="CU"</formula>
    </cfRule>
  </conditionalFormatting>
  <conditionalFormatting sqref="E7:F7 E31:F31 E11:F11 E15:F15 E19:F19 E23:F23 E27:F27 E35:F35">
    <cfRule type="cellIs" dxfId="302" priority="2" stopIfTrue="1" operator="equal">
      <formula>"Bye"</formula>
    </cfRule>
  </conditionalFormatting>
  <conditionalFormatting sqref="D7 D11 D15 D19 D23 D27 D31 D35">
    <cfRule type="cellIs" dxfId="301" priority="1" stopIfTrue="1" operator="lessThan">
      <formula>3</formula>
    </cfRule>
  </conditionalFormatting>
  <dataValidations count="1">
    <dataValidation type="list" allowBlank="1" showInputMessage="1" sqref="I10 O38:O68 I34 K14 I26 M22 I18 K30" xr:uid="{00000000-0002-0000-1D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4273"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4274"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8">
    <pageSetUpPr fitToPage="1"/>
  </sheetPr>
  <dimension ref="A1:P42"/>
  <sheetViews>
    <sheetView showGridLines="0" showZeros="0" workbookViewId="0">
      <selection activeCell="A22" sqref="A22:B23"/>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5" customWidth="1"/>
    <col min="15" max="15" width="8.5546875" customWidth="1"/>
    <col min="16" max="16" width="11.5546875" hidden="1" customWidth="1"/>
  </cols>
  <sheetData>
    <row r="1" spans="1:14" ht="24.6" x14ac:dyDescent="0.3">
      <c r="A1" s="46" t="str">
        <f>Altalanos!$A$6</f>
        <v>MTSZ AMATŐR OB</v>
      </c>
      <c r="B1" s="47"/>
      <c r="C1" s="47"/>
      <c r="D1" s="37"/>
      <c r="E1" s="37"/>
      <c r="F1" s="48"/>
      <c r="G1" s="37"/>
      <c r="H1" s="37"/>
      <c r="I1" s="37"/>
      <c r="J1" s="37"/>
      <c r="K1" s="37"/>
      <c r="L1" s="37"/>
      <c r="M1" s="37"/>
      <c r="N1" s="49"/>
    </row>
    <row r="2" spans="1:14" x14ac:dyDescent="0.25">
      <c r="A2" s="50"/>
      <c r="B2" s="29"/>
      <c r="C2" s="29"/>
      <c r="D2" s="37"/>
      <c r="E2" s="37"/>
      <c r="F2" s="37"/>
      <c r="G2" s="37"/>
      <c r="H2" s="37"/>
      <c r="I2" s="37"/>
      <c r="J2" s="37"/>
      <c r="K2" s="37"/>
      <c r="L2" s="37"/>
      <c r="M2" s="37"/>
      <c r="N2" s="48"/>
    </row>
    <row r="3" spans="1:14" s="2" customFormat="1" ht="39.75" customHeight="1" thickBot="1" x14ac:dyDescent="0.3">
      <c r="A3" s="51"/>
      <c r="B3" s="52" t="s">
        <v>81</v>
      </c>
      <c r="C3" s="53"/>
      <c r="D3" s="54"/>
      <c r="E3" s="54"/>
      <c r="F3" s="55"/>
      <c r="G3" s="54"/>
      <c r="H3" s="56"/>
      <c r="I3" s="55"/>
      <c r="J3" s="54"/>
      <c r="K3" s="54"/>
      <c r="L3" s="54"/>
      <c r="M3" s="54"/>
      <c r="N3" s="56"/>
    </row>
    <row r="4" spans="1:14" s="18" customFormat="1" ht="9.6" x14ac:dyDescent="0.25">
      <c r="A4" s="55" t="s">
        <v>82</v>
      </c>
      <c r="B4" s="53" t="s">
        <v>79</v>
      </c>
      <c r="C4" s="57"/>
      <c r="D4" s="57"/>
      <c r="E4" s="57"/>
      <c r="F4" s="57"/>
      <c r="G4" s="57"/>
      <c r="H4" s="57"/>
      <c r="I4" s="57"/>
      <c r="J4" s="57"/>
      <c r="K4" s="57"/>
      <c r="L4" s="57"/>
      <c r="M4" s="57"/>
      <c r="N4" s="57"/>
    </row>
    <row r="5" spans="1:14" s="38" customFormat="1" ht="12.75" customHeight="1" x14ac:dyDescent="0.25">
      <c r="A5" s="58" t="str">
        <f>Altalanos!$A$10</f>
        <v>2022.08.05-07.</v>
      </c>
      <c r="B5" s="59" t="str">
        <f>Altalanos!$C$10</f>
        <v>Balatonboglár</v>
      </c>
      <c r="C5" s="60"/>
      <c r="D5" s="60"/>
      <c r="E5" s="60"/>
      <c r="F5" s="60"/>
      <c r="G5" s="60"/>
      <c r="H5" s="60"/>
      <c r="I5" s="60"/>
      <c r="J5" s="60"/>
      <c r="K5" s="60"/>
      <c r="L5" s="60"/>
      <c r="M5" s="61"/>
      <c r="N5" s="61"/>
    </row>
    <row r="6" spans="1:14" s="2" customFormat="1" ht="60" customHeight="1" thickBot="1" x14ac:dyDescent="0.3">
      <c r="A6" s="834" t="s">
        <v>83</v>
      </c>
      <c r="B6" s="834"/>
      <c r="C6" s="62"/>
      <c r="D6" s="62"/>
      <c r="E6" s="62"/>
      <c r="F6" s="63"/>
      <c r="G6" s="64"/>
      <c r="H6" s="62"/>
      <c r="I6" s="63"/>
      <c r="J6" s="62"/>
      <c r="K6" s="62"/>
      <c r="L6" s="62"/>
      <c r="M6" s="62"/>
      <c r="N6" s="65"/>
    </row>
    <row r="7" spans="1:14" s="18" customFormat="1" ht="13.5" hidden="1" customHeight="1" x14ac:dyDescent="0.25">
      <c r="A7" s="66"/>
      <c r="B7" s="67"/>
      <c r="C7" s="67"/>
      <c r="D7" s="67"/>
      <c r="E7" s="67"/>
      <c r="F7" s="67"/>
      <c r="G7" s="67"/>
      <c r="H7" s="67"/>
      <c r="I7" s="67"/>
      <c r="J7" s="67"/>
      <c r="K7" s="67"/>
      <c r="L7" s="67"/>
      <c r="M7" s="67"/>
      <c r="N7" s="57"/>
    </row>
    <row r="8" spans="1:14" s="11" customFormat="1" ht="12.75" hidden="1" customHeight="1" x14ac:dyDescent="0.25">
      <c r="A8" s="68"/>
      <c r="B8" s="40"/>
      <c r="C8" s="40"/>
      <c r="D8" s="40"/>
      <c r="E8" s="40"/>
      <c r="F8" s="40"/>
      <c r="G8" s="40"/>
      <c r="H8" s="40"/>
      <c r="I8" s="40"/>
      <c r="J8" s="40"/>
      <c r="K8" s="40"/>
      <c r="L8" s="40"/>
      <c r="M8" s="40"/>
      <c r="N8" s="60"/>
    </row>
    <row r="9" spans="1:14" s="18" customFormat="1" hidden="1" x14ac:dyDescent="0.25">
      <c r="A9" s="69"/>
      <c r="B9" s="71"/>
      <c r="C9" s="72"/>
      <c r="D9" s="71"/>
      <c r="E9" s="71"/>
      <c r="F9" s="71"/>
      <c r="G9" s="71"/>
      <c r="H9" s="71"/>
      <c r="I9" s="71"/>
      <c r="J9" s="71"/>
      <c r="K9" s="71"/>
      <c r="L9" s="71"/>
      <c r="M9" s="71"/>
      <c r="N9" s="73"/>
    </row>
    <row r="10" spans="1:14" s="18" customFormat="1" ht="9.6" hidden="1" x14ac:dyDescent="0.25">
      <c r="A10" s="66"/>
      <c r="B10" s="67"/>
      <c r="C10" s="57"/>
      <c r="D10" s="57"/>
      <c r="E10" s="57"/>
      <c r="F10" s="57"/>
      <c r="G10" s="57"/>
      <c r="H10" s="57"/>
      <c r="I10" s="57"/>
      <c r="J10" s="57"/>
      <c r="K10" s="57"/>
      <c r="L10" s="57"/>
      <c r="M10" s="57"/>
      <c r="N10" s="57"/>
    </row>
    <row r="11" spans="1:14" s="38" customFormat="1" ht="12.75" hidden="1" customHeight="1" x14ac:dyDescent="0.25">
      <c r="A11" s="74"/>
      <c r="B11" s="39"/>
      <c r="C11" s="60"/>
      <c r="D11" s="60"/>
      <c r="E11" s="60"/>
      <c r="F11" s="60"/>
      <c r="G11" s="60"/>
      <c r="H11" s="60"/>
      <c r="I11" s="60"/>
      <c r="J11" s="60"/>
      <c r="K11" s="60"/>
      <c r="L11" s="60"/>
      <c r="M11" s="61"/>
      <c r="N11" s="57"/>
    </row>
    <row r="12" spans="1:14" s="18" customFormat="1" ht="9.6" hidden="1" x14ac:dyDescent="0.25">
      <c r="A12" s="66"/>
      <c r="B12" s="67"/>
      <c r="C12" s="67"/>
      <c r="D12" s="67"/>
      <c r="E12" s="67"/>
      <c r="F12" s="67"/>
      <c r="G12" s="67"/>
      <c r="H12" s="67"/>
      <c r="I12" s="67"/>
      <c r="J12" s="67"/>
      <c r="K12" s="67"/>
      <c r="L12" s="67"/>
      <c r="M12" s="67"/>
      <c r="N12" s="57"/>
    </row>
    <row r="13" spans="1:14" s="11" customFormat="1" ht="12.75" hidden="1" customHeight="1" x14ac:dyDescent="0.25">
      <c r="A13" s="68"/>
      <c r="B13" s="40"/>
      <c r="C13" s="40"/>
      <c r="D13" s="40"/>
      <c r="E13" s="40"/>
      <c r="F13" s="40"/>
      <c r="G13" s="40"/>
      <c r="H13" s="40"/>
      <c r="I13" s="40"/>
      <c r="J13" s="40"/>
      <c r="K13" s="40"/>
      <c r="L13" s="40"/>
      <c r="M13" s="40"/>
      <c r="N13" s="12"/>
    </row>
    <row r="14" spans="1:14" s="18" customFormat="1" hidden="1" x14ac:dyDescent="0.25">
      <c r="A14" s="69"/>
      <c r="B14" s="71"/>
      <c r="C14" s="72"/>
      <c r="D14" s="71"/>
      <c r="E14" s="71"/>
      <c r="F14" s="71"/>
      <c r="G14" s="71"/>
      <c r="H14" s="71"/>
      <c r="I14" s="71"/>
      <c r="J14" s="71"/>
      <c r="K14" s="71"/>
      <c r="L14" s="71"/>
      <c r="M14" s="71"/>
      <c r="N14" s="73"/>
    </row>
    <row r="15" spans="1:14" s="18" customFormat="1" ht="9.6" hidden="1" x14ac:dyDescent="0.25">
      <c r="A15" s="66"/>
      <c r="B15" s="67"/>
      <c r="C15" s="57"/>
      <c r="D15" s="57"/>
      <c r="E15" s="57"/>
      <c r="F15" s="57"/>
      <c r="G15" s="57"/>
      <c r="H15" s="57"/>
      <c r="I15" s="57"/>
      <c r="J15" s="57"/>
      <c r="K15" s="57"/>
      <c r="L15" s="57"/>
      <c r="M15" s="57"/>
      <c r="N15" s="57"/>
    </row>
    <row r="16" spans="1:14" s="18" customFormat="1" hidden="1" x14ac:dyDescent="0.25">
      <c r="A16" s="74"/>
      <c r="B16" s="39"/>
      <c r="C16" s="60"/>
      <c r="D16" s="60"/>
      <c r="E16" s="60"/>
      <c r="F16" s="60"/>
      <c r="G16" s="60"/>
      <c r="H16" s="60"/>
      <c r="I16" s="60"/>
      <c r="J16" s="60"/>
      <c r="K16" s="60"/>
      <c r="L16" s="60"/>
      <c r="M16" s="61"/>
      <c r="N16" s="57"/>
    </row>
    <row r="17" spans="1:16" s="18" customFormat="1" ht="9.6" hidden="1" x14ac:dyDescent="0.25">
      <c r="A17" s="66"/>
      <c r="B17" s="67"/>
      <c r="C17" s="67"/>
      <c r="D17" s="67"/>
      <c r="E17" s="67"/>
      <c r="F17" s="67"/>
      <c r="G17" s="67"/>
      <c r="H17" s="67"/>
      <c r="I17" s="67"/>
      <c r="J17" s="67"/>
      <c r="K17" s="67"/>
      <c r="L17" s="67"/>
      <c r="M17" s="67"/>
      <c r="N17" s="57"/>
    </row>
    <row r="18" spans="1:16" s="11" customFormat="1" ht="12.75" hidden="1" customHeight="1" x14ac:dyDescent="0.25">
      <c r="A18" s="68"/>
      <c r="B18" s="40"/>
      <c r="C18" s="40"/>
      <c r="D18" s="40"/>
      <c r="E18" s="40"/>
      <c r="F18" s="40"/>
      <c r="G18" s="40"/>
      <c r="H18" s="40"/>
      <c r="I18" s="40"/>
      <c r="J18" s="40"/>
      <c r="K18" s="40"/>
      <c r="L18" s="40"/>
      <c r="M18" s="40"/>
      <c r="N18" s="12"/>
    </row>
    <row r="19" spans="1:16" s="11" customFormat="1" ht="7.5" hidden="1" customHeight="1" x14ac:dyDescent="0.25">
      <c r="A19" s="75"/>
      <c r="B19" s="75"/>
      <c r="C19" s="14"/>
      <c r="D19" s="14"/>
      <c r="E19" s="14"/>
      <c r="F19" s="14"/>
      <c r="G19" s="14"/>
      <c r="H19" s="14"/>
      <c r="I19" s="14"/>
      <c r="J19" s="14"/>
      <c r="K19" s="14"/>
      <c r="L19" s="14"/>
      <c r="M19" s="14"/>
      <c r="N19" s="12"/>
    </row>
    <row r="20" spans="1:16" s="18" customFormat="1" ht="13.8" thickBot="1" x14ac:dyDescent="0.3">
      <c r="A20" s="374" t="s">
        <v>84</v>
      </c>
      <c r="B20" s="375"/>
      <c r="C20" s="72"/>
      <c r="D20" s="71"/>
      <c r="E20" s="71"/>
      <c r="F20" s="71"/>
      <c r="G20" s="71"/>
      <c r="H20" s="71"/>
      <c r="I20" s="71"/>
      <c r="J20" s="71"/>
      <c r="K20" s="71"/>
      <c r="L20" s="71"/>
      <c r="M20" s="71"/>
      <c r="N20" s="73"/>
    </row>
    <row r="21" spans="1:16" s="18" customFormat="1" ht="9.6" x14ac:dyDescent="0.25">
      <c r="A21" s="76" t="s">
        <v>85</v>
      </c>
      <c r="B21" s="77" t="s">
        <v>86</v>
      </c>
      <c r="C21" s="57"/>
      <c r="D21" s="57"/>
      <c r="E21" s="57"/>
      <c r="F21" s="57"/>
      <c r="G21" s="57"/>
      <c r="H21" s="57"/>
      <c r="I21" s="57"/>
      <c r="J21" s="57"/>
      <c r="K21" s="57"/>
      <c r="L21" s="57"/>
      <c r="M21" s="57"/>
      <c r="N21" s="57"/>
      <c r="P21" s="78" t="s">
        <v>133</v>
      </c>
    </row>
    <row r="22" spans="1:16" s="18" customFormat="1" ht="19.5" customHeight="1" x14ac:dyDescent="0.25">
      <c r="A22" s="79"/>
      <c r="B22" s="80"/>
      <c r="C22" s="60"/>
      <c r="D22" s="60"/>
      <c r="E22" s="60"/>
      <c r="F22" s="60"/>
      <c r="G22" s="60"/>
      <c r="H22" s="60"/>
      <c r="I22" s="60"/>
      <c r="J22" s="60"/>
      <c r="K22" s="60"/>
      <c r="L22" s="60"/>
      <c r="M22" s="61"/>
      <c r="N22" s="57"/>
      <c r="P22" s="81" t="str">
        <f t="shared" ref="P22:P29" si="0">LEFT(B22,1)&amp;" "&amp;A22</f>
        <v xml:space="preserve"> </v>
      </c>
    </row>
    <row r="23" spans="1:16" s="18" customFormat="1" ht="19.5" customHeight="1" x14ac:dyDescent="0.25">
      <c r="A23" s="79"/>
      <c r="B23" s="80"/>
      <c r="C23" s="60"/>
      <c r="D23" s="60"/>
      <c r="E23" s="60"/>
      <c r="F23" s="60"/>
      <c r="G23" s="60"/>
      <c r="H23" s="60"/>
      <c r="I23" s="60"/>
      <c r="J23" s="60"/>
      <c r="K23" s="60"/>
      <c r="L23" s="60"/>
      <c r="M23" s="61"/>
      <c r="N23" s="57"/>
      <c r="P23" s="81" t="str">
        <f t="shared" si="0"/>
        <v xml:space="preserve"> </v>
      </c>
    </row>
    <row r="24" spans="1:16" s="18" customFormat="1" ht="19.5" customHeight="1" x14ac:dyDescent="0.25">
      <c r="A24" s="79"/>
      <c r="B24" s="80"/>
      <c r="C24" s="60"/>
      <c r="D24" s="60"/>
      <c r="E24" s="60"/>
      <c r="F24" s="60"/>
      <c r="G24" s="60"/>
      <c r="H24" s="60"/>
      <c r="I24" s="60"/>
      <c r="J24" s="60"/>
      <c r="K24" s="60"/>
      <c r="L24" s="60"/>
      <c r="M24" s="61"/>
      <c r="N24" s="57"/>
      <c r="P24" s="81" t="str">
        <f t="shared" si="0"/>
        <v xml:space="preserve"> </v>
      </c>
    </row>
    <row r="25" spans="1:16" s="2" customFormat="1" ht="19.5" customHeight="1" x14ac:dyDescent="0.25">
      <c r="A25" s="79"/>
      <c r="B25" s="80"/>
      <c r="C25" s="60"/>
      <c r="D25" s="60"/>
      <c r="E25" s="60"/>
      <c r="F25" s="60"/>
      <c r="G25" s="60"/>
      <c r="H25" s="60"/>
      <c r="I25" s="60"/>
      <c r="J25" s="60"/>
      <c r="K25" s="60"/>
      <c r="L25" s="60"/>
      <c r="M25" s="61"/>
      <c r="N25" s="57"/>
      <c r="P25" s="81" t="str">
        <f t="shared" si="0"/>
        <v xml:space="preserve"> </v>
      </c>
    </row>
    <row r="26" spans="1:16" s="2" customFormat="1" ht="19.5" customHeight="1" x14ac:dyDescent="0.25">
      <c r="A26" s="79"/>
      <c r="B26" s="80"/>
      <c r="C26" s="60"/>
      <c r="D26" s="60"/>
      <c r="E26" s="60"/>
      <c r="F26" s="60"/>
      <c r="G26" s="60"/>
      <c r="H26" s="60"/>
      <c r="I26" s="60"/>
      <c r="J26" s="60"/>
      <c r="K26" s="60"/>
      <c r="L26" s="60"/>
      <c r="M26" s="61"/>
      <c r="N26" s="57"/>
      <c r="P26" s="81" t="str">
        <f t="shared" si="0"/>
        <v xml:space="preserve"> </v>
      </c>
    </row>
    <row r="27" spans="1:16" s="2" customFormat="1" ht="19.5" customHeight="1" x14ac:dyDescent="0.25">
      <c r="A27" s="79"/>
      <c r="B27" s="80"/>
      <c r="C27" s="60"/>
      <c r="D27" s="60"/>
      <c r="E27" s="60"/>
      <c r="F27" s="60"/>
      <c r="G27" s="60"/>
      <c r="H27" s="60"/>
      <c r="I27" s="60"/>
      <c r="J27" s="60"/>
      <c r="K27" s="60"/>
      <c r="L27" s="60"/>
      <c r="M27" s="61"/>
      <c r="N27" s="57"/>
      <c r="P27" s="81" t="str">
        <f t="shared" si="0"/>
        <v xml:space="preserve"> </v>
      </c>
    </row>
    <row r="28" spans="1:16" s="2" customFormat="1" ht="19.5" customHeight="1" x14ac:dyDescent="0.25">
      <c r="A28" s="79"/>
      <c r="B28" s="80"/>
      <c r="C28" s="60"/>
      <c r="D28" s="60"/>
      <c r="E28" s="60"/>
      <c r="F28" s="60"/>
      <c r="G28" s="60"/>
      <c r="H28" s="60"/>
      <c r="I28" s="60"/>
      <c r="J28" s="60"/>
      <c r="K28" s="60"/>
      <c r="L28" s="60"/>
      <c r="M28" s="61"/>
      <c r="N28" s="57"/>
      <c r="P28" s="81" t="str">
        <f t="shared" si="0"/>
        <v xml:space="preserve"> </v>
      </c>
    </row>
    <row r="29" spans="1:16" s="2" customFormat="1" ht="19.5" customHeight="1" thickBot="1" x14ac:dyDescent="0.3">
      <c r="A29" s="82"/>
      <c r="B29" s="83"/>
      <c r="C29" s="60"/>
      <c r="D29" s="60"/>
      <c r="E29" s="60"/>
      <c r="F29" s="60"/>
      <c r="G29" s="60"/>
      <c r="H29" s="60"/>
      <c r="I29" s="60"/>
      <c r="J29" s="60"/>
      <c r="K29" s="60"/>
      <c r="L29" s="60"/>
      <c r="M29" s="61"/>
      <c r="N29" s="57"/>
      <c r="P29" s="81" t="str">
        <f t="shared" si="0"/>
        <v xml:space="preserve"> </v>
      </c>
    </row>
    <row r="30" spans="1:16" ht="13.8" thickBot="1" x14ac:dyDescent="0.3">
      <c r="A30" s="37"/>
      <c r="B30" s="37"/>
      <c r="C30" s="37"/>
      <c r="D30" s="37"/>
      <c r="E30" s="37"/>
      <c r="F30" s="37"/>
      <c r="G30" s="37"/>
      <c r="H30" s="37"/>
      <c r="I30" s="37"/>
      <c r="J30" s="37"/>
      <c r="K30" s="37"/>
      <c r="L30" s="37"/>
      <c r="M30" s="37"/>
      <c r="N30" s="84"/>
      <c r="P30" s="85" t="s">
        <v>134</v>
      </c>
    </row>
    <row r="31" spans="1:16" x14ac:dyDescent="0.25">
      <c r="A31" s="37"/>
      <c r="B31" s="37"/>
      <c r="C31" s="37"/>
      <c r="D31" s="37"/>
      <c r="E31" s="37"/>
      <c r="F31" s="37"/>
      <c r="G31" s="37"/>
      <c r="H31" s="37"/>
      <c r="I31" s="37"/>
      <c r="J31" s="37"/>
      <c r="K31" s="37"/>
      <c r="L31" s="37"/>
      <c r="M31" s="37"/>
      <c r="N31" s="84"/>
    </row>
    <row r="32" spans="1:16" x14ac:dyDescent="0.25">
      <c r="A32" s="37"/>
      <c r="B32" s="37"/>
      <c r="C32" s="37"/>
      <c r="D32" s="37"/>
      <c r="E32" s="37"/>
      <c r="F32" s="37"/>
      <c r="G32" s="37"/>
      <c r="H32" s="37"/>
      <c r="I32" s="37"/>
      <c r="J32" s="37"/>
      <c r="K32" s="37"/>
      <c r="L32" s="37"/>
      <c r="M32" s="37"/>
      <c r="N32" s="84"/>
    </row>
    <row r="33" spans="1:14" x14ac:dyDescent="0.25">
      <c r="A33" s="37"/>
      <c r="B33" s="37"/>
      <c r="C33" s="37"/>
      <c r="D33" s="37"/>
      <c r="E33" s="37"/>
      <c r="F33" s="37"/>
      <c r="G33" s="37"/>
      <c r="H33" s="37"/>
      <c r="I33" s="37"/>
      <c r="J33" s="37"/>
      <c r="K33" s="37"/>
      <c r="L33" s="37"/>
      <c r="M33" s="37"/>
      <c r="N33" s="84"/>
    </row>
    <row r="34" spans="1:14" x14ac:dyDescent="0.25">
      <c r="A34" s="37"/>
      <c r="B34" s="37"/>
      <c r="C34" s="37"/>
      <c r="D34" s="37"/>
      <c r="E34" s="37"/>
      <c r="F34" s="37"/>
      <c r="G34" s="37"/>
      <c r="H34" s="37"/>
      <c r="I34" s="37"/>
      <c r="J34" s="37"/>
      <c r="K34" s="37"/>
      <c r="L34" s="37"/>
      <c r="M34" s="37"/>
      <c r="N34" s="84"/>
    </row>
    <row r="35" spans="1:14" x14ac:dyDescent="0.25">
      <c r="A35" s="37"/>
      <c r="B35" s="37"/>
      <c r="C35" s="37"/>
      <c r="D35" s="37"/>
      <c r="E35" s="37"/>
      <c r="F35" s="37"/>
      <c r="G35" s="37"/>
      <c r="H35" s="37"/>
      <c r="I35" s="37"/>
      <c r="J35" s="37"/>
      <c r="K35" s="37"/>
      <c r="L35" s="37"/>
      <c r="M35" s="37"/>
      <c r="N35" s="84"/>
    </row>
    <row r="36" spans="1:14" x14ac:dyDescent="0.25">
      <c r="A36" s="37"/>
      <c r="B36" s="37"/>
      <c r="C36" s="37"/>
      <c r="D36" s="37"/>
      <c r="E36" s="37"/>
      <c r="F36" s="37"/>
      <c r="G36" s="37"/>
      <c r="H36" s="37"/>
      <c r="I36" s="37"/>
      <c r="J36" s="37"/>
      <c r="K36" s="37"/>
      <c r="L36" s="37"/>
      <c r="M36" s="37"/>
      <c r="N36" s="84"/>
    </row>
    <row r="37" spans="1:14" x14ac:dyDescent="0.25">
      <c r="A37" s="37"/>
      <c r="B37" s="37"/>
      <c r="C37" s="37"/>
      <c r="D37" s="37"/>
      <c r="E37" s="37"/>
      <c r="F37" s="37"/>
      <c r="G37" s="37"/>
      <c r="H37" s="37"/>
      <c r="I37" s="37"/>
      <c r="J37" s="37"/>
      <c r="K37" s="37"/>
      <c r="L37" s="37"/>
      <c r="M37" s="37"/>
      <c r="N37" s="84"/>
    </row>
    <row r="38" spans="1:14" x14ac:dyDescent="0.25">
      <c r="A38" s="37"/>
      <c r="B38" s="37"/>
      <c r="C38" s="37"/>
      <c r="D38" s="37"/>
      <c r="E38" s="37"/>
      <c r="F38" s="37"/>
      <c r="G38" s="37"/>
      <c r="H38" s="37"/>
      <c r="I38" s="37"/>
      <c r="J38" s="37"/>
      <c r="K38" s="37"/>
      <c r="L38" s="37"/>
      <c r="M38" s="37"/>
      <c r="N38" s="84"/>
    </row>
    <row r="39" spans="1:14" x14ac:dyDescent="0.25">
      <c r="A39" s="37"/>
      <c r="B39" s="37"/>
      <c r="C39" s="37"/>
      <c r="D39" s="37"/>
      <c r="E39" s="37"/>
      <c r="F39" s="37"/>
      <c r="G39" s="37"/>
      <c r="H39" s="37"/>
      <c r="I39" s="37"/>
      <c r="J39" s="37"/>
      <c r="K39" s="37"/>
      <c r="L39" s="37"/>
      <c r="M39" s="37"/>
      <c r="N39" s="84"/>
    </row>
    <row r="40" spans="1:14" x14ac:dyDescent="0.25">
      <c r="A40" s="37"/>
      <c r="B40" s="37"/>
      <c r="C40" s="37"/>
      <c r="D40" s="37"/>
      <c r="E40" s="37"/>
      <c r="F40" s="37"/>
      <c r="G40" s="37"/>
      <c r="H40" s="37"/>
      <c r="I40" s="37"/>
      <c r="J40" s="37"/>
      <c r="K40" s="37"/>
      <c r="L40" s="37"/>
      <c r="M40" s="37"/>
      <c r="N40" s="84"/>
    </row>
    <row r="41" spans="1:14" x14ac:dyDescent="0.25">
      <c r="A41" s="37"/>
      <c r="B41" s="37"/>
      <c r="C41" s="37"/>
      <c r="D41" s="37"/>
      <c r="E41" s="37"/>
      <c r="F41" s="37"/>
      <c r="G41" s="37"/>
      <c r="H41" s="37"/>
      <c r="I41" s="37"/>
      <c r="J41" s="37"/>
      <c r="K41" s="37"/>
      <c r="L41" s="37"/>
      <c r="M41" s="37"/>
      <c r="N41" s="84"/>
    </row>
    <row r="42" spans="1:14" x14ac:dyDescent="0.25">
      <c r="A42" s="37"/>
      <c r="B42" s="37"/>
      <c r="C42" s="37"/>
      <c r="D42" s="37"/>
      <c r="E42" s="37"/>
      <c r="F42" s="37"/>
      <c r="G42" s="37"/>
      <c r="H42" s="37"/>
      <c r="I42" s="37"/>
      <c r="J42" s="37"/>
      <c r="K42" s="37"/>
      <c r="L42" s="37"/>
      <c r="M42" s="37"/>
      <c r="N42" s="84"/>
    </row>
  </sheetData>
  <mergeCells count="1">
    <mergeCell ref="A6:B6"/>
  </mergeCells>
  <phoneticPr fontId="71"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4">
    <tabColor indexed="17"/>
    <pageSetUpPr fitToPage="1"/>
  </sheetPr>
  <dimension ref="A1:U81"/>
  <sheetViews>
    <sheetView showGridLines="0" showZeros="0" tabSelected="1" workbookViewId="0">
      <selection activeCell="B1" sqref="B1"/>
    </sheetView>
  </sheetViews>
  <sheetFormatPr defaultRowHeight="13.2" x14ac:dyDescent="0.25"/>
  <cols>
    <col min="1" max="2" width="3.33203125" customWidth="1"/>
    <col min="3" max="3" width="4.6640625" customWidth="1"/>
    <col min="4" max="4" width="4.33203125" customWidth="1"/>
    <col min="5" max="5" width="7" customWidth="1"/>
    <col min="6" max="6" width="15.33203125" bestFit="1" customWidth="1"/>
    <col min="7" max="7" width="2.6640625" customWidth="1"/>
    <col min="8" max="8" width="5" customWidth="1"/>
    <col min="9" max="9" width="5.88671875" customWidth="1"/>
    <col min="10" max="10" width="1.88671875" style="134" bestFit="1"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MTSZ AMATŐR OB</v>
      </c>
      <c r="B1" s="138"/>
      <c r="I1" s="384"/>
      <c r="J1" s="137"/>
      <c r="K1" s="297" t="s">
        <v>145</v>
      </c>
      <c r="L1" s="297"/>
      <c r="M1" s="298"/>
      <c r="N1" s="137"/>
      <c r="O1" s="137"/>
      <c r="P1" s="137" t="s">
        <v>3</v>
      </c>
      <c r="R1" s="137"/>
    </row>
    <row r="2" spans="1:21" s="108" customFormat="1" x14ac:dyDescent="0.25">
      <c r="A2" s="486" t="s">
        <v>122</v>
      </c>
      <c r="B2" s="96"/>
      <c r="C2" s="96"/>
      <c r="D2" s="96"/>
      <c r="E2" s="96" t="s">
        <v>396</v>
      </c>
      <c r="F2" s="464"/>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5" t="str">
        <f>Altalanos!$A$10</f>
        <v>2022.08.05-07.</v>
      </c>
      <c r="B4" s="835"/>
      <c r="C4" s="835"/>
      <c r="D4" s="145"/>
      <c r="E4" s="145"/>
      <c r="F4" s="145"/>
      <c r="G4" s="146" t="str">
        <f>Altalanos!$C$10</f>
        <v>Balatonboglár</v>
      </c>
      <c r="H4" s="301"/>
      <c r="I4" s="145"/>
      <c r="J4" s="302"/>
      <c r="K4" s="148"/>
      <c r="L4" s="147"/>
      <c r="M4" s="104"/>
      <c r="N4" s="302"/>
      <c r="O4" s="145"/>
      <c r="P4" s="302"/>
      <c r="Q4" s="145"/>
      <c r="R4" s="89" t="str">
        <f>Altalanos!$E$10</f>
        <v>Kádár László</v>
      </c>
    </row>
    <row r="5" spans="1:21" s="19" customFormat="1" ht="9.6" x14ac:dyDescent="0.25">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91" customFormat="1" ht="9.7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f>IF($D7="","",VLOOKUP($D7,'Vegyes páros ELO'!$A$7:$P$23,14))</f>
        <v>0</v>
      </c>
      <c r="C7" s="390">
        <f>IF($D7="","",VLOOKUP($D7,'Vegyes páros ELO'!$A$7:$P$33,15))</f>
        <v>14</v>
      </c>
      <c r="D7" s="159">
        <v>1</v>
      </c>
      <c r="E7" s="503" t="str">
        <f>UPPER(IF($D7="","",VLOOKUP($D7,'Vegyes páros ELO'!$A$7:$P$33,5)))</f>
        <v/>
      </c>
      <c r="F7" s="160" t="str">
        <f>UPPER(IF($D7="","",VLOOKUP($D7,'Vegyes páros ELO'!$A$7:$P$33,2)))</f>
        <v>KOVÁCS</v>
      </c>
      <c r="G7" s="160" t="str">
        <f>IF($D7="","",VLOOKUP($D7,'Vegyes páros ELO'!$A$7:$P$33,3))</f>
        <v>Zsuzsa</v>
      </c>
      <c r="H7" s="308"/>
      <c r="I7" s="160">
        <f>IF($D7="","",VLOOKUP($D7,'Vegyes páros ELO'!$A$7:$P$33,4))</f>
        <v>0</v>
      </c>
      <c r="J7" s="309"/>
      <c r="K7" s="163"/>
      <c r="L7" s="165"/>
      <c r="M7" s="163"/>
      <c r="N7" s="165"/>
      <c r="O7" s="163"/>
      <c r="P7" s="165"/>
      <c r="Q7" s="163"/>
      <c r="R7" s="166"/>
      <c r="S7" s="169"/>
      <c r="T7" s="780"/>
      <c r="U7" s="170" t="str">
        <f>Birók!P21</f>
        <v>Bíró</v>
      </c>
    </row>
    <row r="8" spans="1:21" s="38" customFormat="1" ht="9.6" customHeight="1" x14ac:dyDescent="0.25">
      <c r="A8" s="281"/>
      <c r="B8" s="310"/>
      <c r="C8" s="310"/>
      <c r="D8" s="310"/>
      <c r="E8" s="503" t="str">
        <f>UPPER(IF($D7="","",VLOOKUP($D7,'Vegyes páros ELO'!$A$7:$P$33,11)))</f>
        <v/>
      </c>
      <c r="F8" s="160" t="str">
        <f>UPPER(IF($D7="","",VLOOKUP($D7,'Vegyes páros ELO'!$A$7:$P$33,8)))</f>
        <v>VARGA</v>
      </c>
      <c r="G8" s="160" t="str">
        <f>IF($D7="","",VLOOKUP($D7,'Vegyes páros ELO'!$A$7:$P$33,9))</f>
        <v>Emil</v>
      </c>
      <c r="H8" s="308"/>
      <c r="I8" s="160">
        <f>IF($D7="","",VLOOKUP($D7,'Vegyes páros ELO'!$A$7:$P$33,10))</f>
        <v>0</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829" t="str">
        <f>UPPER(IF(OR(J10="a",J10="as"),F7,IF(OR(J10="b",J10="bs"),F11,)))</f>
        <v>KOVÁCS</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t="s">
        <v>386</v>
      </c>
      <c r="K10" s="830" t="str">
        <f>UPPER(IF(OR(J10="a",J10="as"),F8,IF(OR(J10="b",J10="bs"),F12,)))</f>
        <v>VARGA</v>
      </c>
      <c r="L10" s="316"/>
      <c r="M10" s="163"/>
      <c r="N10" s="165"/>
      <c r="O10" s="163"/>
      <c r="P10" s="165"/>
      <c r="Q10" s="163"/>
      <c r="R10" s="166"/>
      <c r="S10" s="169"/>
      <c r="U10" s="178" t="str">
        <f>Birók!P24</f>
        <v xml:space="preserve"> </v>
      </c>
    </row>
    <row r="11" spans="1:21" s="38" customFormat="1" ht="9.6" customHeight="1" x14ac:dyDescent="0.25">
      <c r="A11" s="281">
        <v>2</v>
      </c>
      <c r="B11" s="390" t="str">
        <f>IF($D11="","",VLOOKUP($D11,'Vegyes páros ELO'!$A$7:$P$23,14))</f>
        <v/>
      </c>
      <c r="C11" s="390" t="str">
        <f>IF($D11="","",VLOOKUP($D11,'Vegyes páros ELO'!$A$7:$P$33,15))</f>
        <v/>
      </c>
      <c r="D11" s="159"/>
      <c r="E11" s="498" t="str">
        <f>UPPER(IF($D11="","",VLOOKUP($D11,'Vegyes páros ELO'!$A$7:$P$33,5)))</f>
        <v/>
      </c>
      <c r="F11" s="816" t="s">
        <v>385</v>
      </c>
      <c r="G11" s="487" t="str">
        <f>IF($D11="","",VLOOKUP($D11,'Vegyes páros ELO'!$A$7:$P$33,3))</f>
        <v/>
      </c>
      <c r="H11" s="499"/>
      <c r="I11" s="487" t="str">
        <f>IF($D11="","",VLOOKUP($D11,'Vegyes páros ELO'!$A$7:$P$33,4))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UPPER(IF($D11="","",VLOOKUP($D11,'Vegyes páros ELO'!$A$7:$P$33,11)))</f>
        <v/>
      </c>
      <c r="F12" s="487" t="str">
        <f>UPPER(IF($D11="","",VLOOKUP($D11,'Vegyes páros ELO'!$A$7:$P$33,8)))</f>
        <v/>
      </c>
      <c r="G12" s="487" t="str">
        <f>IF($D11="","",VLOOKUP($D11,'Vegyes páros ELO'!$A$7:$P$33,9))</f>
        <v/>
      </c>
      <c r="H12" s="499"/>
      <c r="I12" s="487" t="str">
        <f>IF($D11="","",VLOOKUP($D11,'Vegyes páros ELO'!$A$7:$P$33,10))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RUSAI</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t="s">
        <v>388</v>
      </c>
      <c r="M14" s="315" t="str">
        <f>UPPER(IF(OR(L14="a",L14="as"),K10,IF(OR(L14="b",L14="bs"),K18,)))</f>
        <v>SCHÜTT</v>
      </c>
      <c r="N14" s="316"/>
      <c r="O14" s="163"/>
      <c r="P14" s="165"/>
      <c r="Q14" s="163"/>
      <c r="R14" s="166"/>
      <c r="S14" s="169"/>
      <c r="U14" s="178" t="str">
        <f>Birók!P28</f>
        <v xml:space="preserve"> </v>
      </c>
    </row>
    <row r="15" spans="1:21" s="38" customFormat="1" ht="9.6" customHeight="1" x14ac:dyDescent="0.25">
      <c r="A15" s="321">
        <v>3</v>
      </c>
      <c r="B15" s="390">
        <f>IF($D15="","",VLOOKUP($D15,'Vegyes páros ELO'!$A$7:$P$23,14))</f>
        <v>0</v>
      </c>
      <c r="C15" s="390">
        <f>IF($D15="","",VLOOKUP($D15,'Vegyes páros ELO'!$A$7:$P$33,15))</f>
        <v>710</v>
      </c>
      <c r="D15" s="159">
        <v>12</v>
      </c>
      <c r="E15" s="498" t="str">
        <f>UPPER(IF($D15="","",VLOOKUP($D15,'Vegyes páros ELO'!$A$7:$P$33,5)))</f>
        <v/>
      </c>
      <c r="F15" s="487" t="str">
        <f>UPPER(IF($D15="","",VLOOKUP($D15,'Vegyes páros ELO'!$A$7:$P$33,2)))</f>
        <v>RUSAI</v>
      </c>
      <c r="G15" s="487" t="str">
        <f>IF($D15="","",VLOOKUP($D15,'Vegyes páros ELO'!$A$7:$P$33,3))</f>
        <v>Hédi</v>
      </c>
      <c r="H15" s="499"/>
      <c r="I15" s="487">
        <f>IF($D15="","",VLOOKUP($D15,'Vegyes páros ELO'!$A$7:$P$33,4))</f>
        <v>0</v>
      </c>
      <c r="J15" s="309"/>
      <c r="K15" s="163"/>
      <c r="L15" s="318"/>
      <c r="M15" s="163" t="s">
        <v>478</v>
      </c>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UPPER(IF($D15="","",VLOOKUP($D15,'Vegyes páros ELO'!$A$7:$P$33,11)))</f>
        <v/>
      </c>
      <c r="F16" s="487" t="str">
        <f>UPPER(IF($D15="","",VLOOKUP($D15,'Vegyes páros ELO'!$A$7:$P$33,8)))</f>
        <v>SCHÜTT</v>
      </c>
      <c r="G16" s="487" t="str">
        <f>IF($D15="","",VLOOKUP($D15,'Vegyes páros ELO'!$A$7:$P$33,9))</f>
        <v>Róbert</v>
      </c>
      <c r="H16" s="499"/>
      <c r="I16" s="487">
        <f>IF($D15="","",VLOOKUP($D15,'Vegyes páros ELO'!$A$7:$P$33,10))</f>
        <v>0</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RUSAI</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t="s">
        <v>386</v>
      </c>
      <c r="K18" s="315" t="str">
        <f>UPPER(IF(OR(J18="a",J18="as"),F16,IF(OR(J18="b",J18="bs"),F20,)))</f>
        <v>SCHÜTT</v>
      </c>
      <c r="L18" s="311"/>
      <c r="M18" s="163"/>
      <c r="N18" s="318"/>
      <c r="O18" s="163"/>
      <c r="P18" s="165"/>
      <c r="Q18" s="163"/>
      <c r="R18" s="166"/>
      <c r="S18" s="169"/>
    </row>
    <row r="19" spans="1:19" s="38" customFormat="1" ht="9.6" customHeight="1" x14ac:dyDescent="0.25">
      <c r="A19" s="281">
        <v>4</v>
      </c>
      <c r="B19" s="390">
        <f>IF($D19="","",VLOOKUP($D19,'Vegyes páros ELO'!$A$7:$P$23,14))</f>
        <v>0</v>
      </c>
      <c r="C19" s="390">
        <f>IF($D19="","",VLOOKUP($D19,'Vegyes páros ELO'!$A$7:$P$33,15))</f>
        <v>101</v>
      </c>
      <c r="D19" s="159">
        <v>8</v>
      </c>
      <c r="E19" s="498" t="str">
        <f>UPPER(IF($D19="","",VLOOKUP($D19,'Vegyes páros ELO'!$A$7:$P$33,5)))</f>
        <v/>
      </c>
      <c r="F19" s="487" t="str">
        <f>UPPER(IF($D19="","",VLOOKUP($D19,'Vegyes páros ELO'!$A$7:$P$33,2)))</f>
        <v>BÁNRÉVI</v>
      </c>
      <c r="G19" s="487" t="str">
        <f>IF($D19="","",VLOOKUP($D19,'Vegyes páros ELO'!$A$7:$P$33,3))</f>
        <v>Bernadett</v>
      </c>
      <c r="H19" s="499"/>
      <c r="I19" s="487">
        <f>IF($D19="","",VLOOKUP($D19,'Vegyes páros ELO'!$A$7:$P$33,4))</f>
        <v>0</v>
      </c>
      <c r="J19" s="317"/>
      <c r="K19" s="163" t="s">
        <v>418</v>
      </c>
      <c r="L19" s="165"/>
      <c r="M19" s="201"/>
      <c r="N19" s="322"/>
      <c r="O19" s="163"/>
      <c r="P19" s="165"/>
      <c r="Q19" s="163"/>
      <c r="R19" s="166"/>
      <c r="S19" s="169"/>
    </row>
    <row r="20" spans="1:19" s="38" customFormat="1" ht="9.6" customHeight="1" x14ac:dyDescent="0.25">
      <c r="A20" s="281"/>
      <c r="B20" s="310"/>
      <c r="C20" s="310"/>
      <c r="D20" s="310"/>
      <c r="E20" s="498" t="str">
        <f>UPPER(IF($D19="","",VLOOKUP($D19,'Vegyes páros ELO'!$A$7:$P$33,11)))</f>
        <v/>
      </c>
      <c r="F20" s="487" t="str">
        <f>UPPER(IF($D19="","",VLOOKUP($D19,'Vegyes páros ELO'!$A$7:$P$33,8)))</f>
        <v>HALÁSZ</v>
      </c>
      <c r="G20" s="487" t="str">
        <f>IF($D19="","",VLOOKUP($D19,'Vegyes páros ELO'!$A$7:$P$33,9))</f>
        <v>Dávid</v>
      </c>
      <c r="H20" s="499"/>
      <c r="I20" s="487">
        <f>IF($D19="","",VLOOKUP($D19,'Vegyes páros ELO'!$A$7:$P$33,10))</f>
        <v>0</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BÁLINT</v>
      </c>
      <c r="P21" s="165"/>
      <c r="Q21" s="163"/>
      <c r="R21" s="166"/>
      <c r="S21" s="169"/>
    </row>
    <row r="22" spans="1:19" s="38" customFormat="1" ht="9.6" customHeight="1" x14ac:dyDescent="0.25">
      <c r="A22" s="281"/>
      <c r="B22" s="172"/>
      <c r="C22" s="172"/>
      <c r="D22" s="172"/>
      <c r="E22" s="504"/>
      <c r="F22" s="158"/>
      <c r="G22" s="158"/>
      <c r="H22" s="101"/>
      <c r="I22" s="158"/>
      <c r="J22" s="320"/>
      <c r="K22" s="163"/>
      <c r="L22" s="165"/>
      <c r="M22" s="175" t="s">
        <v>0</v>
      </c>
      <c r="N22" s="184" t="s">
        <v>388</v>
      </c>
      <c r="O22" s="315" t="str">
        <f>UPPER(IF(OR(N22="a",N22="as"),M14,IF(OR(N22="b",N22="bs"),M30,)))</f>
        <v>BARABÁS</v>
      </c>
      <c r="P22" s="316"/>
      <c r="Q22" s="163"/>
      <c r="R22" s="166"/>
      <c r="S22" s="169"/>
    </row>
    <row r="23" spans="1:19" s="38" customFormat="1" ht="9.6" customHeight="1" x14ac:dyDescent="0.25">
      <c r="A23" s="307">
        <v>5</v>
      </c>
      <c r="B23" s="390">
        <f>IF($D23="","",VLOOKUP($D23,'Vegyes páros ELO'!$A$7:$P$23,14))</f>
        <v>0</v>
      </c>
      <c r="C23" s="390">
        <f>IF($D23="","",VLOOKUP($D23,'Vegyes páros ELO'!$A$7:$P$33,15))</f>
        <v>27</v>
      </c>
      <c r="D23" s="159">
        <v>4</v>
      </c>
      <c r="E23" s="503" t="str">
        <f>UPPER(IF($D23="","",VLOOKUP($D23,'Vegyes páros ELO'!$A$7:$P$33,5)))</f>
        <v/>
      </c>
      <c r="F23" s="160" t="str">
        <f>UPPER(IF($D23="","",VLOOKUP($D23,'Vegyes páros ELO'!$A$7:$P$33,2)))</f>
        <v>SZŰCS-VILLÁNYI</v>
      </c>
      <c r="G23" s="160" t="str">
        <f>IF($D23="","",VLOOKUP($D23,'Vegyes páros ELO'!$A$7:$P$33,3))</f>
        <v>Ágnes</v>
      </c>
      <c r="H23" s="308"/>
      <c r="I23" s="160">
        <f>IF($D23="","",VLOOKUP($D23,'Vegyes páros ELO'!$A$7:$P$33,4))</f>
        <v>0</v>
      </c>
      <c r="J23" s="309"/>
      <c r="K23" s="163"/>
      <c r="L23" s="165"/>
      <c r="M23" s="163"/>
      <c r="N23" s="318"/>
      <c r="O23" s="163" t="s">
        <v>422</v>
      </c>
      <c r="P23" s="318"/>
      <c r="Q23" s="163"/>
      <c r="R23" s="166"/>
      <c r="S23" s="169"/>
    </row>
    <row r="24" spans="1:19" s="38" customFormat="1" ht="9.6" customHeight="1" x14ac:dyDescent="0.25">
      <c r="A24" s="281"/>
      <c r="B24" s="310"/>
      <c r="C24" s="310"/>
      <c r="D24" s="310"/>
      <c r="E24" s="680" t="str">
        <f>UPPER(IF($D23="","",VLOOKUP($D23,'Vegyes páros ELO'!$A$7:$P$33,11)))</f>
        <v/>
      </c>
      <c r="F24" s="681" t="str">
        <f>UPPER(IF($D23="","",VLOOKUP($D23,'Vegyes páros ELO'!$A$7:$P$33,8)))</f>
        <v>SZŰCS</v>
      </c>
      <c r="G24" s="681" t="str">
        <f>IF($D23="","",VLOOKUP($D23,'Vegyes páros ELO'!$A$7:$P$33,9))</f>
        <v>Barna</v>
      </c>
      <c r="H24" s="682"/>
      <c r="I24" s="681">
        <f>IF($D23="","",VLOOKUP($D23,'Vegyes páros ELO'!$A$7:$P$33,10))</f>
        <v>0</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4"/>
      <c r="F25" s="158"/>
      <c r="G25" s="158"/>
      <c r="H25" s="101"/>
      <c r="I25" s="158"/>
      <c r="J25" s="312"/>
      <c r="K25" s="829" t="s">
        <v>522</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t="s">
        <v>386</v>
      </c>
      <c r="K26" s="830" t="s">
        <v>523</v>
      </c>
      <c r="L26" s="316"/>
      <c r="M26" s="163"/>
      <c r="N26" s="318"/>
      <c r="O26" s="163"/>
      <c r="P26" s="318"/>
      <c r="Q26" s="163"/>
      <c r="R26" s="166"/>
      <c r="S26" s="169"/>
    </row>
    <row r="27" spans="1:19" s="38" customFormat="1" ht="9.6" customHeight="1" x14ac:dyDescent="0.25">
      <c r="A27" s="281">
        <v>6</v>
      </c>
      <c r="B27" s="390">
        <f>IF($D27="","",VLOOKUP($D27,'Vegyes páros ELO'!$A$7:$P$23,14))</f>
        <v>0</v>
      </c>
      <c r="C27" s="390">
        <f>IF($D27="","",VLOOKUP($D27,'Vegyes páros ELO'!$A$7:$P$33,15))</f>
        <v>710</v>
      </c>
      <c r="D27" s="159">
        <v>14</v>
      </c>
      <c r="E27" s="498" t="str">
        <f>UPPER(IF($D27="","",VLOOKUP($D27,'Vegyes páros ELO'!$A$7:$P$33,5)))</f>
        <v/>
      </c>
      <c r="F27" s="816" t="s">
        <v>491</v>
      </c>
      <c r="G27" s="487" t="str">
        <f>IF($D27="","",VLOOKUP($D27,'Vegyes páros ELO'!$A$7:$P$33,3))</f>
        <v>Tünde</v>
      </c>
      <c r="H27" s="499"/>
      <c r="I27" s="487">
        <f>IF($D27="","",VLOOKUP($D27,'Vegyes páros ELO'!$A$7:$P$33,4))</f>
        <v>0</v>
      </c>
      <c r="J27" s="317"/>
      <c r="K27" s="163" t="s">
        <v>423</v>
      </c>
      <c r="L27" s="318"/>
      <c r="M27" s="201"/>
      <c r="N27" s="322"/>
      <c r="O27" s="163"/>
      <c r="P27" s="318"/>
      <c r="Q27" s="163"/>
      <c r="R27" s="166"/>
      <c r="S27" s="169"/>
    </row>
    <row r="28" spans="1:19" s="38" customFormat="1" ht="9.6" customHeight="1" x14ac:dyDescent="0.25">
      <c r="A28" s="281"/>
      <c r="B28" s="310"/>
      <c r="C28" s="310"/>
      <c r="D28" s="310"/>
      <c r="E28" s="498" t="str">
        <f>UPPER(IF($D27="","",VLOOKUP($D27,'Vegyes páros ELO'!$A$7:$P$33,11)))</f>
        <v/>
      </c>
      <c r="F28" s="487" t="str">
        <f>UPPER(IF($D27="","",VLOOKUP($D27,'Vegyes páros ELO'!$A$7:$P$33,8)))</f>
        <v>SÁKOVICS</v>
      </c>
      <c r="G28" s="487" t="str">
        <f>IF($D27="","",VLOOKUP($D27,'Vegyes páros ELO'!$A$7:$P$33,9))</f>
        <v>Péter</v>
      </c>
      <c r="H28" s="499"/>
      <c r="I28" s="487">
        <f>IF($D27="","",VLOOKUP($D27,'Vegyes páros ELO'!$A$7:$P$33,10))</f>
        <v>0</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BÁLINT</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t="s">
        <v>388</v>
      </c>
      <c r="M30" s="315" t="str">
        <f>UPPER(IF(OR(L30="a",L30="as"),K26,IF(OR(L30="b",L30="bs"),K34,)))</f>
        <v>BARABÁS</v>
      </c>
      <c r="N30" s="311"/>
      <c r="O30" s="163"/>
      <c r="P30" s="318"/>
      <c r="Q30" s="163"/>
      <c r="R30" s="166"/>
      <c r="S30" s="169"/>
    </row>
    <row r="31" spans="1:19" s="38" customFormat="1" ht="9.6" customHeight="1" x14ac:dyDescent="0.25">
      <c r="A31" s="321">
        <v>7</v>
      </c>
      <c r="B31" s="390">
        <f>IF($D31="","",VLOOKUP($D31,'Vegyes páros ELO'!$A$7:$P$23,14))</f>
        <v>0</v>
      </c>
      <c r="C31" s="390">
        <f>IF($D31="","",VLOOKUP($D31,'Vegyes páros ELO'!$A$7:$P$33,15))</f>
        <v>62</v>
      </c>
      <c r="D31" s="159">
        <v>5</v>
      </c>
      <c r="E31" s="498" t="str">
        <f>UPPER(IF($D31="","",VLOOKUP($D31,'Vegyes páros ELO'!$A$7:$P$33,5)))</f>
        <v/>
      </c>
      <c r="F31" s="487" t="str">
        <f>UPPER(IF($D31="","",VLOOKUP($D31,'Vegyes páros ELO'!$A$7:$P$33,2)))</f>
        <v>SZŐKE</v>
      </c>
      <c r="G31" s="487" t="str">
        <f>IF($D31="","",VLOOKUP($D31,'Vegyes páros ELO'!$A$7:$P$33,3))</f>
        <v>Éva</v>
      </c>
      <c r="H31" s="499"/>
      <c r="I31" s="487">
        <f>IF($D31="","",VLOOKUP($D31,'Vegyes páros ELO'!$A$7:$P$33,4))</f>
        <v>0</v>
      </c>
      <c r="J31" s="309"/>
      <c r="K31" s="163"/>
      <c r="L31" s="318"/>
      <c r="M31" s="163" t="s">
        <v>417</v>
      </c>
      <c r="N31" s="165"/>
      <c r="O31" s="201"/>
      <c r="P31" s="318"/>
      <c r="Q31" s="163"/>
      <c r="R31" s="166"/>
      <c r="S31" s="169"/>
    </row>
    <row r="32" spans="1:19" s="38" customFormat="1" ht="9.6" customHeight="1" x14ac:dyDescent="0.25">
      <c r="A32" s="281"/>
      <c r="B32" s="310"/>
      <c r="C32" s="310"/>
      <c r="D32" s="310"/>
      <c r="E32" s="498" t="str">
        <f>UPPER(IF($D31="","",VLOOKUP($D31,'Vegyes páros ELO'!$A$7:$P$33,11)))</f>
        <v/>
      </c>
      <c r="F32" s="487" t="str">
        <f>UPPER(IF($D31="","",VLOOKUP($D31,'Vegyes páros ELO'!$A$7:$P$33,8)))</f>
        <v>TELEK</v>
      </c>
      <c r="G32" s="487" t="str">
        <f>IF($D31="","",VLOOKUP($D31,'Vegyes páros ELO'!$A$7:$P$33,9))</f>
        <v>Zsolt</v>
      </c>
      <c r="H32" s="499"/>
      <c r="I32" s="487">
        <f>IF($D31="","",VLOOKUP($D31,'Vegyes páros ELO'!$A$7:$P$33,10))</f>
        <v>0</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BÁLINT</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t="s">
        <v>388</v>
      </c>
      <c r="K34" s="315" t="str">
        <f>UPPER(IF(OR(J34="a",J34="as"),F32,IF(OR(J34="b",J34="bs"),F36,)))</f>
        <v>BARABÁS</v>
      </c>
      <c r="L34" s="311"/>
      <c r="M34" s="163"/>
      <c r="N34" s="165"/>
      <c r="O34" s="163"/>
      <c r="P34" s="318"/>
      <c r="Q34" s="163"/>
      <c r="R34" s="166"/>
      <c r="S34" s="169"/>
    </row>
    <row r="35" spans="1:19" s="38" customFormat="1" ht="9.6" customHeight="1" x14ac:dyDescent="0.25">
      <c r="A35" s="281">
        <v>8</v>
      </c>
      <c r="B35" s="390">
        <f>IF($D35="","",VLOOKUP($D35,'Vegyes páros ELO'!$A$7:$P$23,14))</f>
        <v>0</v>
      </c>
      <c r="C35" s="390">
        <f>IF($D35="","",VLOOKUP($D35,'Vegyes páros ELO'!$A$7:$P$33,15))</f>
        <v>138</v>
      </c>
      <c r="D35" s="159">
        <v>10</v>
      </c>
      <c r="E35" s="498" t="str">
        <f>UPPER(IF($D35="","",VLOOKUP($D35,'Vegyes páros ELO'!$A$7:$P$33,5)))</f>
        <v/>
      </c>
      <c r="F35" s="487" t="str">
        <f>UPPER(IF($D35="","",VLOOKUP($D35,'Vegyes páros ELO'!$A$7:$P$33,2)))</f>
        <v>BÁLINT</v>
      </c>
      <c r="G35" s="487" t="str">
        <f>IF($D35="","",VLOOKUP($D35,'Vegyes páros ELO'!$A$7:$P$33,3))</f>
        <v>Sára</v>
      </c>
      <c r="H35" s="499"/>
      <c r="I35" s="487">
        <f>IF($D35="","",VLOOKUP($D35,'Vegyes páros ELO'!$A$7:$P$33,4))</f>
        <v>0</v>
      </c>
      <c r="J35" s="317"/>
      <c r="K35" s="163" t="s">
        <v>478</v>
      </c>
      <c r="L35" s="165"/>
      <c r="M35" s="201"/>
      <c r="N35" s="314"/>
      <c r="O35" s="163"/>
      <c r="P35" s="318"/>
      <c r="Q35" s="163"/>
      <c r="R35" s="166"/>
      <c r="S35" s="169"/>
    </row>
    <row r="36" spans="1:19" s="38" customFormat="1" ht="9.6" customHeight="1" x14ac:dyDescent="0.25">
      <c r="A36" s="281"/>
      <c r="B36" s="310"/>
      <c r="C36" s="310"/>
      <c r="D36" s="310"/>
      <c r="E36" s="498" t="str">
        <f>UPPER(IF($D35="","",VLOOKUP($D35,'Vegyes páros ELO'!$A$7:$P$33,11)))</f>
        <v/>
      </c>
      <c r="F36" s="487" t="str">
        <f>UPPER(IF($D35="","",VLOOKUP($D35,'Vegyes páros ELO'!$A$7:$P$33,8)))</f>
        <v>BARABÁS</v>
      </c>
      <c r="G36" s="487" t="str">
        <f>IF($D35="","",VLOOKUP($D35,'Vegyes páros ELO'!$A$7:$P$33,9))</f>
        <v>Bence</v>
      </c>
      <c r="H36" s="499"/>
      <c r="I36" s="487">
        <f>IF($D35="","",VLOOKUP($D35,'Vegyes páros ELO'!$A$7:$P$33,10))</f>
        <v>0</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BÁLINT</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t="s">
        <v>386</v>
      </c>
      <c r="Q38" s="315" t="str">
        <f>UPPER(IF(OR(P38="a",P38="as"),O22,IF(OR(P38="b",P38="bs"),O54,)))</f>
        <v>BARABÁS</v>
      </c>
      <c r="R38" s="325"/>
      <c r="S38" s="169"/>
    </row>
    <row r="39" spans="1:19" s="38" customFormat="1" ht="9.6" customHeight="1" x14ac:dyDescent="0.25">
      <c r="A39" s="321">
        <v>9</v>
      </c>
      <c r="B39" s="390">
        <f>IF($D39="","",VLOOKUP($D39,'Vegyes páros ELO'!$A$7:$P$23,14))</f>
        <v>0</v>
      </c>
      <c r="C39" s="390">
        <f>IF($D39="","",VLOOKUP($D39,'Vegyes páros ELO'!$A$7:$P$33,15))</f>
        <v>87</v>
      </c>
      <c r="D39" s="159">
        <v>6</v>
      </c>
      <c r="E39" s="498" t="str">
        <f>UPPER(IF($D39="","",VLOOKUP($D39,'Vegyes páros ELO'!$A$7:$P$33,5)))</f>
        <v/>
      </c>
      <c r="F39" s="487" t="str">
        <f>UPPER(IF($D39="","",VLOOKUP($D39,'Vegyes páros ELO'!$A$7:$P$33,2)))</f>
        <v>BALTA</v>
      </c>
      <c r="G39" s="487" t="str">
        <f>IF($D39="","",VLOOKUP($D39,'Vegyes páros ELO'!$A$7:$P$33,3))</f>
        <v>Rózsa</v>
      </c>
      <c r="H39" s="499"/>
      <c r="I39" s="487">
        <f>IF($D39="","",VLOOKUP($D39,'Vegyes páros ELO'!$A$7:$P$33,4))</f>
        <v>0</v>
      </c>
      <c r="J39" s="309"/>
      <c r="K39" s="163"/>
      <c r="L39" s="165"/>
      <c r="M39" s="163"/>
      <c r="N39" s="165"/>
      <c r="O39" s="163"/>
      <c r="P39" s="318"/>
      <c r="Q39" s="201" t="s">
        <v>475</v>
      </c>
      <c r="R39" s="166"/>
      <c r="S39" s="169"/>
    </row>
    <row r="40" spans="1:19" s="38" customFormat="1" ht="9.6" customHeight="1" x14ac:dyDescent="0.25">
      <c r="A40" s="281"/>
      <c r="B40" s="310"/>
      <c r="C40" s="310"/>
      <c r="D40" s="310"/>
      <c r="E40" s="498" t="str">
        <f>UPPER(IF($D39="","",VLOOKUP($D39,'Vegyes páros ELO'!$A$7:$P$33,11)))</f>
        <v/>
      </c>
      <c r="F40" s="487" t="str">
        <f>UPPER(IF($D39="","",VLOOKUP($D39,'Vegyes páros ELO'!$A$7:$P$33,8)))</f>
        <v>KLIKK</v>
      </c>
      <c r="G40" s="487" t="str">
        <f>IF($D39="","",VLOOKUP($D39,'Vegyes páros ELO'!$A$7:$P$33,9))</f>
        <v>Balázs</v>
      </c>
      <c r="H40" s="499"/>
      <c r="I40" s="487">
        <f>IF($D39="","",VLOOKUP($D39,'Vegyes páros ELO'!$A$7:$P$33,10))</f>
        <v>0</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BALTA</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t="s">
        <v>386</v>
      </c>
      <c r="K42" s="315" t="str">
        <f>UPPER(IF(OR(J42="a",J42="as"),F40,IF(OR(J42="b",J42="bs"),F44,)))</f>
        <v>KLIKK</v>
      </c>
      <c r="L42" s="316"/>
      <c r="M42" s="163"/>
      <c r="N42" s="165"/>
      <c r="O42" s="163"/>
      <c r="P42" s="318"/>
      <c r="Q42" s="163"/>
      <c r="R42" s="166"/>
      <c r="S42" s="169"/>
    </row>
    <row r="43" spans="1:19" s="38" customFormat="1" ht="9.6" customHeight="1" x14ac:dyDescent="0.25">
      <c r="A43" s="281">
        <v>10</v>
      </c>
      <c r="B43" s="390">
        <f>IF($D43="","",VLOOKUP($D43,'Vegyes páros ELO'!$A$7:$P$23,14))</f>
        <v>0</v>
      </c>
      <c r="C43" s="390">
        <f>IF($D43="","",VLOOKUP($D43,'Vegyes páros ELO'!$A$7:$P$33,15))</f>
        <v>710</v>
      </c>
      <c r="D43" s="159">
        <v>13</v>
      </c>
      <c r="E43" s="498" t="str">
        <f>UPPER(IF($D43="","",VLOOKUP($D43,'Vegyes páros ELO'!$A$7:$P$33,5)))</f>
        <v/>
      </c>
      <c r="F43" s="487" t="str">
        <f>UPPER(IF($D43="","",VLOOKUP($D43,'Vegyes páros ELO'!$A$7:$P$33,2)))</f>
        <v>TÓTH</v>
      </c>
      <c r="G43" s="487" t="str">
        <f>IF($D43="","",VLOOKUP($D43,'Vegyes páros ELO'!$A$7:$P$33,3))</f>
        <v>Klára</v>
      </c>
      <c r="H43" s="499"/>
      <c r="I43" s="487">
        <f>IF($D43="","",VLOOKUP($D43,'Vegyes páros ELO'!$A$7:$P$33,4))</f>
        <v>0</v>
      </c>
      <c r="J43" s="317"/>
      <c r="K43" s="163" t="s">
        <v>474</v>
      </c>
      <c r="L43" s="318"/>
      <c r="M43" s="201"/>
      <c r="N43" s="314"/>
      <c r="O43" s="163"/>
      <c r="P43" s="318"/>
      <c r="Q43" s="163"/>
      <c r="R43" s="166"/>
      <c r="S43" s="169"/>
    </row>
    <row r="44" spans="1:19" s="38" customFormat="1" ht="9.6" customHeight="1" x14ac:dyDescent="0.25">
      <c r="A44" s="281"/>
      <c r="B44" s="310"/>
      <c r="C44" s="310"/>
      <c r="D44" s="310"/>
      <c r="E44" s="498" t="str">
        <f>UPPER(IF($D43="","",VLOOKUP($D43,'Vegyes páros ELO'!$A$7:$P$33,11)))</f>
        <v/>
      </c>
      <c r="F44" s="487" t="str">
        <f>UPPER(IF($D43="","",VLOOKUP($D43,'Vegyes páros ELO'!$A$7:$P$33,8)))</f>
        <v>SZALONTAI</v>
      </c>
      <c r="G44" s="487" t="str">
        <f>IF($D43="","",VLOOKUP($D43,'Vegyes páros ELO'!$A$7:$P$33,9))</f>
        <v>Csaba</v>
      </c>
      <c r="H44" s="499"/>
      <c r="I44" s="487">
        <f>IF($D43="","",VLOOKUP($D43,'Vegyes páros ELO'!$A$7:$P$33,10))</f>
        <v>0</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BODNÁR</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t="s">
        <v>388</v>
      </c>
      <c r="M46" s="315" t="str">
        <f>UPPER(IF(OR(L46="a",L46="as"),K42,IF(OR(L46="b",L46="bs"),K50,)))</f>
        <v>OLÁH</v>
      </c>
      <c r="N46" s="316"/>
      <c r="O46" s="163"/>
      <c r="P46" s="318"/>
      <c r="Q46" s="163"/>
      <c r="R46" s="166"/>
      <c r="S46" s="169"/>
    </row>
    <row r="47" spans="1:19" s="38" customFormat="1" ht="9.6" customHeight="1" x14ac:dyDescent="0.25">
      <c r="A47" s="321">
        <v>11</v>
      </c>
      <c r="B47" s="390">
        <f>IF($D47="","",VLOOKUP($D47,'Vegyes páros ELO'!$A$7:$P$23,14))</f>
        <v>0</v>
      </c>
      <c r="C47" s="390">
        <f>IF($D47="","",VLOOKUP($D47,'Vegyes páros ELO'!$A$7:$P$33,15))</f>
        <v>132</v>
      </c>
      <c r="D47" s="159">
        <v>9</v>
      </c>
      <c r="E47" s="498" t="str">
        <f>UPPER(IF($D47="","",VLOOKUP($D47,'Vegyes páros ELO'!$A$7:$P$33,5)))</f>
        <v/>
      </c>
      <c r="F47" s="816" t="s">
        <v>490</v>
      </c>
      <c r="G47" s="487" t="str">
        <f>IF($D47="","",VLOOKUP($D47,'Vegyes páros ELO'!$A$7:$P$33,3))</f>
        <v>Györgyi</v>
      </c>
      <c r="H47" s="499"/>
      <c r="I47" s="487">
        <f>IF($D47="","",VLOOKUP($D47,'Vegyes páros ELO'!$A$7:$P$33,4))</f>
        <v>0</v>
      </c>
      <c r="J47" s="309"/>
      <c r="K47" s="163"/>
      <c r="L47" s="318"/>
      <c r="M47" s="163" t="s">
        <v>420</v>
      </c>
      <c r="N47" s="318"/>
      <c r="O47" s="201"/>
      <c r="P47" s="318"/>
      <c r="Q47" s="163"/>
      <c r="R47" s="166"/>
      <c r="S47" s="169"/>
    </row>
    <row r="48" spans="1:19" s="38" customFormat="1" ht="9.6" customHeight="1" x14ac:dyDescent="0.25">
      <c r="A48" s="281"/>
      <c r="B48" s="310"/>
      <c r="C48" s="310"/>
      <c r="D48" s="310"/>
      <c r="E48" s="498" t="str">
        <f>UPPER(IF($D47="","",VLOOKUP($D47,'Vegyes páros ELO'!$A$7:$P$33,11)))</f>
        <v/>
      </c>
      <c r="F48" s="487" t="str">
        <f>UPPER(IF($D47="","",VLOOKUP($D47,'Vegyes páros ELO'!$A$7:$P$33,8)))</f>
        <v>OLÁH</v>
      </c>
      <c r="G48" s="487" t="str">
        <f>IF($D47="","",VLOOKUP($D47,'Vegyes páros ELO'!$A$7:$P$33,9))</f>
        <v>Imre</v>
      </c>
      <c r="H48" s="499"/>
      <c r="I48" s="487">
        <f>IF($D47="","",VLOOKUP($D47,'Vegyes páros ELO'!$A$7:$P$33,10))</f>
        <v>0</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863" t="str">
        <f>UPPER(IF(OR(J50="a",J50="as"),F47,IF(OR(J50="b",J50="bs"),F51,)))</f>
        <v>BODNÁR</v>
      </c>
      <c r="L49" s="322"/>
      <c r="M49" s="163"/>
      <c r="N49" s="318"/>
      <c r="O49" s="163"/>
      <c r="P49" s="318"/>
      <c r="Q49" s="163"/>
      <c r="R49" s="166"/>
      <c r="S49" s="169"/>
    </row>
    <row r="50" spans="1:19" s="38" customFormat="1" ht="9.6" customHeight="1" x14ac:dyDescent="0.25">
      <c r="A50" s="281"/>
      <c r="B50" s="172"/>
      <c r="C50" s="172"/>
      <c r="D50" s="172"/>
      <c r="E50" s="504"/>
      <c r="F50" s="158"/>
      <c r="G50" s="158"/>
      <c r="H50" s="101"/>
      <c r="I50" s="175" t="s">
        <v>0</v>
      </c>
      <c r="J50" s="184" t="s">
        <v>386</v>
      </c>
      <c r="K50" s="864" t="str">
        <f>UPPER(IF(OR(J50="a",J50="as"),F48,IF(OR(J50="b",J50="bs"),F52,)))</f>
        <v>OLÁH</v>
      </c>
      <c r="L50" s="311"/>
      <c r="M50" s="163"/>
      <c r="N50" s="318"/>
      <c r="O50" s="163"/>
      <c r="P50" s="318"/>
      <c r="Q50" s="163"/>
      <c r="R50" s="166"/>
      <c r="S50" s="169"/>
    </row>
    <row r="51" spans="1:19" s="38" customFormat="1" ht="9.6" customHeight="1" x14ac:dyDescent="0.25">
      <c r="A51" s="327">
        <v>12</v>
      </c>
      <c r="B51" s="390">
        <f>IF($D51="","",VLOOKUP($D51,'Vegyes páros ELO'!$A$7:$P$23,14))</f>
        <v>0</v>
      </c>
      <c r="C51" s="390">
        <f>IF($D51="","",VLOOKUP($D51,'Vegyes páros ELO'!$A$7:$P$33,15))</f>
        <v>18</v>
      </c>
      <c r="D51" s="159">
        <v>3</v>
      </c>
      <c r="E51" s="503" t="str">
        <f>UPPER(IF($D51="","",VLOOKUP($D51,'Vegyes páros ELO'!$A$7:$P$33,5)))</f>
        <v/>
      </c>
      <c r="F51" s="160" t="str">
        <f>UPPER(IF($D51="","",VLOOKUP($D51,'Vegyes páros ELO'!$A$7:$P$33,2)))</f>
        <v>GURUZ</v>
      </c>
      <c r="G51" s="160" t="str">
        <f>IF($D51="","",VLOOKUP($D51,'Vegyes páros ELO'!$A$7:$P$33,3))</f>
        <v>Fanni</v>
      </c>
      <c r="H51" s="308"/>
      <c r="I51" s="160">
        <f>IF($D51="","",VLOOKUP($D51,'Vegyes páros ELO'!$A$7:$P$33,4))</f>
        <v>0</v>
      </c>
      <c r="J51" s="317"/>
      <c r="K51" s="163" t="s">
        <v>423</v>
      </c>
      <c r="L51" s="165"/>
      <c r="M51" s="201"/>
      <c r="N51" s="322"/>
      <c r="O51" s="163"/>
      <c r="P51" s="318"/>
      <c r="Q51" s="163"/>
      <c r="R51" s="166"/>
      <c r="S51" s="169"/>
    </row>
    <row r="52" spans="1:19" s="38" customFormat="1" ht="9.6" customHeight="1" x14ac:dyDescent="0.25">
      <c r="A52" s="281"/>
      <c r="B52" s="310"/>
      <c r="C52" s="310"/>
      <c r="D52" s="310"/>
      <c r="E52" s="680" t="str">
        <f>UPPER(IF($D51="","",VLOOKUP($D51,'Vegyes páros ELO'!$A$7:$P$33,11)))</f>
        <v/>
      </c>
      <c r="F52" s="681" t="str">
        <f>UPPER(IF($D51="","",VLOOKUP($D51,'Vegyes páros ELO'!$A$7:$P$33,8)))</f>
        <v>MUHAROS</v>
      </c>
      <c r="G52" s="681" t="str">
        <f>IF($D51="","",VLOOKUP($D51,'Vegyes páros ELO'!$A$7:$P$33,9))</f>
        <v>Péter</v>
      </c>
      <c r="H52" s="682"/>
      <c r="I52" s="681">
        <f>IF($D51="","",VLOOKUP($D51,'Vegyes páros ELO'!$A$7:$P$33,10))</f>
        <v>0</v>
      </c>
      <c r="J52" s="311"/>
      <c r="K52" s="163"/>
      <c r="L52" s="165"/>
      <c r="M52" s="285"/>
      <c r="N52" s="323"/>
      <c r="O52" s="163"/>
      <c r="P52" s="318"/>
      <c r="Q52" s="163"/>
      <c r="R52" s="166"/>
      <c r="S52" s="169"/>
    </row>
    <row r="53" spans="1:19" s="38" customFormat="1" ht="9.6" customHeight="1" x14ac:dyDescent="0.25">
      <c r="A53" s="281"/>
      <c r="B53" s="172"/>
      <c r="C53" s="172"/>
      <c r="D53" s="172"/>
      <c r="E53" s="504"/>
      <c r="F53" s="158"/>
      <c r="G53" s="158"/>
      <c r="H53" s="101"/>
      <c r="I53" s="158"/>
      <c r="J53" s="320"/>
      <c r="K53" s="163"/>
      <c r="L53" s="165"/>
      <c r="M53" s="163"/>
      <c r="N53" s="312"/>
      <c r="O53" s="313" t="str">
        <f>UPPER(IF(OR(N54="a",N54="as"),M45,IF(OR(N54="b",N54="bs"),M61,)))</f>
        <v>BODNÁR</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t="s">
        <v>386</v>
      </c>
      <c r="O54" s="315" t="str">
        <f>UPPER(IF(OR(N54="a",N54="as"),M46,IF(OR(N54="b",N54="bs"),M62,)))</f>
        <v>OLÁH</v>
      </c>
      <c r="P54" s="311"/>
      <c r="Q54" s="163"/>
      <c r="R54" s="166"/>
      <c r="S54" s="169"/>
    </row>
    <row r="55" spans="1:19" s="38" customFormat="1" ht="9.6" customHeight="1" x14ac:dyDescent="0.25">
      <c r="A55" s="321">
        <v>13</v>
      </c>
      <c r="B55" s="390">
        <f>IF($D55="","",VLOOKUP($D55,'Vegyes páros ELO'!$A$7:$P$23,14))</f>
        <v>0</v>
      </c>
      <c r="C55" s="390">
        <f>IF($D55="","",VLOOKUP($D55,'Vegyes páros ELO'!$A$7:$P$33,15))</f>
        <v>100</v>
      </c>
      <c r="D55" s="159">
        <v>7</v>
      </c>
      <c r="E55" s="498" t="str">
        <f>UPPER(IF($D55="","",VLOOKUP($D55,'Vegyes páros ELO'!$A$7:$P$33,5)))</f>
        <v/>
      </c>
      <c r="F55" s="487" t="str">
        <f>UPPER(IF($D55="","",VLOOKUP($D55,'Vegyes páros ELO'!$A$7:$P$33,2)))</f>
        <v>SZABOLCSI</v>
      </c>
      <c r="G55" s="487" t="str">
        <f>IF($D55="","",VLOOKUP($D55,'Vegyes páros ELO'!$A$7:$P$33,3))</f>
        <v>Ági</v>
      </c>
      <c r="H55" s="499"/>
      <c r="I55" s="487">
        <f>IF($D55="","",VLOOKUP($D55,'Vegyes páros ELO'!$A$7:$P$33,4))</f>
        <v>0</v>
      </c>
      <c r="J55" s="309"/>
      <c r="K55" s="163"/>
      <c r="L55" s="165"/>
      <c r="M55" s="163"/>
      <c r="N55" s="318"/>
      <c r="O55" s="163" t="s">
        <v>420</v>
      </c>
      <c r="P55" s="165"/>
      <c r="Q55" s="163"/>
      <c r="R55" s="166"/>
      <c r="S55" s="169"/>
    </row>
    <row r="56" spans="1:19" s="38" customFormat="1" ht="9.6" customHeight="1" x14ac:dyDescent="0.25">
      <c r="A56" s="281"/>
      <c r="B56" s="310"/>
      <c r="C56" s="310"/>
      <c r="D56" s="310"/>
      <c r="E56" s="498" t="str">
        <f>UPPER(IF($D55="","",VLOOKUP($D55,'Vegyes páros ELO'!$A$7:$P$33,11)))</f>
        <v/>
      </c>
      <c r="F56" s="487" t="str">
        <f>UPPER(IF($D55="","",VLOOKUP($D55,'Vegyes páros ELO'!$A$7:$P$33,8)))</f>
        <v>OLLÉ</v>
      </c>
      <c r="G56" s="487" t="str">
        <f>IF($D55="","",VLOOKUP($D55,'Vegyes páros ELO'!$A$7:$P$33,9))</f>
        <v>Tamás</v>
      </c>
      <c r="H56" s="499"/>
      <c r="I56" s="487">
        <f>IF($D55="","",VLOOKUP($D55,'Vegyes páros ELO'!$A$7:$P$33,10))</f>
        <v>0</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SZABOLCSI</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t="s">
        <v>386</v>
      </c>
      <c r="K58" s="315" t="str">
        <f>UPPER(IF(OR(J58="a",J58="as"),F56,IF(OR(J58="b",J58="bs"),F60,)))</f>
        <v>OLLÉ</v>
      </c>
      <c r="L58" s="316"/>
      <c r="M58" s="163"/>
      <c r="N58" s="318"/>
      <c r="O58" s="163"/>
      <c r="P58" s="165"/>
      <c r="Q58" s="163"/>
      <c r="R58" s="166"/>
      <c r="S58" s="169"/>
    </row>
    <row r="59" spans="1:19" s="38" customFormat="1" ht="9.6" customHeight="1" x14ac:dyDescent="0.25">
      <c r="A59" s="281">
        <v>14</v>
      </c>
      <c r="B59" s="390">
        <f>IF($D59="","",VLOOKUP($D59,'Vegyes páros ELO'!$A$7:$P$23,14))</f>
        <v>0</v>
      </c>
      <c r="C59" s="390">
        <f>IF($D59="","",VLOOKUP($D59,'Vegyes páros ELO'!$A$7:$P$33,15))</f>
        <v>600</v>
      </c>
      <c r="D59" s="159">
        <v>11</v>
      </c>
      <c r="E59" s="498" t="str">
        <f>UPPER(IF($D59="","",VLOOKUP($D59,'Vegyes páros ELO'!$A$7:$P$33,5)))</f>
        <v/>
      </c>
      <c r="F59" s="487" t="str">
        <f>UPPER(IF($D59="","",VLOOKUP($D59,'Vegyes páros ELO'!$A$7:$P$33,2)))</f>
        <v>BERKES</v>
      </c>
      <c r="G59" s="487" t="str">
        <f>IF($D59="","",VLOOKUP($D59,'Vegyes páros ELO'!$A$7:$P$33,3))</f>
        <v>Henriett</v>
      </c>
      <c r="H59" s="499"/>
      <c r="I59" s="487">
        <f>IF($D59="","",VLOOKUP($D59,'Vegyes páros ELO'!$A$7:$P$33,4))</f>
        <v>0</v>
      </c>
      <c r="J59" s="317"/>
      <c r="K59" s="163" t="s">
        <v>474</v>
      </c>
      <c r="L59" s="318"/>
      <c r="M59" s="201"/>
      <c r="N59" s="322"/>
      <c r="O59" s="163"/>
      <c r="P59" s="165"/>
      <c r="Q59" s="163"/>
      <c r="R59" s="166"/>
      <c r="S59" s="169"/>
    </row>
    <row r="60" spans="1:19" s="38" customFormat="1" ht="9.6" customHeight="1" x14ac:dyDescent="0.25">
      <c r="A60" s="281"/>
      <c r="B60" s="310"/>
      <c r="C60" s="310"/>
      <c r="D60" s="310"/>
      <c r="E60" s="498" t="str">
        <f>UPPER(IF($D59="","",VLOOKUP($D59,'Vegyes páros ELO'!$A$7:$P$33,11)))</f>
        <v/>
      </c>
      <c r="F60" s="487" t="str">
        <f>UPPER(IF($D59="","",VLOOKUP($D59,'Vegyes páros ELO'!$A$7:$P$33,8)))</f>
        <v>KOVÁCS</v>
      </c>
      <c r="G60" s="487" t="str">
        <f>IF($D59="","",VLOOKUP($D59,'Vegyes páros ELO'!$A$7:$P$33,9))</f>
        <v>Csaba</v>
      </c>
      <c r="H60" s="499"/>
      <c r="I60" s="487">
        <f>IF($D59="","",VLOOKUP($D59,'Vegyes páros ELO'!$A$7:$P$33,10))</f>
        <v>0</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829" t="str">
        <f>UPPER(IF(OR(L62="a",L62="as"),K57,IF(OR(L62="b",L62="bs"),K65,)))</f>
        <v>LIPTÁK</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t="s">
        <v>388</v>
      </c>
      <c r="M62" s="830" t="str">
        <f>UPPER(IF(OR(L62="a",L62="as"),K58,IF(OR(L62="b",L62="bs"),K66,)))</f>
        <v>HORVÁTH</v>
      </c>
      <c r="N62" s="311"/>
      <c r="O62" s="163"/>
      <c r="P62" s="165"/>
      <c r="Q62" s="163"/>
      <c r="R62" s="166"/>
      <c r="S62" s="169"/>
    </row>
    <row r="63" spans="1:19" s="38" customFormat="1" ht="9.6" customHeight="1" x14ac:dyDescent="0.25">
      <c r="A63" s="321">
        <v>15</v>
      </c>
      <c r="B63" s="390" t="str">
        <f>IF($D63="","",VLOOKUP($D63,'Vegyes páros ELO'!$A$7:$P$23,14))</f>
        <v/>
      </c>
      <c r="C63" s="390" t="str">
        <f>IF($D63="","",VLOOKUP($D63,'Vegyes páros ELO'!$A$7:$P$33,15))</f>
        <v/>
      </c>
      <c r="D63" s="159"/>
      <c r="E63" s="498" t="str">
        <f>UPPER(IF($D63="","",VLOOKUP($D63,'Vegyes páros ELO'!$A$7:$P$33,5)))</f>
        <v/>
      </c>
      <c r="F63" s="816" t="s">
        <v>385</v>
      </c>
      <c r="G63" s="487" t="str">
        <f>IF($D63="","",VLOOKUP($D63,'Vegyes páros ELO'!$A$7:$P$33,3))</f>
        <v/>
      </c>
      <c r="H63" s="499"/>
      <c r="I63" s="487" t="str">
        <f>IF($D63="","",VLOOKUP($D63,'Vegyes páros ELO'!$A$7:$P$33,4))</f>
        <v/>
      </c>
      <c r="J63" s="309"/>
      <c r="K63" s="163"/>
      <c r="L63" s="318"/>
      <c r="M63" s="163" t="s">
        <v>418</v>
      </c>
      <c r="N63" s="165"/>
      <c r="O63" s="201"/>
      <c r="P63" s="165"/>
      <c r="Q63" s="163"/>
      <c r="R63" s="166"/>
      <c r="S63" s="169"/>
    </row>
    <row r="64" spans="1:19" s="38" customFormat="1" ht="9.6" customHeight="1" x14ac:dyDescent="0.25">
      <c r="A64" s="281"/>
      <c r="B64" s="310"/>
      <c r="C64" s="310"/>
      <c r="D64" s="310"/>
      <c r="E64" s="498" t="str">
        <f>UPPER(IF($D63="","",VLOOKUP($D63,'Vegyes páros ELO'!$A$7:$P$33,11)))</f>
        <v/>
      </c>
      <c r="F64" s="487" t="str">
        <f>UPPER(IF($D63="","",VLOOKUP($D63,'Vegyes páros ELO'!$A$7:$P$33,8)))</f>
        <v/>
      </c>
      <c r="G64" s="487" t="str">
        <f>IF($D63="","",VLOOKUP($D63,'Vegyes páros ELO'!$A$7:$P$33,9))</f>
        <v/>
      </c>
      <c r="H64" s="499"/>
      <c r="I64" s="487" t="str">
        <f>IF($D63="","",VLOOKUP($D63,'Vegyes páros ELO'!$A$7:$P$33,10))</f>
        <v/>
      </c>
      <c r="J64" s="311"/>
      <c r="K64" s="156" t="str">
        <f>IF(J64="a",F63,IF(J64="b",F65,""))</f>
        <v/>
      </c>
      <c r="L64" s="318"/>
      <c r="M64" s="163"/>
      <c r="N64" s="165"/>
      <c r="O64" s="163"/>
      <c r="P64" s="165"/>
      <c r="Q64" s="163"/>
      <c r="R64" s="166"/>
      <c r="S64" s="169"/>
    </row>
    <row r="65" spans="1:19" s="38" customFormat="1" ht="9.6" customHeight="1" x14ac:dyDescent="0.25">
      <c r="A65" s="281"/>
      <c r="B65" s="172"/>
      <c r="C65" s="172"/>
      <c r="D65" s="172"/>
      <c r="E65" s="505"/>
      <c r="F65" s="501"/>
      <c r="G65" s="501"/>
      <c r="H65" s="502"/>
      <c r="I65" s="501"/>
      <c r="J65" s="312"/>
      <c r="K65" s="829" t="str">
        <f>UPPER(IF(OR(J66="a",J66="as"),F63,IF(OR(J66="b",J66="bs"),F67,)))</f>
        <v>LIPTÁK</v>
      </c>
      <c r="L65" s="322"/>
      <c r="M65" s="163"/>
      <c r="N65" s="165"/>
      <c r="O65" s="163"/>
      <c r="P65" s="165"/>
      <c r="Q65" s="163"/>
      <c r="R65" s="166"/>
      <c r="S65" s="169"/>
    </row>
    <row r="66" spans="1:19" s="38" customFormat="1" ht="9.6" customHeight="1" x14ac:dyDescent="0.25">
      <c r="A66" s="281"/>
      <c r="B66" s="172"/>
      <c r="C66" s="172"/>
      <c r="D66" s="172"/>
      <c r="E66" s="504"/>
      <c r="F66" s="163"/>
      <c r="G66" s="163"/>
      <c r="H66" s="101"/>
      <c r="I66" s="175" t="s">
        <v>0</v>
      </c>
      <c r="J66" s="184" t="s">
        <v>388</v>
      </c>
      <c r="K66" s="830" t="str">
        <f>UPPER(IF(OR(J66="a",J66="as"),F64,IF(OR(J66="b",J66="bs"),F68,)))</f>
        <v>HORVÁTH</v>
      </c>
      <c r="L66" s="311"/>
      <c r="M66" s="163"/>
      <c r="N66" s="165"/>
      <c r="O66" s="163"/>
      <c r="P66" s="165"/>
      <c r="Q66" s="163"/>
      <c r="R66" s="166"/>
      <c r="S66" s="169"/>
    </row>
    <row r="67" spans="1:19" s="38" customFormat="1" ht="9.6" customHeight="1" x14ac:dyDescent="0.25">
      <c r="A67" s="327">
        <v>16</v>
      </c>
      <c r="B67" s="390">
        <f>IF($D67="","",VLOOKUP($D67,'Vegyes páros ELO'!$A$7:$P$23,14))</f>
        <v>0</v>
      </c>
      <c r="C67" s="390">
        <f>IF($D67="","",VLOOKUP($D67,'Vegyes páros ELO'!$A$7:$P$33,15))</f>
        <v>15</v>
      </c>
      <c r="D67" s="159">
        <v>2</v>
      </c>
      <c r="E67" s="503" t="str">
        <f>UPPER(IF($D67="","",VLOOKUP($D67,'Vegyes páros ELO'!$A$7:$P$33,5)))</f>
        <v/>
      </c>
      <c r="F67" s="160" t="str">
        <f>UPPER(IF($D67="","",VLOOKUP($D67,'Vegyes páros ELO'!$A$7:$P$33,2)))</f>
        <v>LIPTÁK</v>
      </c>
      <c r="G67" s="160" t="str">
        <f>IF($D67="","",VLOOKUP($D67,'Vegyes páros ELO'!$A$7:$P$33,3))</f>
        <v>Júlia</v>
      </c>
      <c r="H67" s="308"/>
      <c r="I67" s="160">
        <f>IF($D67="","",VLOOKUP($D67,'Vegyes páros ELO'!$A$7:$P$33,4))</f>
        <v>0</v>
      </c>
      <c r="J67" s="317"/>
      <c r="K67" s="163"/>
      <c r="L67" s="165"/>
      <c r="M67" s="201"/>
      <c r="N67" s="314"/>
      <c r="O67" s="163"/>
      <c r="P67" s="165"/>
      <c r="Q67" s="163"/>
      <c r="R67" s="166"/>
      <c r="S67" s="169"/>
    </row>
    <row r="68" spans="1:19" s="38" customFormat="1" ht="9.6" customHeight="1" x14ac:dyDescent="0.25">
      <c r="A68" s="281"/>
      <c r="B68" s="310"/>
      <c r="C68" s="310"/>
      <c r="D68" s="310"/>
      <c r="E68" s="680" t="str">
        <f>UPPER(IF($D67="","",VLOOKUP($D67,'Vegyes páros ELO'!$A$7:$P$33,11)))</f>
        <v/>
      </c>
      <c r="F68" s="681" t="str">
        <f>UPPER(IF($D67="","",VLOOKUP($D67,'Vegyes páros ELO'!$A$7:$P$33,8)))</f>
        <v>HORVÁTH</v>
      </c>
      <c r="G68" s="681" t="str">
        <f>IF($D67="","",VLOOKUP($D67,'Vegyes páros ELO'!$A$7:$P$33,9))</f>
        <v>Péter</v>
      </c>
      <c r="H68" s="682"/>
      <c r="I68" s="681">
        <f>IF($D67="","",VLOOKUP($D67,'Vegyes páros ELO'!$A$7:$P$33,10))</f>
        <v>0</v>
      </c>
      <c r="J68" s="311"/>
      <c r="K68" s="163"/>
      <c r="L68" s="165"/>
      <c r="M68" s="285"/>
      <c r="N68" s="319"/>
      <c r="O68" s="163"/>
      <c r="P68" s="165"/>
      <c r="Q68" s="163"/>
      <c r="R68" s="166"/>
      <c r="S68" s="169"/>
    </row>
    <row r="69" spans="1:19" s="38" customFormat="1" ht="9.6" customHeight="1" x14ac:dyDescent="0.25">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5">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224"/>
      <c r="F72" s="92">
        <f>IF(D72&gt;$R$79,,UPPER(VLOOKUP(D72,'Vegyes páros ELO'!$A$7:$L$23,2)))</f>
        <v>0</v>
      </c>
      <c r="G72" s="90"/>
      <c r="H72" s="90"/>
      <c r="I72" s="333"/>
      <c r="J72" s="334" t="s">
        <v>7</v>
      </c>
      <c r="K72" s="221"/>
      <c r="L72" s="227"/>
      <c r="M72" s="221"/>
      <c r="N72" s="228"/>
      <c r="O72" s="229" t="s">
        <v>157</v>
      </c>
      <c r="P72" s="230"/>
      <c r="Q72" s="230"/>
      <c r="R72" s="231"/>
    </row>
    <row r="73" spans="1:19" s="18" customFormat="1" ht="9" customHeight="1" x14ac:dyDescent="0.25">
      <c r="A73" s="236" t="s">
        <v>124</v>
      </c>
      <c r="B73" s="234"/>
      <c r="C73" s="237"/>
      <c r="D73" s="224"/>
      <c r="E73" s="224"/>
      <c r="F73" s="92">
        <f>IF(D72&gt;$R$79,,UPPER(VLOOKUP(D72,'Vegyes páros ELO'!$A$7:$L$23,8)))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224"/>
      <c r="F74" s="92">
        <f>IF(D74&gt;$R$79,,UPPER(VLOOKUP(D74,'Vegyes páros ELO'!$A$7:$L$23,2)))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IF(D74&gt;$R$79,,UPPER(VLOOKUP(D74,'Vegyes páros ELO'!$A$7:$L$23,8)))</f>
        <v>0</v>
      </c>
      <c r="G75" s="90"/>
      <c r="H75" s="90"/>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IF(D76&gt;$R$79,,UPPER(VLOOKUP(D76,'Vegyes páros ELO'!$A$7:$L$23,2)))</f>
        <v>0</v>
      </c>
      <c r="G76" s="90"/>
      <c r="H76" s="90"/>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IF(D76&gt;$R$79,,UPPER(VLOOKUP(D76,'Vegyes páros ELO'!$A$7:$L$23,8)))</f>
        <v>0</v>
      </c>
      <c r="G77" s="90"/>
      <c r="H77" s="90"/>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IF(D78&gt;$R$79,,UPPER(VLOOKUP(D78,'Vegyes páros ELO'!$A$7:$L$23,2)))</f>
        <v>0</v>
      </c>
      <c r="G78" s="90"/>
      <c r="H78" s="90"/>
      <c r="I78" s="333"/>
      <c r="J78" s="334" t="s">
        <v>10</v>
      </c>
      <c r="K78" s="221"/>
      <c r="L78" s="227"/>
      <c r="M78" s="221"/>
      <c r="N78" s="228"/>
      <c r="O78" s="221"/>
      <c r="P78" s="227"/>
      <c r="Q78" s="221"/>
      <c r="R78" s="228"/>
    </row>
    <row r="79" spans="1:19" s="18" customFormat="1" ht="9" customHeight="1" x14ac:dyDescent="0.25">
      <c r="A79" s="368"/>
      <c r="B79" s="365"/>
      <c r="C79" s="378"/>
      <c r="D79" s="240"/>
      <c r="E79" s="240"/>
      <c r="F79" s="241">
        <f>IF(D78&gt;$R$79,,UPPER(VLOOKUP(D78,'Vegyes páros ELO'!$A$7:$L$23,8)))</f>
        <v>0</v>
      </c>
      <c r="G79" s="335"/>
      <c r="H79" s="335"/>
      <c r="I79" s="336"/>
      <c r="J79" s="337"/>
      <c r="K79" s="234"/>
      <c r="L79" s="233"/>
      <c r="M79" s="234"/>
      <c r="N79" s="235"/>
      <c r="O79" s="234" t="str">
        <f>R4</f>
        <v>Kádár László</v>
      </c>
      <c r="P79" s="233"/>
      <c r="Q79" s="234"/>
      <c r="R79" s="338">
        <f>MIN(4,'Vegyes páros ELO'!$P$5)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300" priority="8" stopIfTrue="1">
      <formula>AND($O$1="CU",I10="Umpire")</formula>
    </cfRule>
    <cfRule type="expression" dxfId="299" priority="9" stopIfTrue="1">
      <formula>AND($O$1="CU",I10&lt;&gt;"Umpire",J10&lt;&gt;"")</formula>
    </cfRule>
    <cfRule type="expression" dxfId="298" priority="10" stopIfTrue="1">
      <formula>AND($O$1="CU",I10&lt;&gt;"Umpire")</formula>
    </cfRule>
  </conditionalFormatting>
  <conditionalFormatting sqref="M13 M29 M45 M61 O21 O53 Q37 K9 K17 K25 K33 K41 K49 K57 K65">
    <cfRule type="expression" dxfId="297" priority="6" stopIfTrue="1">
      <formula>J10="as"</formula>
    </cfRule>
    <cfRule type="expression" dxfId="296" priority="7" stopIfTrue="1">
      <formula>J10="bs"</formula>
    </cfRule>
  </conditionalFormatting>
  <conditionalFormatting sqref="M14 M30 M46 M62 O22 O54 Q38 K10 K18 K26 K34 K42 K50 K58 K66">
    <cfRule type="expression" dxfId="295" priority="4" stopIfTrue="1">
      <formula>J10="as"</formula>
    </cfRule>
    <cfRule type="expression" dxfId="294" priority="5" stopIfTrue="1">
      <formula>J10="bs"</formula>
    </cfRule>
  </conditionalFormatting>
  <conditionalFormatting sqref="J10 J18 J26 J34 J42 J50 J58 J66 L62 L46 L30 L14 N22 N54 P38">
    <cfRule type="expression" dxfId="293" priority="3" stopIfTrue="1">
      <formula>$O$1="CU"</formula>
    </cfRule>
  </conditionalFormatting>
  <conditionalFormatting sqref="E7:F7 E63:F63 E11:F11 E15:F15 E19:F19 E23:F23 E27:F27 E31:F31 E35:F35 E39:F39 E43:F43 E47:F47 E51:F51 E55:F55 E59:F59 E67:F67">
    <cfRule type="cellIs" dxfId="292" priority="2" stopIfTrue="1" operator="equal">
      <formula>"Bye"</formula>
    </cfRule>
  </conditionalFormatting>
  <conditionalFormatting sqref="D63 D7 D11 D15 D19 D23 D27 D31 D35 D39 D43 D47 D51 D55 D59 D67">
    <cfRule type="cellIs" dxfId="291" priority="1" stopIfTrue="1" operator="lessThan">
      <formula>5</formula>
    </cfRule>
  </conditionalFormatting>
  <dataValidations count="1">
    <dataValidation type="list" allowBlank="1" showInputMessage="1" sqref="I10 K14 M22 K30 O38 M54 K46 K62 I66 I34 I50 I26 I58 I18 I42" xr:uid="{00000000-0002-0000-1E00-000000000000}">
      <formula1>$U$7:$U$16</formula1>
    </dataValidation>
  </dataValidations>
  <printOptions horizontalCentered="1"/>
  <pageMargins left="0.35" right="0.35" top="0.39" bottom="0.39" header="0" footer="0"/>
  <pageSetup paperSize="9" scale="95"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5297"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5298"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7">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MTSZ AMATŐR OB</v>
      </c>
      <c r="B1" s="138"/>
      <c r="E1" s="6"/>
      <c r="I1" s="384"/>
      <c r="J1" s="137"/>
      <c r="K1" s="297" t="s">
        <v>145</v>
      </c>
      <c r="L1" s="297"/>
      <c r="M1" s="298"/>
      <c r="N1" s="137"/>
      <c r="O1" s="137"/>
      <c r="P1" s="137"/>
      <c r="R1" s="137"/>
    </row>
    <row r="2" spans="1:21" s="108" customFormat="1" x14ac:dyDescent="0.25">
      <c r="A2" s="486" t="s">
        <v>122</v>
      </c>
      <c r="B2" s="96"/>
      <c r="C2" s="96"/>
      <c r="D2" s="96"/>
      <c r="E2" s="87"/>
      <c r="F2" s="464" t="str">
        <f>Altalanos!$C$8</f>
        <v>Férfi egyéni 250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5" t="str">
        <f>Altalanos!$A$10</f>
        <v>2022.08.05-07.</v>
      </c>
      <c r="B4" s="835"/>
      <c r="C4" s="835"/>
      <c r="D4" s="145"/>
      <c r="E4" s="145"/>
      <c r="F4" s="145"/>
      <c r="G4" s="146" t="str">
        <f>Altalanos!$C$10</f>
        <v>Balatonboglár</v>
      </c>
      <c r="H4" s="301"/>
      <c r="I4" s="145"/>
      <c r="J4" s="302"/>
      <c r="K4" s="148"/>
      <c r="L4" s="147"/>
      <c r="M4" s="104"/>
      <c r="N4" s="302"/>
      <c r="O4" s="145"/>
      <c r="P4" s="302"/>
      <c r="Q4" s="145"/>
      <c r="R4" s="89" t="str">
        <f>Altalanos!$E$10</f>
        <v>Kádár László</v>
      </c>
    </row>
    <row r="5" spans="1:21" s="19" customFormat="1" ht="9.6" x14ac:dyDescent="0.25">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1" customFormat="1" ht="9.7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IF($D7="","",VLOOKUP($D7,'Vegyes páros ELO'!$A$7:$P$39,14))</f>
        <v/>
      </c>
      <c r="C7" s="390" t="str">
        <f>IF($D7="","",VLOOKUP($D7,'Vegyes páros ELO'!$A$7:$P$39,15))</f>
        <v/>
      </c>
      <c r="D7" s="159"/>
      <c r="E7" s="503" t="str">
        <f>UPPER(IF($D7="","",VLOOKUP($D7,'Vegyes páros ELO'!$A$7:$P$33,5)))</f>
        <v/>
      </c>
      <c r="F7" s="160" t="str">
        <f>UPPER(IF($D7="","",VLOOKUP($D7,'Vegyes páros ELO'!$A$7:$P$33,2)))</f>
        <v/>
      </c>
      <c r="G7" s="160" t="str">
        <f>IF($D7="","",VLOOKUP($D7,'Vegyes páros ELO'!$A$7:$P$33,3))</f>
        <v/>
      </c>
      <c r="H7" s="308"/>
      <c r="I7" s="160" t="str">
        <f>IF($D7="","",VLOOKUP($D7,'Vegyes páros ELO'!$A$7:$P$33,4))</f>
        <v/>
      </c>
      <c r="J7" s="309"/>
      <c r="K7" s="163"/>
      <c r="L7" s="165"/>
      <c r="M7" s="163"/>
      <c r="N7" s="165"/>
      <c r="O7" s="163"/>
      <c r="P7" s="165"/>
      <c r="Q7" s="163"/>
      <c r="R7" s="280" t="s">
        <v>153</v>
      </c>
      <c r="S7" s="169"/>
      <c r="U7" s="170" t="str">
        <f>Birók!P21</f>
        <v>Bíró</v>
      </c>
    </row>
    <row r="8" spans="1:21" s="38" customFormat="1" ht="9.6" customHeight="1" x14ac:dyDescent="0.25">
      <c r="A8" s="281"/>
      <c r="B8" s="310"/>
      <c r="C8" s="310"/>
      <c r="D8" s="310"/>
      <c r="E8" s="503" t="str">
        <f>UPPER(IF($D7="","",VLOOKUP($D7,'Vegyes páros ELO'!$A$7:$P$33,11)))</f>
        <v/>
      </c>
      <c r="F8" s="160" t="str">
        <f>UPPER(IF($D7="","",VLOOKUP($D7,'Vegyes páros ELO'!$A$7:$P$33,8)))</f>
        <v/>
      </c>
      <c r="G8" s="160" t="str">
        <f>IF($D7="","",VLOOKUP($D7,'Vegyes páros ELO'!$A$7:$P$33,9))</f>
        <v/>
      </c>
      <c r="H8" s="308"/>
      <c r="I8" s="160" t="str">
        <f>IF($D7="","",VLOOKUP($D7,'Vegyes páros ELO'!$A$7:$P$33,10))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IF($D11="","",VLOOKUP($D11,'Vegyes páros ELO'!$A$7:$P$39,14))</f>
        <v/>
      </c>
      <c r="C11" s="390" t="str">
        <f>IF($D11="","",VLOOKUP($D11,'Vegyes páros ELO'!$A$7:$P$39,15))</f>
        <v/>
      </c>
      <c r="D11" s="159"/>
      <c r="E11" s="498" t="str">
        <f>UPPER(IF($D11="","",VLOOKUP($D11,'Vegyes páros ELO'!$A$7:$P$39,5)))</f>
        <v/>
      </c>
      <c r="F11" s="487" t="str">
        <f>UPPER(IF($D11="","",VLOOKUP($D11,'Vegyes páros ELO'!$A$7:$P$39,2)))</f>
        <v/>
      </c>
      <c r="G11" s="487" t="str">
        <f>IF($D11="","",VLOOKUP($D11,'Vegyes páros ELO'!$A$7:$P$39,3))</f>
        <v/>
      </c>
      <c r="H11" s="499"/>
      <c r="I11" s="487" t="str">
        <f>IF($D11="","",VLOOKUP($D11,'Vegyes páros ELO'!$A$7:$P$39,4))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UPPER(IF($D11="","",VLOOKUP($D11,'Vegyes páros ELO'!$A$7:$P$33,11)))</f>
        <v/>
      </c>
      <c r="F12" s="487" t="str">
        <f>UPPER(IF($D11="","",VLOOKUP($D11,'Vegyes páros ELO'!$A$7:$P$33,8)))</f>
        <v/>
      </c>
      <c r="G12" s="487" t="str">
        <f>IF($D11="","",VLOOKUP($D11,'Vegyes páros ELO'!$A$7:$P$33,9))</f>
        <v/>
      </c>
      <c r="H12" s="499"/>
      <c r="I12" s="487" t="str">
        <f>IF($D11="","",VLOOKUP($D11,'Vegyes páros ELO'!$A$7:$P$33,10))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IF($D15="","",VLOOKUP($D15,'Vegyes páros ELO'!$A$7:$P$39,14))</f>
        <v/>
      </c>
      <c r="C15" s="390" t="str">
        <f>IF($D15="","",VLOOKUP($D15,'Vegyes páros ELO'!$A$7:$P$39,15))</f>
        <v/>
      </c>
      <c r="D15" s="159"/>
      <c r="E15" s="498" t="str">
        <f>UPPER(IF($D15="","",VLOOKUP($D15,'Vegyes páros ELO'!$A$7:$P$39,5)))</f>
        <v/>
      </c>
      <c r="F15" s="487" t="str">
        <f>UPPER(IF($D15="","",VLOOKUP($D15,'Vegyes páros ELO'!$A$7:$P$39,2)))</f>
        <v/>
      </c>
      <c r="G15" s="487" t="str">
        <f>IF($D15="","",VLOOKUP($D15,'Vegyes páros ELO'!$A$7:$P$39,3))</f>
        <v/>
      </c>
      <c r="H15" s="499"/>
      <c r="I15" s="487" t="str">
        <f>IF($D15="","",VLOOKUP($D15,'Vegyes páros ELO'!$A$7:$P$39,4))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UPPER(IF($D15="","",VLOOKUP($D15,'Vegyes páros ELO'!$A$7:$P$33,11)))</f>
        <v/>
      </c>
      <c r="F16" s="487" t="str">
        <f>UPPER(IF($D15="","",VLOOKUP($D15,'Vegyes páros ELO'!$A$7:$P$33,8)))</f>
        <v/>
      </c>
      <c r="G16" s="487" t="str">
        <f>IF($D15="","",VLOOKUP($D15,'Vegyes páros ELO'!$A$7:$P$33,9))</f>
        <v/>
      </c>
      <c r="H16" s="499"/>
      <c r="I16" s="487" t="str">
        <f>IF($D15="","",VLOOKUP($D15,'Vegyes páros ELO'!$A$7:$P$33,10))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IF($D19="","",VLOOKUP($D19,'Vegyes páros ELO'!$A$7:$P$39,14))</f>
        <v/>
      </c>
      <c r="C19" s="390" t="str">
        <f>IF($D19="","",VLOOKUP($D19,'Vegyes páros ELO'!$A$7:$P$39,15))</f>
        <v/>
      </c>
      <c r="D19" s="159"/>
      <c r="E19" s="498" t="str">
        <f>UPPER(IF($D19="","",VLOOKUP($D19,'Vegyes páros ELO'!$A$7:$P$39,5)))</f>
        <v/>
      </c>
      <c r="F19" s="487" t="str">
        <f>UPPER(IF($D19="","",VLOOKUP($D19,'Vegyes páros ELO'!$A$7:$P$39,2)))</f>
        <v/>
      </c>
      <c r="G19" s="487" t="str">
        <f>IF($D19="","",VLOOKUP($D19,'Vegyes páros ELO'!$A$7:$P$39,3))</f>
        <v/>
      </c>
      <c r="H19" s="499"/>
      <c r="I19" s="487" t="str">
        <f>IF($D19="","",VLOOKUP($D19,'Vegyes páros ELO'!$A$7:$P$39,4))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UPPER(IF($D19="","",VLOOKUP($D19,'Vegyes páros ELO'!$A$7:$P$33,11)))</f>
        <v/>
      </c>
      <c r="F20" s="487" t="str">
        <f>UPPER(IF($D19="","",VLOOKUP($D19,'Vegyes páros ELO'!$A$7:$P$33,8)))</f>
        <v/>
      </c>
      <c r="G20" s="487" t="str">
        <f>IF($D19="","",VLOOKUP($D19,'Vegyes páros ELO'!$A$7:$P$33,9))</f>
        <v/>
      </c>
      <c r="H20" s="499"/>
      <c r="I20" s="487" t="str">
        <f>IF($D19="","",VLOOKUP($D19,'Vegyes páros ELO'!$A$7:$P$33,10))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IF($D23="","",VLOOKUP($D23,'Vegyes páros ELO'!$A$7:$P$39,14))</f>
        <v/>
      </c>
      <c r="C23" s="390" t="str">
        <f>IF($D23="","",VLOOKUP($D23,'Vegyes páros ELO'!$A$7:$P$39,15))</f>
        <v/>
      </c>
      <c r="D23" s="159"/>
      <c r="E23" s="498" t="str">
        <f>UPPER(IF($D23="","",VLOOKUP($D23,'Vegyes páros ELO'!$A$7:$P$39,5)))</f>
        <v/>
      </c>
      <c r="F23" s="487" t="str">
        <f>UPPER(IF($D23="","",VLOOKUP($D23,'Vegyes páros ELO'!$A$7:$P$39,2)))</f>
        <v/>
      </c>
      <c r="G23" s="487" t="str">
        <f>IF($D23="","",VLOOKUP($D23,'Vegyes páros ELO'!$A$7:$P$39,3))</f>
        <v/>
      </c>
      <c r="H23" s="499"/>
      <c r="I23" s="487" t="str">
        <f>IF($D23="","",VLOOKUP($D23,'Vegyes páros ELO'!$A$7:$P$39,4))</f>
        <v/>
      </c>
      <c r="J23" s="309"/>
      <c r="K23" s="163"/>
      <c r="L23" s="165"/>
      <c r="M23" s="163"/>
      <c r="N23" s="318"/>
      <c r="O23" s="163"/>
      <c r="P23" s="318"/>
      <c r="Q23" s="163"/>
      <c r="R23" s="166"/>
      <c r="S23" s="169"/>
    </row>
    <row r="24" spans="1:19" s="38" customFormat="1" ht="9.6" customHeight="1" x14ac:dyDescent="0.25">
      <c r="A24" s="281"/>
      <c r="B24" s="310"/>
      <c r="C24" s="310"/>
      <c r="D24" s="310"/>
      <c r="E24" s="498" t="str">
        <f>UPPER(IF($D23="","",VLOOKUP($D23,'Vegyes páros ELO'!$A$7:$P$33,11)))</f>
        <v/>
      </c>
      <c r="F24" s="487" t="str">
        <f>UPPER(IF($D23="","",VLOOKUP($D23,'Vegyes páros ELO'!$A$7:$P$33,8)))</f>
        <v/>
      </c>
      <c r="G24" s="487" t="str">
        <f>IF($D23="","",VLOOKUP($D23,'Vegyes páros ELO'!$A$7:$P$33,9))</f>
        <v/>
      </c>
      <c r="H24" s="499"/>
      <c r="I24" s="487" t="str">
        <f>IF($D23="","",VLOOKUP($D23,'Vegyes páros ELO'!$A$7:$P$33,10))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IF($D27="","",VLOOKUP($D27,'Vegyes páros ELO'!$A$7:$P$39,14))</f>
        <v/>
      </c>
      <c r="C27" s="390" t="str">
        <f>IF($D27="","",VLOOKUP($D27,'Vegyes páros ELO'!$A$7:$P$39,15))</f>
        <v/>
      </c>
      <c r="D27" s="159"/>
      <c r="E27" s="498" t="str">
        <f>UPPER(IF($D27="","",VLOOKUP($D27,'Vegyes páros ELO'!$A$7:$P$39,5)))</f>
        <v/>
      </c>
      <c r="F27" s="487" t="str">
        <f>UPPER(IF($D27="","",VLOOKUP($D27,'Vegyes páros ELO'!$A$7:$P$39,2)))</f>
        <v/>
      </c>
      <c r="G27" s="487" t="str">
        <f>IF($D27="","",VLOOKUP($D27,'Vegyes páros ELO'!$A$7:$P$39,3))</f>
        <v/>
      </c>
      <c r="H27" s="499"/>
      <c r="I27" s="487" t="str">
        <f>IF($D27="","",VLOOKUP($D27,'Vegyes páros ELO'!$A$7:$P$39,4))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UPPER(IF($D27="","",VLOOKUP($D27,'Vegyes páros ELO'!$A$7:$P$33,11)))</f>
        <v/>
      </c>
      <c r="F28" s="487" t="str">
        <f>UPPER(IF($D27="","",VLOOKUP($D27,'Vegyes páros ELO'!$A$7:$P$33,8)))</f>
        <v/>
      </c>
      <c r="G28" s="487" t="str">
        <f>IF($D27="","",VLOOKUP($D27,'Vegyes páros ELO'!$A$7:$P$33,9))</f>
        <v/>
      </c>
      <c r="H28" s="499"/>
      <c r="I28" s="487" t="str">
        <f>IF($D27="","",VLOOKUP($D27,'Vegyes páros ELO'!$A$7:$P$33,10))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IF($D31="","",VLOOKUP($D31,'Vegyes páros ELO'!$A$7:$P$39,14))</f>
        <v/>
      </c>
      <c r="C31" s="390" t="str">
        <f>IF($D31="","",VLOOKUP($D31,'Vegyes páros ELO'!$A$7:$P$39,15))</f>
        <v/>
      </c>
      <c r="D31" s="159"/>
      <c r="E31" s="498" t="str">
        <f>UPPER(IF($D31="","",VLOOKUP($D31,'Vegyes páros ELO'!$A$7:$P$39,5)))</f>
        <v/>
      </c>
      <c r="F31" s="487" t="str">
        <f>UPPER(IF($D31="","",VLOOKUP($D31,'Vegyes páros ELO'!$A$7:$P$39,2)))</f>
        <v/>
      </c>
      <c r="G31" s="487" t="str">
        <f>IF($D31="","",VLOOKUP($D31,'Vegyes páros ELO'!$A$7:$P$39,3))</f>
        <v/>
      </c>
      <c r="H31" s="499"/>
      <c r="I31" s="487" t="str">
        <f>IF($D31="","",VLOOKUP($D31,'Vegyes páros ELO'!$A$7:$P$39,4))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UPPER(IF($D31="","",VLOOKUP($D31,'Vegyes páros ELO'!$A$7:$P$33,11)))</f>
        <v/>
      </c>
      <c r="F32" s="487" t="str">
        <f>UPPER(IF($D31="","",VLOOKUP($D31,'Vegyes páros ELO'!$A$7:$P$33,8)))</f>
        <v/>
      </c>
      <c r="G32" s="487" t="str">
        <f>IF($D31="","",VLOOKUP($D31,'Vegyes páros ELO'!$A$7:$P$33,9))</f>
        <v/>
      </c>
      <c r="H32" s="499"/>
      <c r="I32" s="487" t="str">
        <f>IF($D31="","",VLOOKUP($D31,'Vegyes páros ELO'!$A$7:$P$33,10))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307">
        <v>8</v>
      </c>
      <c r="B35" s="390" t="str">
        <f>IF($D35="","",VLOOKUP($D35,'Vegyes páros ELO'!$A$7:$P$39,14))</f>
        <v/>
      </c>
      <c r="C35" s="390" t="str">
        <f>IF($D35="","",VLOOKUP($D35,'Vegyes páros ELO'!$A$7:$P$39,15))</f>
        <v/>
      </c>
      <c r="D35" s="159"/>
      <c r="E35" s="680" t="str">
        <f>UPPER(IF($D35="","",VLOOKUP($D35,'Vegyes páros ELO'!$A$7:$P$39,5)))</f>
        <v/>
      </c>
      <c r="F35" s="681" t="str">
        <f>UPPER(IF($D35="","",VLOOKUP($D35,'Vegyes páros ELO'!$A$7:$P$39,2)))</f>
        <v/>
      </c>
      <c r="G35" s="681" t="str">
        <f>IF($D35="","",VLOOKUP($D35,'Vegyes páros ELO'!$A$7:$P$39,3))</f>
        <v/>
      </c>
      <c r="H35" s="682"/>
      <c r="I35" s="681" t="str">
        <f>IF($D35="","",VLOOKUP($D35,'Vegyes páros ELO'!$A$7:$P$39,4))</f>
        <v/>
      </c>
      <c r="J35" s="317"/>
      <c r="K35" s="163"/>
      <c r="L35" s="165"/>
      <c r="M35" s="201"/>
      <c r="N35" s="314"/>
      <c r="O35" s="163"/>
      <c r="P35" s="318"/>
      <c r="Q35" s="163"/>
      <c r="R35" s="166"/>
      <c r="S35" s="169"/>
    </row>
    <row r="36" spans="1:19" s="38" customFormat="1" ht="9.6" customHeight="1" x14ac:dyDescent="0.25">
      <c r="A36" s="281"/>
      <c r="B36" s="310"/>
      <c r="C36" s="310"/>
      <c r="D36" s="310"/>
      <c r="E36" s="680" t="str">
        <f>UPPER(IF($D35="","",VLOOKUP($D35,'Vegyes páros ELO'!$A$7:$P$33,11)))</f>
        <v/>
      </c>
      <c r="F36" s="681" t="str">
        <f>UPPER(IF($D35="","",VLOOKUP($D35,'Vegyes páros ELO'!$A$7:$P$33,8)))</f>
        <v/>
      </c>
      <c r="G36" s="681" t="str">
        <f>IF($D35="","",VLOOKUP($D35,'Vegyes páros ELO'!$A$7:$P$33,9))</f>
        <v/>
      </c>
      <c r="H36" s="682"/>
      <c r="I36" s="681" t="str">
        <f>IF($D35="","",VLOOKUP($D35,'Vegyes páros ELO'!$A$7:$P$33,10))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07">
        <v>9</v>
      </c>
      <c r="B39" s="390" t="str">
        <f>IF($D39="","",VLOOKUP($D39,'Vegyes páros ELO'!$A$7:$P$39,14))</f>
        <v/>
      </c>
      <c r="C39" s="390" t="str">
        <f>IF($D39="","",VLOOKUP($D39,'Vegyes páros ELO'!$A$7:$P$39,15))</f>
        <v/>
      </c>
      <c r="D39" s="159"/>
      <c r="E39" s="503" t="str">
        <f>UPPER(IF($D39="","",VLOOKUP($D39,'Vegyes páros ELO'!$A$7:$P$39,5)))</f>
        <v/>
      </c>
      <c r="F39" s="681" t="str">
        <f>UPPER(IF($D39="","",VLOOKUP($D39,'Vegyes páros ELO'!$A$7:$P$39,2)))</f>
        <v/>
      </c>
      <c r="G39" s="681" t="str">
        <f>IF($D39="","",VLOOKUP($D39,'Vegyes páros ELO'!$A$7:$P$39,3))</f>
        <v/>
      </c>
      <c r="H39" s="682"/>
      <c r="I39" s="681" t="str">
        <f>IF($D39="","",VLOOKUP($D39,'Vegyes páros ELO'!$A$7:$P$39,4))</f>
        <v/>
      </c>
      <c r="J39" s="309"/>
      <c r="K39" s="163"/>
      <c r="L39" s="165"/>
      <c r="M39" s="163"/>
      <c r="N39" s="165"/>
      <c r="O39" s="163"/>
      <c r="P39" s="318"/>
      <c r="Q39" s="201"/>
      <c r="R39" s="166"/>
      <c r="S39" s="169"/>
    </row>
    <row r="40" spans="1:19" s="38" customFormat="1" ht="9.6" customHeight="1" x14ac:dyDescent="0.25">
      <c r="A40" s="281"/>
      <c r="B40" s="310"/>
      <c r="C40" s="310"/>
      <c r="D40" s="310"/>
      <c r="E40" s="503" t="str">
        <f>UPPER(IF($D39="","",VLOOKUP($D39,'Vegyes páros ELO'!$A$7:$P$33,11)))</f>
        <v/>
      </c>
      <c r="F40" s="160" t="str">
        <f>UPPER(IF($D39="","",VLOOKUP($D39,'Vegyes páros ELO'!$A$7:$P$33,8)))</f>
        <v/>
      </c>
      <c r="G40" s="160" t="str">
        <f>IF($D39="","",VLOOKUP($D39,'Vegyes páros ELO'!$A$7:$P$33,9))</f>
        <v/>
      </c>
      <c r="H40" s="308"/>
      <c r="I40" s="160" t="str">
        <f>IF($D39="","",VLOOKUP($D39,'Vegyes páros ELO'!$A$7:$P$33,10))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IF($D43="","",VLOOKUP($D43,'Vegyes páros ELO'!$A$7:$P$39,13))</f>
        <v/>
      </c>
      <c r="C43" s="390" t="str">
        <f>IF($D43="","",VLOOKUP($D43,'Vegyes páros ELO'!$A$7:$P$39,15))</f>
        <v/>
      </c>
      <c r="D43" s="159"/>
      <c r="E43" s="498" t="str">
        <f>UPPER(IF($D43="","",VLOOKUP($D43,'Vegyes páros ELO'!$A$7:$P$39,5)))</f>
        <v/>
      </c>
      <c r="F43" s="487" t="str">
        <f>UPPER(IF($D43="","",VLOOKUP($D43,'Vegyes páros ELO'!$A$7:$P$39,2)))</f>
        <v/>
      </c>
      <c r="G43" s="487" t="str">
        <f>IF($D43="","",VLOOKUP($D43,'Vegyes páros ELO'!$A$7:$P$39,3))</f>
        <v/>
      </c>
      <c r="H43" s="499"/>
      <c r="I43" s="487" t="str">
        <f>IF($D43="","",VLOOKUP($D43,'Vegyes páros ELO'!$A$7:$P$39,4))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UPPER(IF($D43="","",VLOOKUP($D43,'Vegyes páros ELO'!$A$7:$P$33,11)))</f>
        <v/>
      </c>
      <c r="F44" s="487" t="str">
        <f>UPPER(IF($D43="","",VLOOKUP($D43,'Vegyes páros ELO'!$A$7:$P$33,8)))</f>
        <v/>
      </c>
      <c r="G44" s="487" t="str">
        <f>IF($D43="","",VLOOKUP($D43,'Vegyes páros ELO'!$A$7:$P$33,9))</f>
        <v/>
      </c>
      <c r="H44" s="499"/>
      <c r="I44" s="487" t="str">
        <f>IF($D43="","",VLOOKUP($D43,'Vegyes páros ELO'!$A$7:$P$33,10))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IF($D47="","",VLOOKUP($D47,'Vegyes páros ELO'!$A$7:$P$39,14))</f>
        <v/>
      </c>
      <c r="C47" s="390" t="str">
        <f>IF($D47="","",VLOOKUP($D47,'Vegyes páros ELO'!$A$7:$P$39,15))</f>
        <v/>
      </c>
      <c r="D47" s="159"/>
      <c r="E47" s="498" t="str">
        <f>UPPER(IF($D47="","",VLOOKUP($D47,'Vegyes páros ELO'!$A$7:$P$39,5)))</f>
        <v/>
      </c>
      <c r="F47" s="487" t="str">
        <f>UPPER(IF($D47="","",VLOOKUP($D47,'Vegyes páros ELO'!$A$7:$P$39,2)))</f>
        <v/>
      </c>
      <c r="G47" s="487" t="str">
        <f>IF($D47="","",VLOOKUP($D47,'Vegyes páros ELO'!$A$7:$P$39,3))</f>
        <v/>
      </c>
      <c r="H47" s="499"/>
      <c r="I47" s="487" t="str">
        <f>IF($D47="","",VLOOKUP($D47,'Vegyes páros ELO'!$A$7:$P$39,4))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UPPER(IF($D47="","",VLOOKUP($D47,'Vegyes páros ELO'!$A$7:$P$33,11)))</f>
        <v/>
      </c>
      <c r="F48" s="487" t="str">
        <f>UPPER(IF($D47="","",VLOOKUP($D47,'Vegyes páros ELO'!$A$7:$P$33,8)))</f>
        <v/>
      </c>
      <c r="G48" s="487" t="str">
        <f>IF($D47="","",VLOOKUP($D47,'Vegyes páros ELO'!$A$7:$P$33,9))</f>
        <v/>
      </c>
      <c r="H48" s="499"/>
      <c r="I48" s="487" t="str">
        <f>IF($D47="","",VLOOKUP($D47,'Vegyes páros ELO'!$A$7:$P$33,10))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5">
      <c r="A51" s="281">
        <v>12</v>
      </c>
      <c r="B51" s="390" t="str">
        <f>IF($D51="","",VLOOKUP($D51,'Vegyes páros ELO'!$A$7:$P$39,14))</f>
        <v/>
      </c>
      <c r="C51" s="390" t="str">
        <f>IF($D51="","",VLOOKUP($D51,'Vegyes páros ELO'!$A$7:$P$39,15))</f>
        <v/>
      </c>
      <c r="D51" s="159"/>
      <c r="E51" s="498" t="str">
        <f>UPPER(IF($D51="","",VLOOKUP($D51,'Vegyes páros ELO'!$A$7:$P$39,5)))</f>
        <v/>
      </c>
      <c r="F51" s="487" t="str">
        <f>UPPER(IF($D51="","",VLOOKUP($D51,'Vegyes páros ELO'!$A$7:$P$39,2)))</f>
        <v/>
      </c>
      <c r="G51" s="487" t="str">
        <f>IF($D51="","",VLOOKUP($D51,'Vegyes páros ELO'!$A$7:$P$39,3))</f>
        <v/>
      </c>
      <c r="H51" s="499"/>
      <c r="I51" s="487" t="str">
        <f>IF($D51="","",VLOOKUP($D51,'Vegyes páros ELO'!$A$7:$P$39,4))</f>
        <v/>
      </c>
      <c r="J51" s="317"/>
      <c r="K51" s="163"/>
      <c r="L51" s="165"/>
      <c r="M51" s="201"/>
      <c r="N51" s="322"/>
      <c r="O51" s="163"/>
      <c r="P51" s="318"/>
      <c r="Q51" s="163"/>
      <c r="R51" s="166"/>
      <c r="S51" s="169"/>
    </row>
    <row r="52" spans="1:19" s="38" customFormat="1" ht="9.6" customHeight="1" x14ac:dyDescent="0.25">
      <c r="A52" s="281"/>
      <c r="B52" s="310"/>
      <c r="C52" s="310"/>
      <c r="D52" s="310"/>
      <c r="E52" s="498" t="str">
        <f>UPPER(IF($D51="","",VLOOKUP($D51,'Vegyes páros ELO'!$A$7:$P$33,11)))</f>
        <v/>
      </c>
      <c r="F52" s="487" t="str">
        <f>UPPER(IF($D51="","",VLOOKUP($D51,'Vegyes páros ELO'!$A$7:$P$33,8)))</f>
        <v/>
      </c>
      <c r="G52" s="487" t="str">
        <f>IF($D51="","",VLOOKUP($D51,'Vegyes páros ELO'!$A$7:$P$33,9))</f>
        <v/>
      </c>
      <c r="H52" s="499"/>
      <c r="I52" s="487" t="str">
        <f>IF($D51="","",VLOOKUP($D51,'Vegyes páros ELO'!$A$7:$P$33,10))</f>
        <v/>
      </c>
      <c r="J52" s="311"/>
      <c r="K52" s="163"/>
      <c r="L52" s="165"/>
      <c r="M52" s="285"/>
      <c r="N52" s="323"/>
      <c r="O52" s="163"/>
      <c r="P52" s="318"/>
      <c r="Q52" s="163"/>
      <c r="R52" s="166"/>
      <c r="S52" s="169"/>
    </row>
    <row r="53" spans="1:19" s="38" customFormat="1" ht="9.6" customHeight="1" x14ac:dyDescent="0.25">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IF($D55="","",VLOOKUP($D55,'Vegyes páros ELO'!$A$7:$P$39,14))</f>
        <v/>
      </c>
      <c r="C55" s="390" t="str">
        <f>IF($D55="","",VLOOKUP($D55,'Vegyes páros ELO'!$A$7:$P$39,15))</f>
        <v/>
      </c>
      <c r="D55" s="159"/>
      <c r="E55" s="498" t="str">
        <f>UPPER(IF($D55="","",VLOOKUP($D55,'Vegyes páros ELO'!$A$7:$P$39,5)))</f>
        <v/>
      </c>
      <c r="F55" s="487" t="str">
        <f>UPPER(IF($D55="","",VLOOKUP($D55,'Vegyes páros ELO'!$A$7:$P$39,2)))</f>
        <v/>
      </c>
      <c r="G55" s="487" t="str">
        <f>IF($D55="","",VLOOKUP($D55,'Vegyes páros ELO'!$A$7:$P$39,3))</f>
        <v/>
      </c>
      <c r="H55" s="499"/>
      <c r="I55" s="487" t="str">
        <f>IF($D55="","",VLOOKUP($D55,'Vegyes páros ELO'!$A$7:$P$39,4))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UPPER(IF($D55="","",VLOOKUP($D55,'Vegyes páros ELO'!$A$7:$P$33,11)))</f>
        <v/>
      </c>
      <c r="F56" s="487" t="str">
        <f>UPPER(IF($D55="","",VLOOKUP($D55,'Vegyes páros ELO'!$A$7:$P$33,8)))</f>
        <v/>
      </c>
      <c r="G56" s="487" t="str">
        <f>IF($D55="","",VLOOKUP($D55,'Vegyes páros ELO'!$A$7:$P$33,9))</f>
        <v/>
      </c>
      <c r="H56" s="499"/>
      <c r="I56" s="487" t="str">
        <f>IF($D55="","",VLOOKUP($D55,'Vegyes páros ELO'!$A$7:$P$33,10))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IF($D59="","",VLOOKUP($D59,'Vegyes páros ELO'!$A$7:$P$39,14))</f>
        <v/>
      </c>
      <c r="C59" s="390" t="str">
        <f>IF($D59="","",VLOOKUP($D59,'Vegyes páros ELO'!$A$7:$P$39,15))</f>
        <v/>
      </c>
      <c r="D59" s="159"/>
      <c r="E59" s="498" t="str">
        <f>UPPER(IF($D59="","",VLOOKUP($D59,'Vegyes páros ELO'!$A$7:$P$39,5)))</f>
        <v/>
      </c>
      <c r="F59" s="487" t="str">
        <f>UPPER(IF($D59="","",VLOOKUP($D59,'Vegyes páros ELO'!$A$7:$P$39,2)))</f>
        <v/>
      </c>
      <c r="G59" s="487" t="str">
        <f>IF($D59="","",VLOOKUP($D59,'Vegyes páros ELO'!$A$7:$P$39,3))</f>
        <v/>
      </c>
      <c r="H59" s="499"/>
      <c r="I59" s="487" t="str">
        <f>IF($D59="","",VLOOKUP($D59,'Vegyes páros ELO'!$A$7:$P$39,4))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UPPER(IF($D59="","",VLOOKUP($D59,'Vegyes páros ELO'!$A$7:$P$33,11)))</f>
        <v/>
      </c>
      <c r="F60" s="487" t="str">
        <f>UPPER(IF($D59="","",VLOOKUP($D59,'Vegyes páros ELO'!$A$7:$P$33,8)))</f>
        <v/>
      </c>
      <c r="G60" s="487" t="str">
        <f>IF($D59="","",VLOOKUP($D59,'Vegyes páros ELO'!$A$7:$P$33,9))</f>
        <v/>
      </c>
      <c r="H60" s="499"/>
      <c r="I60" s="487" t="str">
        <f>IF($D59="","",VLOOKUP($D59,'Vegyes páros ELO'!$A$7:$P$33,10))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IF($D63="","",VLOOKUP($D63,'Vegyes páros ELO'!$A$7:$P$39,14))</f>
        <v/>
      </c>
      <c r="C63" s="390" t="str">
        <f>IF($D63="","",VLOOKUP($D63,'Vegyes páros ELO'!$A$7:$P$39,15))</f>
        <v/>
      </c>
      <c r="D63" s="159"/>
      <c r="E63" s="498" t="str">
        <f>UPPER(IF($D63="","",VLOOKUP($D63,'Vegyes páros ELO'!$A$7:$P$39,5)))</f>
        <v/>
      </c>
      <c r="F63" s="487" t="str">
        <f>UPPER(IF($D63="","",VLOOKUP($D63,'Vegyes páros ELO'!$A$7:$P$39,2)))</f>
        <v/>
      </c>
      <c r="G63" s="487" t="str">
        <f>IF($D63="","",VLOOKUP($D63,'Vegyes páros ELO'!$A$7:$P$39,3))</f>
        <v/>
      </c>
      <c r="H63" s="499"/>
      <c r="I63" s="487" t="str">
        <f>IF($D63="","",VLOOKUP($D63,'Vegyes páros ELO'!$A$7:$P$39,4))</f>
        <v/>
      </c>
      <c r="J63" s="309"/>
      <c r="K63" s="163"/>
      <c r="L63" s="318"/>
      <c r="M63" s="163"/>
      <c r="N63" s="165"/>
      <c r="O63" s="339" t="s">
        <v>129</v>
      </c>
      <c r="P63" s="340"/>
      <c r="Q63" s="339" t="s">
        <v>149</v>
      </c>
      <c r="R63" s="340"/>
      <c r="S63" s="169"/>
    </row>
    <row r="64" spans="1:19" s="38" customFormat="1" ht="9.6" customHeight="1" x14ac:dyDescent="0.25">
      <c r="A64" s="281"/>
      <c r="B64" s="310"/>
      <c r="C64" s="310"/>
      <c r="D64" s="310"/>
      <c r="E64" s="498" t="str">
        <f>UPPER(IF($D63="","",VLOOKUP($D63,'Vegyes páros ELO'!$A$7:$P$33,11)))</f>
        <v/>
      </c>
      <c r="F64" s="487" t="str">
        <f>UPPER(IF($D63="","",VLOOKUP($D63,'Vegyes páros ELO'!$A$7:$P$33,8)))</f>
        <v/>
      </c>
      <c r="G64" s="487" t="str">
        <f>IF($D63="","",VLOOKUP($D63,'Vegyes páros ELO'!$A$7:$P$33,9))</f>
        <v/>
      </c>
      <c r="H64" s="499"/>
      <c r="I64" s="487" t="str">
        <f>IF($D63="","",VLOOKUP($D63,'Vegyes páros ELO'!$A$7:$P$33,10))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5">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5">
      <c r="A67" s="327">
        <v>16</v>
      </c>
      <c r="B67" s="390" t="str">
        <f>IF($D67="","",VLOOKUP($D67,'Vegyes páros ELO'!$A$7:$P$39,14))</f>
        <v/>
      </c>
      <c r="C67" s="390" t="str">
        <f>IF($D67="","",VLOOKUP($D67,'Vegyes páros ELO'!$A$7:$P$39,15))</f>
        <v/>
      </c>
      <c r="D67" s="159"/>
      <c r="E67" s="503" t="str">
        <f>UPPER(IF($D67="","",VLOOKUP($D67,'Vegyes páros ELO'!$A$7:$P$39,5)))</f>
        <v/>
      </c>
      <c r="F67" s="681" t="str">
        <f>UPPER(IF($D67="","",VLOOKUP($D67,'Vegyes páros ELO'!$A$7:$P$39,2)))</f>
        <v/>
      </c>
      <c r="G67" s="681" t="str">
        <f>IF($D67="","",VLOOKUP($D67,'Vegyes páros ELO'!$A$7:$P$39,3))</f>
        <v/>
      </c>
      <c r="H67" s="682"/>
      <c r="I67" s="681" t="str">
        <f>IF($D67="","",VLOOKUP($D67,'Vegyes páros ELO'!$A$7:$P$39,4))</f>
        <v/>
      </c>
      <c r="J67" s="317"/>
      <c r="K67" s="163"/>
      <c r="L67" s="165"/>
      <c r="M67" s="201"/>
      <c r="N67" s="314"/>
      <c r="O67" s="267" t="s">
        <v>0</v>
      </c>
      <c r="P67" s="348"/>
      <c r="Q67" s="344" t="str">
        <f>UPPER(IF(OR(P67="a",P67="as"),O65,IF(OR(P67="b",P67="bs"),O69,)))</f>
        <v/>
      </c>
      <c r="R67" s="349"/>
      <c r="S67" s="169"/>
    </row>
    <row r="68" spans="1:19" s="38" customFormat="1" ht="9.6" customHeight="1" x14ac:dyDescent="0.25">
      <c r="A68" s="281"/>
      <c r="B68" s="310"/>
      <c r="C68" s="310"/>
      <c r="D68" s="310"/>
      <c r="E68" s="503" t="str">
        <f>UPPER(IF($D67="","",VLOOKUP($D67,'Vegyes páros ELO'!$A$7:$P$33,11)))</f>
        <v/>
      </c>
      <c r="F68" s="160" t="str">
        <f>UPPER(IF($D67="","",VLOOKUP($D67,'Vegyes páros ELO'!$A$7:$P$33,8)))</f>
        <v/>
      </c>
      <c r="G68" s="160" t="str">
        <f>IF($D67="","",VLOOKUP($D67,'Vegyes páros ELO'!$A$7:$P$33,9))</f>
        <v/>
      </c>
      <c r="H68" s="308"/>
      <c r="I68" s="160" t="str">
        <f>IF($D67="","",VLOOKUP($D67,'Vegyes páros ELO'!$A$7:$P$33,10))</f>
        <v/>
      </c>
      <c r="J68" s="311"/>
      <c r="K68" s="163"/>
      <c r="L68" s="165"/>
      <c r="M68" s="285"/>
      <c r="N68" s="319"/>
      <c r="O68" s="395" t="str">
        <f>UPPER(IF(OR(P113="a",P113="as"),O96,IF(OR(P113="b",P113="bs"),O128,)))</f>
        <v/>
      </c>
      <c r="P68" s="350"/>
      <c r="Q68" s="343"/>
      <c r="R68" s="340"/>
      <c r="S68" s="169"/>
    </row>
    <row r="69" spans="1:19" s="38" customFormat="1" ht="9.6" customHeight="1" x14ac:dyDescent="0.25">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5">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5">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5">
      <c r="A72" s="222" t="s">
        <v>160</v>
      </c>
      <c r="B72" s="221"/>
      <c r="C72" s="223"/>
      <c r="D72" s="224">
        <v>1</v>
      </c>
      <c r="E72" s="224"/>
      <c r="F72" s="92">
        <f>IF(D72&gt;$R$79,,UPPER(VLOOKUP(D72,'Vegyes páros ELO'!$A$7:$L$23,2)))</f>
        <v>0</v>
      </c>
      <c r="G72" s="355">
        <v>5</v>
      </c>
      <c r="H72" s="92">
        <f>IF(G72&gt;$R$79,,UPPER(VLOOKUP(G72,'Vegyes páros ELO'!$A$7:$L$23,2)))</f>
        <v>0</v>
      </c>
      <c r="I72" s="333"/>
      <c r="J72" s="334" t="s">
        <v>7</v>
      </c>
      <c r="K72" s="221"/>
      <c r="L72" s="227"/>
      <c r="M72" s="221"/>
      <c r="N72" s="228"/>
      <c r="O72" s="229" t="s">
        <v>161</v>
      </c>
      <c r="P72" s="230"/>
      <c r="Q72" s="230"/>
      <c r="R72" s="231"/>
    </row>
    <row r="73" spans="1:19" s="18" customFormat="1" ht="9" customHeight="1" x14ac:dyDescent="0.25">
      <c r="A73" s="236" t="s">
        <v>124</v>
      </c>
      <c r="B73" s="234"/>
      <c r="C73" s="237"/>
      <c r="D73" s="224"/>
      <c r="E73" s="224"/>
      <c r="F73" s="92">
        <f>IF(D72&gt;$R$79,,UPPER(VLOOKUP(D72,'Vegyes páros ELO'!$A$7:$L$23,8)))</f>
        <v>0</v>
      </c>
      <c r="G73" s="355"/>
      <c r="H73" s="92">
        <f>IF(G72&gt;$R$79,,UPPER(VLOOKUP(G72,'Vegyes páros ELO'!$A$7:$L$23,8)))</f>
        <v>0</v>
      </c>
      <c r="I73" s="333"/>
      <c r="J73" s="334"/>
      <c r="K73" s="92">
        <f>IF(J72&gt;$R$79,,UPPER(VLOOKUP(J72,'Vegyes páros ELO'!$A$7:$L$23,8)))</f>
        <v>0</v>
      </c>
      <c r="L73" s="227"/>
      <c r="M73" s="221"/>
      <c r="N73" s="228"/>
      <c r="O73" s="234"/>
      <c r="P73" s="233"/>
      <c r="Q73" s="234"/>
      <c r="R73" s="235"/>
    </row>
    <row r="74" spans="1:19" s="18" customFormat="1" ht="9" customHeight="1" x14ac:dyDescent="0.25">
      <c r="A74" s="379"/>
      <c r="B74" s="380"/>
      <c r="C74" s="381"/>
      <c r="D74" s="224">
        <v>2</v>
      </c>
      <c r="E74" s="224"/>
      <c r="F74" s="92">
        <f>IF(D74&gt;$R$79,,UPPER(VLOOKUP(D74,'Vegyes páros ELO'!$A$7:$L$23,2)))</f>
        <v>0</v>
      </c>
      <c r="G74" s="355">
        <v>6</v>
      </c>
      <c r="H74" s="92">
        <f>IF(G74&gt;$R$79,,UPPER(VLOOKUP(G74,'Vegyes páros ELO'!$A$7:$L$23,2)))</f>
        <v>0</v>
      </c>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IF(D74&gt;$R$79,,UPPER(VLOOKUP(D74,'Vegyes páros ELO'!$A$7:$L$23,8)))</f>
        <v>0</v>
      </c>
      <c r="G75" s="355"/>
      <c r="H75" s="92">
        <f>IF(G74&gt;$R$79,,UPPER(VLOOKUP(G74,'Vegyes páros ELO'!$A$7:$L$23,8)))</f>
        <v>0</v>
      </c>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IF(D76&gt;$R$79,,UPPER(VLOOKUP(D76,'Vegyes páros ELO'!$A$7:$L$23,2)))</f>
        <v>0</v>
      </c>
      <c r="G76" s="355">
        <v>7</v>
      </c>
      <c r="H76" s="92">
        <f>IF(G76&gt;$R$79,,UPPER(VLOOKUP(G76,'Vegyes páros ELO'!$A$7:$L$23,2)))</f>
        <v>0</v>
      </c>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IF(D76&gt;$R$79,,UPPER(VLOOKUP(D76,'Vegyes páros ELO'!$A$7:$L$23,8)))</f>
        <v>0</v>
      </c>
      <c r="G77" s="355"/>
      <c r="H77" s="92">
        <f>IF(G76&gt;$R$79,,UPPER(VLOOKUP(G76,'Vegyes páros ELO'!$A$7:$L$23,8)))</f>
        <v>0</v>
      </c>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IF(D78&gt;$R$79,,UPPER(VLOOKUP(D78,'Vegyes páros ELO'!$A$7:$L$23,2)))</f>
        <v>0</v>
      </c>
      <c r="G78" s="355">
        <v>8</v>
      </c>
      <c r="H78" s="92">
        <f>IF(G78&gt;$R$79,,UPPER(VLOOKUP(G78,'Vegyes páros ELO'!$A$7:$L$23,2)))</f>
        <v>0</v>
      </c>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IF(D78&gt;$R$79,,UPPER(VLOOKUP(D78,'Vegyes páros ELO'!$A$7:$L$23,8)))</f>
        <v>0</v>
      </c>
      <c r="G79" s="356"/>
      <c r="H79" s="241">
        <f>IF(G78&gt;$R$79,,UPPER(VLOOKUP(G78,'Vegyes páros ELO'!$A$7:$L$23,8)))</f>
        <v>0</v>
      </c>
      <c r="I79" s="336"/>
      <c r="J79" s="337"/>
      <c r="K79" s="234"/>
      <c r="L79" s="233"/>
      <c r="M79" s="234"/>
      <c r="N79" s="235"/>
      <c r="O79" s="234" t="str">
        <f>R4</f>
        <v>Kádár László</v>
      </c>
      <c r="P79" s="233"/>
      <c r="Q79" s="234"/>
      <c r="R79" s="357">
        <f>'Vegyes páros ELO'!$P$5</f>
        <v>0</v>
      </c>
    </row>
    <row r="80" spans="1:19" s="19" customFormat="1" ht="9.6" x14ac:dyDescent="0.25">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3">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5">
      <c r="A82" s="307">
        <v>17</v>
      </c>
      <c r="B82" s="390" t="str">
        <f>IF($D82="","",VLOOKUP($D82,'Vegyes páros ELO'!$A$7:$P$39,14))</f>
        <v/>
      </c>
      <c r="C82" s="390" t="str">
        <f>IF($D82="","",VLOOKUP($D82,'Vegyes páros ELO'!$A$7:$P$39,15))</f>
        <v/>
      </c>
      <c r="D82" s="159"/>
      <c r="E82" s="680" t="str">
        <f>UPPER(IF($D82="","",VLOOKUP($D82,'Vegyes páros ELO'!$A$7:$P$39,5)))</f>
        <v/>
      </c>
      <c r="F82" s="681" t="str">
        <f>UPPER(IF($D82="","",VLOOKUP($D82,'Vegyes páros ELO'!$A$7:$P$39,2)))</f>
        <v/>
      </c>
      <c r="G82" s="681" t="str">
        <f>IF($D82="","",VLOOKUP($D82,'Vegyes páros ELO'!$A$7:$P$39,3))</f>
        <v/>
      </c>
      <c r="H82" s="682"/>
      <c r="I82" s="681" t="str">
        <f>IF($D82="","",VLOOKUP($D82,'Vegyes páros ELO'!$A$7:$P$39,4))</f>
        <v/>
      </c>
      <c r="J82" s="309"/>
      <c r="K82" s="163"/>
      <c r="L82" s="165"/>
      <c r="M82" s="163"/>
      <c r="N82" s="165"/>
      <c r="O82" s="163"/>
      <c r="P82" s="165"/>
      <c r="Q82" s="163"/>
      <c r="R82" s="280" t="s">
        <v>154</v>
      </c>
      <c r="S82" s="169"/>
      <c r="U82" s="170">
        <f>Birók!P60</f>
        <v>0</v>
      </c>
    </row>
    <row r="83" spans="1:21" s="38" customFormat="1" ht="9.6" customHeight="1" x14ac:dyDescent="0.25">
      <c r="A83" s="281"/>
      <c r="B83" s="310"/>
      <c r="C83" s="310"/>
      <c r="D83" s="310"/>
      <c r="E83" s="680" t="str">
        <f>UPPER(IF($D82="","",VLOOKUP($D82,'Vegyes páros ELO'!$A$7:$P$33,11)))</f>
        <v/>
      </c>
      <c r="F83" s="681" t="str">
        <f>UPPER(IF($D82="","",VLOOKUP($D82,'Vegyes páros ELO'!$A$7:$P$33,8)))</f>
        <v/>
      </c>
      <c r="G83" s="681" t="str">
        <f>IF($D82="","",VLOOKUP($D82,'Vegyes páros ELO'!$A$7:$P$33,9))</f>
        <v/>
      </c>
      <c r="H83" s="682"/>
      <c r="I83" s="681" t="str">
        <f>IF($D82="","",VLOOKUP($D82,'Vegyes páros ELO'!$A$7:$P$33,10))</f>
        <v/>
      </c>
      <c r="J83" s="311"/>
      <c r="K83" s="156" t="str">
        <f>IF(J83="a",F82,IF(J83="b",F84,""))</f>
        <v/>
      </c>
      <c r="L83" s="165"/>
      <c r="M83" s="163"/>
      <c r="N83" s="165"/>
      <c r="O83" s="163"/>
      <c r="P83" s="165"/>
      <c r="Q83" s="163"/>
      <c r="R83" s="166"/>
      <c r="S83" s="169"/>
      <c r="U83" s="178">
        <f>Birók!P61</f>
        <v>0</v>
      </c>
    </row>
    <row r="84" spans="1:21" s="38" customFormat="1" ht="9.6" customHeight="1" x14ac:dyDescent="0.25">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5">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5">
      <c r="A86" s="281">
        <v>18</v>
      </c>
      <c r="B86" s="390" t="str">
        <f>IF($D86="","",VLOOKUP($D86,'Vegyes páros ELO'!$A$7:$P$39,14))</f>
        <v/>
      </c>
      <c r="C86" s="390" t="str">
        <f>IF($D86="","",VLOOKUP($D86,'Vegyes páros ELO'!$A$7:$P$39,15))</f>
        <v/>
      </c>
      <c r="D86" s="159"/>
      <c r="E86" s="498" t="str">
        <f>UPPER(IF($D86="","",VLOOKUP($D86,'Vegyes páros ELO'!$A$7:$P$39,5)))</f>
        <v/>
      </c>
      <c r="F86" s="487" t="str">
        <f>UPPER(IF($D86="","",VLOOKUP($D86,'Vegyes páros ELO'!$A$7:$P$39,2)))</f>
        <v/>
      </c>
      <c r="G86" s="487" t="str">
        <f>IF($D86="","",VLOOKUP($D86,'Vegyes páros ELO'!$A$7:$P$39,3))</f>
        <v/>
      </c>
      <c r="H86" s="499"/>
      <c r="I86" s="487" t="str">
        <f>IF($D86="","",VLOOKUP($D86,'Vegyes páros ELO'!$A$7:$P$39,4))</f>
        <v/>
      </c>
      <c r="J86" s="317"/>
      <c r="K86" s="163"/>
      <c r="L86" s="318"/>
      <c r="M86" s="201"/>
      <c r="N86" s="314"/>
      <c r="O86" s="163"/>
      <c r="P86" s="165"/>
      <c r="Q86" s="163"/>
      <c r="R86" s="166"/>
      <c r="S86" s="169"/>
      <c r="U86" s="178">
        <f>Birók!P64</f>
        <v>0</v>
      </c>
    </row>
    <row r="87" spans="1:21" s="38" customFormat="1" ht="9.6" customHeight="1" x14ac:dyDescent="0.25">
      <c r="A87" s="281"/>
      <c r="B87" s="310"/>
      <c r="C87" s="310"/>
      <c r="D87" s="310"/>
      <c r="E87" s="498" t="str">
        <f>UPPER(IF($D86="","",VLOOKUP($D86,'Vegyes páros ELO'!$A$7:$P$33,11)))</f>
        <v/>
      </c>
      <c r="F87" s="487" t="str">
        <f>UPPER(IF($D86="","",VLOOKUP($D86,'Vegyes páros ELO'!$A$7:$P$33,8)))</f>
        <v/>
      </c>
      <c r="G87" s="487" t="str">
        <f>IF($D86="","",VLOOKUP($D86,'Vegyes páros ELO'!$A$7:$P$33,9))</f>
        <v/>
      </c>
      <c r="H87" s="499"/>
      <c r="I87" s="487" t="str">
        <f>IF($D86="","",VLOOKUP($D86,'Vegyes páros ELO'!$A$7:$P$33,10))</f>
        <v/>
      </c>
      <c r="J87" s="311"/>
      <c r="K87" s="163"/>
      <c r="L87" s="318"/>
      <c r="M87" s="285"/>
      <c r="N87" s="319"/>
      <c r="O87" s="163"/>
      <c r="P87" s="165"/>
      <c r="Q87" s="163"/>
      <c r="R87" s="166"/>
      <c r="S87" s="169"/>
      <c r="U87" s="178">
        <f>Birók!P65</f>
        <v>0</v>
      </c>
    </row>
    <row r="88" spans="1:21" s="38" customFormat="1" ht="9.6" customHeight="1" x14ac:dyDescent="0.25">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5">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5">
      <c r="A90" s="321">
        <v>19</v>
      </c>
      <c r="B90" s="390" t="str">
        <f>IF($D90="","",VLOOKUP($D90,'Vegyes páros ELO'!$A$7:$P$39,14))</f>
        <v/>
      </c>
      <c r="C90" s="390" t="str">
        <f>IF($D90="","",VLOOKUP($D90,'Vegyes páros ELO'!$A$7:$P$39,15))</f>
        <v/>
      </c>
      <c r="D90" s="159"/>
      <c r="E90" s="498" t="str">
        <f>UPPER(IF($D90="","",VLOOKUP($D90,'Vegyes páros ELO'!$A$7:$P$39,5)))</f>
        <v/>
      </c>
      <c r="F90" s="487" t="str">
        <f>UPPER(IF($D90="","",VLOOKUP($D90,'Vegyes páros ELO'!$A$7:$P$39,2)))</f>
        <v/>
      </c>
      <c r="G90" s="487" t="str">
        <f>IF($D90="","",VLOOKUP($D90,'Vegyes páros ELO'!$A$7:$P$39,3))</f>
        <v/>
      </c>
      <c r="H90" s="499"/>
      <c r="I90" s="487" t="str">
        <f>IF($D90="","",VLOOKUP($D90,'Vegyes páros ELO'!$A$7:$P$39,4))</f>
        <v/>
      </c>
      <c r="J90" s="309"/>
      <c r="K90" s="163"/>
      <c r="L90" s="318"/>
      <c r="M90" s="163"/>
      <c r="N90" s="318"/>
      <c r="O90" s="201"/>
      <c r="P90" s="165"/>
      <c r="Q90" s="163"/>
      <c r="R90" s="166"/>
      <c r="S90" s="169"/>
      <c r="U90" s="178">
        <f>Birók!P68</f>
        <v>0</v>
      </c>
    </row>
    <row r="91" spans="1:21" s="38" customFormat="1" ht="9.6" customHeight="1" thickBot="1" x14ac:dyDescent="0.3">
      <c r="A91" s="281"/>
      <c r="B91" s="310"/>
      <c r="C91" s="310"/>
      <c r="D91" s="310"/>
      <c r="E91" s="498" t="str">
        <f>UPPER(IF($D90="","",VLOOKUP($D90,'Vegyes páros ELO'!$A$7:$P$33,11)))</f>
        <v/>
      </c>
      <c r="F91" s="487" t="str">
        <f>UPPER(IF($D90="","",VLOOKUP($D90,'Vegyes páros ELO'!$A$7:$P$33,8)))</f>
        <v/>
      </c>
      <c r="G91" s="487" t="str">
        <f>IF($D90="","",VLOOKUP($D90,'Vegyes páros ELO'!$A$7:$P$33,9))</f>
        <v/>
      </c>
      <c r="H91" s="499"/>
      <c r="I91" s="487" t="str">
        <f>IF($D90="","",VLOOKUP($D90,'Vegyes páros ELO'!$A$7:$P$33,10))</f>
        <v/>
      </c>
      <c r="J91" s="311"/>
      <c r="K91" s="156" t="str">
        <f>IF(J91="a",F90,IF(J91="b",F92,""))</f>
        <v/>
      </c>
      <c r="L91" s="318"/>
      <c r="M91" s="163"/>
      <c r="N91" s="318"/>
      <c r="O91" s="163"/>
      <c r="P91" s="165"/>
      <c r="Q91" s="163"/>
      <c r="R91" s="166"/>
      <c r="S91" s="169"/>
      <c r="U91" s="193">
        <f>Birók!P69</f>
        <v>0</v>
      </c>
    </row>
    <row r="92" spans="1:21" s="38" customFormat="1" ht="9.6" customHeight="1" x14ac:dyDescent="0.25">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5">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5">
      <c r="A94" s="281">
        <v>20</v>
      </c>
      <c r="B94" s="390" t="str">
        <f>IF($D94="","",VLOOKUP($D94,'Vegyes páros ELO'!$A$7:$P$39,14))</f>
        <v/>
      </c>
      <c r="C94" s="390" t="str">
        <f>IF($D94="","",VLOOKUP($D94,'Vegyes páros ELO'!$A$7:$P$39,15))</f>
        <v/>
      </c>
      <c r="D94" s="159"/>
      <c r="E94" s="498" t="str">
        <f>UPPER(IF($D94="","",VLOOKUP($D94,'Vegyes páros ELO'!$A$7:$P$39,5)))</f>
        <v/>
      </c>
      <c r="F94" s="487" t="str">
        <f>UPPER(IF($D94="","",VLOOKUP($D94,'Vegyes páros ELO'!$A$7:$P$39,2)))</f>
        <v/>
      </c>
      <c r="G94" s="487" t="str">
        <f>IF($D94="","",VLOOKUP($D94,'Vegyes páros ELO'!$A$7:$P$39,3))</f>
        <v/>
      </c>
      <c r="H94" s="499"/>
      <c r="I94" s="487" t="str">
        <f>IF($D94="","",VLOOKUP($D94,'Vegyes páros ELO'!$A$7:$P$39,4))</f>
        <v/>
      </c>
      <c r="J94" s="317"/>
      <c r="K94" s="163"/>
      <c r="L94" s="165"/>
      <c r="M94" s="201"/>
      <c r="N94" s="322"/>
      <c r="O94" s="163"/>
      <c r="P94" s="165"/>
      <c r="Q94" s="163"/>
      <c r="R94" s="166"/>
      <c r="S94" s="169"/>
    </row>
    <row r="95" spans="1:21" s="38" customFormat="1" ht="9.6" customHeight="1" x14ac:dyDescent="0.25">
      <c r="A95" s="281"/>
      <c r="B95" s="310"/>
      <c r="C95" s="310"/>
      <c r="D95" s="310"/>
      <c r="E95" s="498" t="str">
        <f>UPPER(IF($D94="","",VLOOKUP($D94,'Vegyes páros ELO'!$A$7:$P$33,11)))</f>
        <v/>
      </c>
      <c r="F95" s="487" t="str">
        <f>UPPER(IF($D94="","",VLOOKUP($D94,'Vegyes páros ELO'!$A$7:$P$33,8)))</f>
        <v/>
      </c>
      <c r="G95" s="487" t="str">
        <f>IF($D94="","",VLOOKUP($D94,'Vegyes páros ELO'!$A$7:$P$33,9))</f>
        <v/>
      </c>
      <c r="H95" s="499"/>
      <c r="I95" s="487" t="str">
        <f>IF($D94="","",VLOOKUP($D94,'Vegyes páros ELO'!$A$7:$P$33,10))</f>
        <v/>
      </c>
      <c r="J95" s="311"/>
      <c r="K95" s="163"/>
      <c r="L95" s="165"/>
      <c r="M95" s="285"/>
      <c r="N95" s="323"/>
      <c r="O95" s="163"/>
      <c r="P95" s="165"/>
      <c r="Q95" s="163"/>
      <c r="R95" s="166"/>
      <c r="S95" s="169"/>
    </row>
    <row r="96" spans="1:21" s="38" customFormat="1" ht="9.6" customHeight="1" x14ac:dyDescent="0.25">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5">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5">
      <c r="A98" s="281">
        <v>21</v>
      </c>
      <c r="B98" s="390" t="str">
        <f>IF($D98="","",VLOOKUP($D98,'Vegyes páros ELO'!$A$7:$P$39,14))</f>
        <v/>
      </c>
      <c r="C98" s="390" t="str">
        <f>IF($D98="","",VLOOKUP($D98,'Vegyes páros ELO'!$A$7:$P$39,15))</f>
        <v/>
      </c>
      <c r="D98" s="159"/>
      <c r="E98" s="498" t="str">
        <f>UPPER(IF($D98="","",VLOOKUP($D98,'Vegyes páros ELO'!$A$7:$P$39,5)))</f>
        <v/>
      </c>
      <c r="F98" s="487" t="str">
        <f>UPPER(IF($D98="","",VLOOKUP($D98,'Vegyes páros ELO'!$A$7:$P$39,2)))</f>
        <v/>
      </c>
      <c r="G98" s="487" t="str">
        <f>IF($D98="","",VLOOKUP($D98,'Vegyes páros ELO'!$A$7:$P$39,3))</f>
        <v/>
      </c>
      <c r="H98" s="499"/>
      <c r="I98" s="487" t="str">
        <f>IF($D98="","",VLOOKUP($D98,'Vegyes páros ELO'!$A$7:$P$39,4))</f>
        <v/>
      </c>
      <c r="J98" s="309"/>
      <c r="K98" s="163"/>
      <c r="L98" s="165"/>
      <c r="M98" s="163"/>
      <c r="N98" s="318"/>
      <c r="O98" s="163"/>
      <c r="P98" s="318"/>
      <c r="Q98" s="163"/>
      <c r="R98" s="166"/>
      <c r="S98" s="169"/>
    </row>
    <row r="99" spans="1:19" s="38" customFormat="1" ht="9.6" customHeight="1" x14ac:dyDescent="0.25">
      <c r="A99" s="281"/>
      <c r="B99" s="310"/>
      <c r="C99" s="310"/>
      <c r="D99" s="310"/>
      <c r="E99" s="498" t="str">
        <f>UPPER(IF($D98="","",VLOOKUP($D98,'Vegyes páros ELO'!$A$7:$P$33,11)))</f>
        <v/>
      </c>
      <c r="F99" s="487" t="str">
        <f>UPPER(IF($D98="","",VLOOKUP($D98,'Vegyes páros ELO'!$A$7:$P$33,8)))</f>
        <v/>
      </c>
      <c r="G99" s="487" t="str">
        <f>IF($D98="","",VLOOKUP($D98,'Vegyes páros ELO'!$A$7:$P$33,9))</f>
        <v/>
      </c>
      <c r="H99" s="499"/>
      <c r="I99" s="487" t="str">
        <f>IF($D98="","",VLOOKUP($D98,'Vegyes páros ELO'!$A$7:$P$33,10))</f>
        <v/>
      </c>
      <c r="J99" s="311"/>
      <c r="K99" s="156" t="str">
        <f>IF(J99="a",F98,IF(J99="b",F100,""))</f>
        <v/>
      </c>
      <c r="L99" s="165"/>
      <c r="M99" s="163"/>
      <c r="N99" s="318"/>
      <c r="O99" s="163"/>
      <c r="P99" s="318"/>
      <c r="Q99" s="163"/>
      <c r="R99" s="166"/>
      <c r="S99" s="169"/>
    </row>
    <row r="100" spans="1:19" s="38" customFormat="1" ht="9.6" customHeight="1" x14ac:dyDescent="0.25">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5">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5">
      <c r="A102" s="281">
        <v>22</v>
      </c>
      <c r="B102" s="390" t="str">
        <f>IF($D102="","",VLOOKUP($D102,'Vegyes páros ELO'!$A$7:$P$39,14))</f>
        <v/>
      </c>
      <c r="C102" s="390" t="str">
        <f>IF($D102="","",VLOOKUP($D102,'Vegyes páros ELO'!$A$7:$P$39,15))</f>
        <v/>
      </c>
      <c r="D102" s="159"/>
      <c r="E102" s="498" t="str">
        <f>UPPER(IF($D102="","",VLOOKUP($D102,'Vegyes páros ELO'!$A$7:$P$39,5)))</f>
        <v/>
      </c>
      <c r="F102" s="487" t="str">
        <f>UPPER(IF($D102="","",VLOOKUP($D102,'Vegyes páros ELO'!$A$7:$P$39,2)))</f>
        <v/>
      </c>
      <c r="G102" s="487" t="str">
        <f>IF($D102="","",VLOOKUP($D102,'Vegyes páros ELO'!$A$7:$P$39,3))</f>
        <v/>
      </c>
      <c r="H102" s="499"/>
      <c r="I102" s="487" t="str">
        <f>IF($D102="","",VLOOKUP($D102,'Vegyes páros ELO'!$A$7:$P$39,4))</f>
        <v/>
      </c>
      <c r="J102" s="317"/>
      <c r="K102" s="163"/>
      <c r="L102" s="318"/>
      <c r="M102" s="201"/>
      <c r="N102" s="322"/>
      <c r="O102" s="163"/>
      <c r="P102" s="318"/>
      <c r="Q102" s="163"/>
      <c r="R102" s="166"/>
      <c r="S102" s="169"/>
    </row>
    <row r="103" spans="1:19" s="38" customFormat="1" ht="9.6" customHeight="1" x14ac:dyDescent="0.25">
      <c r="A103" s="281"/>
      <c r="B103" s="310"/>
      <c r="C103" s="310"/>
      <c r="D103" s="310"/>
      <c r="E103" s="498" t="str">
        <f>UPPER(IF($D102="","",VLOOKUP($D102,'Vegyes páros ELO'!$A$7:$P$33,11)))</f>
        <v/>
      </c>
      <c r="F103" s="487" t="str">
        <f>UPPER(IF($D102="","",VLOOKUP($D102,'Vegyes páros ELO'!$A$7:$P$33,8)))</f>
        <v/>
      </c>
      <c r="G103" s="487" t="str">
        <f>IF($D102="","",VLOOKUP($D102,'Vegyes páros ELO'!$A$7:$P$33,9))</f>
        <v/>
      </c>
      <c r="H103" s="499"/>
      <c r="I103" s="487" t="str">
        <f>IF($D102="","",VLOOKUP($D102,'Vegyes páros ELO'!$A$7:$P$33,10))</f>
        <v/>
      </c>
      <c r="J103" s="311"/>
      <c r="K103" s="163"/>
      <c r="L103" s="318"/>
      <c r="M103" s="285"/>
      <c r="N103" s="323"/>
      <c r="O103" s="163"/>
      <c r="P103" s="318"/>
      <c r="Q103" s="163"/>
      <c r="R103" s="166"/>
      <c r="S103" s="169"/>
    </row>
    <row r="104" spans="1:19" s="38" customFormat="1" ht="9.6" customHeight="1" x14ac:dyDescent="0.25">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5">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5">
      <c r="A106" s="321">
        <v>23</v>
      </c>
      <c r="B106" s="390" t="str">
        <f>IF($D106="","",VLOOKUP($D106,'Vegyes páros ELO'!$A$7:$P$39,14))</f>
        <v/>
      </c>
      <c r="C106" s="390" t="str">
        <f>IF($D106="","",VLOOKUP($D106,'Vegyes páros ELO'!$A$7:$P$39,15))</f>
        <v/>
      </c>
      <c r="D106" s="159"/>
      <c r="E106" s="498" t="str">
        <f>UPPER(IF($D106="","",VLOOKUP($D106,'Vegyes páros ELO'!$A$7:$P$39,5)))</f>
        <v/>
      </c>
      <c r="F106" s="487" t="str">
        <f>UPPER(IF($D106="","",VLOOKUP($D106,'Vegyes páros ELO'!$A$7:$P$39,2)))</f>
        <v/>
      </c>
      <c r="G106" s="487" t="str">
        <f>IF($D106="","",VLOOKUP($D106,'Vegyes páros ELO'!$A$7:$P$39,3))</f>
        <v/>
      </c>
      <c r="H106" s="499"/>
      <c r="I106" s="487" t="str">
        <f>IF($D106="","",VLOOKUP($D106,'Vegyes páros ELO'!$A$7:$P$39,4))</f>
        <v/>
      </c>
      <c r="J106" s="309"/>
      <c r="K106" s="163"/>
      <c r="L106" s="318"/>
      <c r="M106" s="163"/>
      <c r="N106" s="165"/>
      <c r="O106" s="201"/>
      <c r="P106" s="318"/>
      <c r="Q106" s="163"/>
      <c r="R106" s="166"/>
      <c r="S106" s="169"/>
    </row>
    <row r="107" spans="1:19" s="38" customFormat="1" ht="9.6" customHeight="1" x14ac:dyDescent="0.25">
      <c r="A107" s="281"/>
      <c r="B107" s="310"/>
      <c r="C107" s="310"/>
      <c r="D107" s="310"/>
      <c r="E107" s="498" t="str">
        <f>UPPER(IF($D106="","",VLOOKUP($D106,'Vegyes páros ELO'!$A$7:$P$33,11)))</f>
        <v/>
      </c>
      <c r="F107" s="487" t="str">
        <f>UPPER(IF($D106="","",VLOOKUP($D106,'Vegyes páros ELO'!$A$7:$P$33,8)))</f>
        <v/>
      </c>
      <c r="G107" s="487" t="str">
        <f>IF($D106="","",VLOOKUP($D106,'Vegyes páros ELO'!$A$7:$P$33,9))</f>
        <v/>
      </c>
      <c r="H107" s="499"/>
      <c r="I107" s="487" t="str">
        <f>IF($D106="","",VLOOKUP($D106,'Vegyes páros ELO'!$A$7:$P$33,10))</f>
        <v/>
      </c>
      <c r="J107" s="311"/>
      <c r="K107" s="156" t="str">
        <f>IF(J107="a",F106,IF(J107="b",F108,""))</f>
        <v/>
      </c>
      <c r="L107" s="318"/>
      <c r="M107" s="163"/>
      <c r="N107" s="165"/>
      <c r="O107" s="163"/>
      <c r="P107" s="318"/>
      <c r="Q107" s="163"/>
      <c r="R107" s="166"/>
      <c r="S107" s="169"/>
    </row>
    <row r="108" spans="1:19" s="38" customFormat="1" ht="9.6" customHeight="1" x14ac:dyDescent="0.25">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5">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5">
      <c r="A110" s="307">
        <v>24</v>
      </c>
      <c r="B110" s="390" t="str">
        <f>IF($D110="","",VLOOKUP($D110,'Vegyes páros ELO'!$A$7:$P$39,14))</f>
        <v/>
      </c>
      <c r="C110" s="390" t="str">
        <f>IF($D110="","",VLOOKUP($D110,'Vegyes páros ELO'!$A$7:$P$39,15))</f>
        <v/>
      </c>
      <c r="D110" s="159"/>
      <c r="E110" s="680" t="str">
        <f>UPPER(IF($D110="","",VLOOKUP($D110,'Vegyes páros ELO'!$A$7:$P$39,5)))</f>
        <v/>
      </c>
      <c r="F110" s="681" t="str">
        <f>UPPER(IF($D110="","",VLOOKUP($D110,'Vegyes páros ELO'!$A$7:$P$39,2)))</f>
        <v/>
      </c>
      <c r="G110" s="681" t="str">
        <f>IF($D110="","",VLOOKUP($D110,'Vegyes páros ELO'!$A$7:$P$39,3))</f>
        <v/>
      </c>
      <c r="H110" s="682"/>
      <c r="I110" s="681" t="str">
        <f>IF($D110="","",VLOOKUP($D110,'Vegyes páros ELO'!$A$7:$P$39,4))</f>
        <v/>
      </c>
      <c r="J110" s="317"/>
      <c r="K110" s="163"/>
      <c r="L110" s="165"/>
      <c r="M110" s="201"/>
      <c r="N110" s="314"/>
      <c r="O110" s="163"/>
      <c r="P110" s="318"/>
      <c r="Q110" s="163"/>
      <c r="R110" s="166"/>
      <c r="S110" s="169"/>
    </row>
    <row r="111" spans="1:19" s="38" customFormat="1" ht="9.6" customHeight="1" x14ac:dyDescent="0.25">
      <c r="A111" s="281"/>
      <c r="B111" s="310"/>
      <c r="C111" s="310"/>
      <c r="D111" s="310"/>
      <c r="E111" s="680" t="str">
        <f>UPPER(IF($D110="","",VLOOKUP($D110,'Vegyes páros ELO'!$A$7:$P$33,11)))</f>
        <v/>
      </c>
      <c r="F111" s="681" t="str">
        <f>UPPER(IF($D110="","",VLOOKUP($D110,'Vegyes páros ELO'!$A$7:$P$33,8)))</f>
        <v/>
      </c>
      <c r="G111" s="681" t="str">
        <f>IF($D110="","",VLOOKUP($D110,'Vegyes páros ELO'!$A$7:$P$33,9))</f>
        <v/>
      </c>
      <c r="H111" s="682"/>
      <c r="I111" s="681" t="str">
        <f>IF($D110="","",VLOOKUP($D110,'Vegyes páros ELO'!$A$7:$P$33,10))</f>
        <v/>
      </c>
      <c r="J111" s="311"/>
      <c r="K111" s="163"/>
      <c r="L111" s="165"/>
      <c r="M111" s="285"/>
      <c r="N111" s="319"/>
      <c r="O111" s="163"/>
      <c r="P111" s="318"/>
      <c r="Q111" s="163"/>
      <c r="R111" s="166"/>
      <c r="S111" s="169"/>
    </row>
    <row r="112" spans="1:19" s="38" customFormat="1" ht="9.6" customHeight="1" x14ac:dyDescent="0.25">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5">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5">
      <c r="A114" s="307">
        <v>25</v>
      </c>
      <c r="B114" s="390" t="str">
        <f>IF($D114="","",VLOOKUP($D114,'Vegyes páros ELO'!$A$7:$P$39,14))</f>
        <v/>
      </c>
      <c r="C114" s="390" t="str">
        <f>IF($D114="","",VLOOKUP($D114,'Vegyes páros ELO'!$A$7:$P$39,15))</f>
        <v/>
      </c>
      <c r="D114" s="159"/>
      <c r="E114" s="680" t="str">
        <f>UPPER(IF($D114="","",VLOOKUP($D114,'Vegyes páros ELO'!$A$7:$P$39,5)))</f>
        <v/>
      </c>
      <c r="F114" s="681" t="str">
        <f>UPPER(IF($D114="","",VLOOKUP($D114,'Vegyes páros ELO'!$A$7:$P$39,2)))</f>
        <v/>
      </c>
      <c r="G114" s="681" t="str">
        <f>IF($D114="","",VLOOKUP($D114,'Vegyes páros ELO'!$A$7:$P$39,3))</f>
        <v/>
      </c>
      <c r="H114" s="682"/>
      <c r="I114" s="681" t="str">
        <f>IF($D114="","",VLOOKUP($D114,'Vegyes páros ELO'!$A$7:$P$39,4))</f>
        <v/>
      </c>
      <c r="J114" s="309"/>
      <c r="K114" s="163"/>
      <c r="L114" s="165"/>
      <c r="M114" s="163"/>
      <c r="N114" s="165"/>
      <c r="O114" s="163"/>
      <c r="P114" s="318"/>
      <c r="Q114" s="201"/>
      <c r="R114" s="166"/>
      <c r="S114" s="169"/>
    </row>
    <row r="115" spans="1:19" s="38" customFormat="1" ht="9.6" customHeight="1" x14ac:dyDescent="0.25">
      <c r="A115" s="281"/>
      <c r="B115" s="310"/>
      <c r="C115" s="310"/>
      <c r="D115" s="310"/>
      <c r="E115" s="680" t="str">
        <f>UPPER(IF($D114="","",VLOOKUP($D114,'Vegyes páros ELO'!$A$7:$P$33,11)))</f>
        <v/>
      </c>
      <c r="F115" s="681" t="str">
        <f>UPPER(IF($D114="","",VLOOKUP($D114,'Vegyes páros ELO'!$A$7:$P$33,8)))</f>
        <v/>
      </c>
      <c r="G115" s="681" t="str">
        <f>IF($D114="","",VLOOKUP($D114,'Vegyes páros ELO'!$A$7:$P$33,9))</f>
        <v/>
      </c>
      <c r="H115" s="682"/>
      <c r="I115" s="681" t="str">
        <f>IF($D114="","",VLOOKUP($D114,'Vegyes páros ELO'!$A$7:$P$33,10))</f>
        <v/>
      </c>
      <c r="J115" s="311"/>
      <c r="K115" s="156" t="str">
        <f>IF(J115="a",F114,IF(J115="b",F116,""))</f>
        <v/>
      </c>
      <c r="L115" s="165"/>
      <c r="M115" s="163"/>
      <c r="N115" s="165"/>
      <c r="O115" s="163"/>
      <c r="P115" s="318"/>
      <c r="Q115" s="285"/>
      <c r="R115" s="326"/>
      <c r="S115" s="169"/>
    </row>
    <row r="116" spans="1:19" s="38" customFormat="1" ht="9.6" customHeight="1" x14ac:dyDescent="0.25">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5">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5">
      <c r="A118" s="281">
        <v>26</v>
      </c>
      <c r="B118" s="390" t="str">
        <f>IF($D118="","",VLOOKUP($D118,'Vegyes páros ELO'!$A$7:$P$39,14))</f>
        <v/>
      </c>
      <c r="C118" s="390" t="str">
        <f>IF($D118="","",VLOOKUP($D118,'Vegyes páros ELO'!$A$7:$P$39,15))</f>
        <v/>
      </c>
      <c r="D118" s="159"/>
      <c r="E118" s="498" t="str">
        <f>UPPER(IF($D118="","",VLOOKUP($D118,'Vegyes páros ELO'!$A$7:$P$39,5)))</f>
        <v/>
      </c>
      <c r="F118" s="487" t="str">
        <f>UPPER(IF($D118="","",VLOOKUP($D118,'Vegyes páros ELO'!$A$7:$P$39,2)))</f>
        <v/>
      </c>
      <c r="G118" s="487" t="str">
        <f>IF($D118="","",VLOOKUP($D118,'Vegyes páros ELO'!$A$7:$P$39,3))</f>
        <v/>
      </c>
      <c r="H118" s="499"/>
      <c r="I118" s="487" t="str">
        <f>IF($D118="","",VLOOKUP($D118,'Vegyes páros ELO'!$A$7:$P$39,4))</f>
        <v/>
      </c>
      <c r="J118" s="317"/>
      <c r="K118" s="163"/>
      <c r="L118" s="318"/>
      <c r="M118" s="201"/>
      <c r="N118" s="314"/>
      <c r="O118" s="163"/>
      <c r="P118" s="318"/>
      <c r="Q118" s="163"/>
      <c r="R118" s="166"/>
      <c r="S118" s="169"/>
    </row>
    <row r="119" spans="1:19" s="38" customFormat="1" ht="9.6" customHeight="1" x14ac:dyDescent="0.25">
      <c r="A119" s="281"/>
      <c r="B119" s="310"/>
      <c r="C119" s="310"/>
      <c r="D119" s="310"/>
      <c r="E119" s="498" t="str">
        <f>UPPER(IF($D118="","",VLOOKUP($D118,'Vegyes páros ELO'!$A$7:$P$33,11)))</f>
        <v/>
      </c>
      <c r="F119" s="487" t="str">
        <f>UPPER(IF($D118="","",VLOOKUP($D118,'Vegyes páros ELO'!$A$7:$P$33,8)))</f>
        <v/>
      </c>
      <c r="G119" s="487" t="str">
        <f>IF($D118="","",VLOOKUP($D118,'Vegyes páros ELO'!$A$7:$P$33,9))</f>
        <v/>
      </c>
      <c r="H119" s="499"/>
      <c r="I119" s="487" t="str">
        <f>IF($D118="","",VLOOKUP($D118,'Vegyes páros ELO'!$A$7:$P$33,10))</f>
        <v/>
      </c>
      <c r="J119" s="311"/>
      <c r="K119" s="163"/>
      <c r="L119" s="318"/>
      <c r="M119" s="285"/>
      <c r="N119" s="319"/>
      <c r="O119" s="163"/>
      <c r="P119" s="318"/>
      <c r="Q119" s="163"/>
      <c r="R119" s="166"/>
      <c r="S119" s="169"/>
    </row>
    <row r="120" spans="1:19" s="38" customFormat="1" ht="9.6" customHeight="1" x14ac:dyDescent="0.25">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5">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5">
      <c r="A122" s="321">
        <v>27</v>
      </c>
      <c r="B122" s="390" t="str">
        <f>IF($D122="","",VLOOKUP($D122,'Vegyes páros ELO'!$A$7:$P$39,14))</f>
        <v/>
      </c>
      <c r="C122" s="390" t="str">
        <f>IF($D122="","",VLOOKUP($D122,'Vegyes páros ELO'!$A$7:$P$39,15))</f>
        <v/>
      </c>
      <c r="D122" s="159"/>
      <c r="E122" s="498" t="str">
        <f>UPPER(IF($D122="","",VLOOKUP($D122,'Vegyes páros ELO'!$A$7:$P$39,5)))</f>
        <v/>
      </c>
      <c r="F122" s="487" t="str">
        <f>UPPER(IF($D122="","",VLOOKUP($D122,'Vegyes páros ELO'!$A$7:$P$39,2)))</f>
        <v/>
      </c>
      <c r="G122" s="487" t="str">
        <f>IF($D122="","",VLOOKUP($D122,'Vegyes páros ELO'!$A$7:$P$39,3))</f>
        <v/>
      </c>
      <c r="H122" s="499"/>
      <c r="I122" s="487" t="str">
        <f>IF($D122="","",VLOOKUP($D122,'Vegyes páros ELO'!$A$7:$P$39,4))</f>
        <v/>
      </c>
      <c r="J122" s="309"/>
      <c r="K122" s="163"/>
      <c r="L122" s="318"/>
      <c r="M122" s="163"/>
      <c r="N122" s="318"/>
      <c r="O122" s="201"/>
      <c r="P122" s="318"/>
      <c r="Q122" s="163"/>
      <c r="R122" s="166"/>
      <c r="S122" s="169"/>
    </row>
    <row r="123" spans="1:19" s="38" customFormat="1" ht="9.6" customHeight="1" x14ac:dyDescent="0.25">
      <c r="A123" s="281"/>
      <c r="B123" s="310"/>
      <c r="C123" s="310"/>
      <c r="D123" s="310"/>
      <c r="E123" s="498" t="str">
        <f>UPPER(IF($D122="","",VLOOKUP($D122,'Vegyes páros ELO'!$A$7:$P$33,11)))</f>
        <v/>
      </c>
      <c r="F123" s="487" t="str">
        <f>UPPER(IF($D122="","",VLOOKUP($D122,'Vegyes páros ELO'!$A$7:$P$33,8)))</f>
        <v/>
      </c>
      <c r="G123" s="487" t="str">
        <f>IF($D122="","",VLOOKUP($D122,'Vegyes páros ELO'!$A$7:$P$33,9))</f>
        <v/>
      </c>
      <c r="H123" s="499"/>
      <c r="I123" s="487" t="str">
        <f>IF($D122="","",VLOOKUP($D122,'Vegyes páros ELO'!$A$7:$P$33,10))</f>
        <v/>
      </c>
      <c r="J123" s="311"/>
      <c r="K123" s="156" t="str">
        <f>IF(J123="a",F122,IF(J123="b",F124,""))</f>
        <v/>
      </c>
      <c r="L123" s="318"/>
      <c r="M123" s="163"/>
      <c r="N123" s="318"/>
      <c r="O123" s="163"/>
      <c r="P123" s="318"/>
      <c r="Q123" s="163"/>
      <c r="R123" s="166"/>
      <c r="S123" s="169"/>
    </row>
    <row r="124" spans="1:19" s="38" customFormat="1" ht="9.6" customHeight="1" x14ac:dyDescent="0.25">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5">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5">
      <c r="A126" s="281">
        <v>28</v>
      </c>
      <c r="B126" s="390" t="str">
        <f>IF($D126="","",VLOOKUP($D126,'Vegyes páros ELO'!$A$7:$P$39,14))</f>
        <v/>
      </c>
      <c r="C126" s="390" t="str">
        <f>IF($D126="","",VLOOKUP($D126,'Vegyes páros ELO'!$A$7:$P$39,15))</f>
        <v/>
      </c>
      <c r="D126" s="159"/>
      <c r="E126" s="498" t="str">
        <f>UPPER(IF($D126="","",VLOOKUP($D126,'Vegyes páros ELO'!$A$7:$P$39,5)))</f>
        <v/>
      </c>
      <c r="F126" s="487" t="str">
        <f>UPPER(IF($D126="","",VLOOKUP($D126,'Vegyes páros ELO'!$A$7:$P$39,2)))</f>
        <v/>
      </c>
      <c r="G126" s="487" t="str">
        <f>IF($D126="","",VLOOKUP($D126,'Vegyes páros ELO'!$A$7:$P$39,3))</f>
        <v/>
      </c>
      <c r="H126" s="499"/>
      <c r="I126" s="487" t="str">
        <f>IF($D126="","",VLOOKUP($D126,'Vegyes páros ELO'!$A$7:$P$39,4))</f>
        <v/>
      </c>
      <c r="J126" s="317"/>
      <c r="K126" s="163"/>
      <c r="L126" s="165"/>
      <c r="M126" s="201"/>
      <c r="N126" s="322"/>
      <c r="O126" s="163"/>
      <c r="P126" s="318"/>
      <c r="Q126" s="163"/>
      <c r="R126" s="166"/>
      <c r="S126" s="169"/>
    </row>
    <row r="127" spans="1:19" s="38" customFormat="1" ht="9.6" customHeight="1" x14ac:dyDescent="0.25">
      <c r="A127" s="281"/>
      <c r="B127" s="310"/>
      <c r="C127" s="310"/>
      <c r="D127" s="310"/>
      <c r="E127" s="498" t="str">
        <f>UPPER(IF($D126="","",VLOOKUP($D126,'Vegyes páros ELO'!$A$7:$P$33,11)))</f>
        <v/>
      </c>
      <c r="F127" s="487" t="str">
        <f>UPPER(IF($D126="","",VLOOKUP($D126,'Vegyes páros ELO'!$A$7:$P$33,8)))</f>
        <v/>
      </c>
      <c r="G127" s="487" t="str">
        <f>IF($D126="","",VLOOKUP($D126,'Vegyes páros ELO'!$A$7:$P$33,9))</f>
        <v/>
      </c>
      <c r="H127" s="499"/>
      <c r="I127" s="487" t="str">
        <f>IF($D126="","",VLOOKUP($D126,'Vegyes páros ELO'!$A$7:$P$33,10))</f>
        <v/>
      </c>
      <c r="J127" s="311"/>
      <c r="K127" s="163"/>
      <c r="L127" s="165"/>
      <c r="M127" s="285"/>
      <c r="N127" s="323"/>
      <c r="O127" s="163"/>
      <c r="P127" s="318"/>
      <c r="Q127" s="163"/>
      <c r="R127" s="166"/>
      <c r="S127" s="169"/>
    </row>
    <row r="128" spans="1:19" s="38" customFormat="1" ht="9.6" customHeight="1" x14ac:dyDescent="0.25">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5">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5">
      <c r="A130" s="321">
        <v>29</v>
      </c>
      <c r="B130" s="390" t="str">
        <f>IF($D130="","",VLOOKUP($D130,'Vegyes páros ELO'!$A$7:$P$39,14))</f>
        <v/>
      </c>
      <c r="C130" s="390" t="str">
        <f>IF($D130="","",VLOOKUP($D130,'Vegyes páros ELO'!$A$7:$P$39,15))</f>
        <v/>
      </c>
      <c r="D130" s="159"/>
      <c r="E130" s="498" t="str">
        <f>UPPER(IF($D130="","",VLOOKUP($D130,'Vegyes páros ELO'!$A$7:$P$39,5)))</f>
        <v/>
      </c>
      <c r="F130" s="487" t="str">
        <f>UPPER(IF($D130="","",VLOOKUP($D130,'Vegyes páros ELO'!$A$7:$P$39,2)))</f>
        <v/>
      </c>
      <c r="G130" s="487" t="str">
        <f>IF($D130="","",VLOOKUP($D130,'Vegyes páros ELO'!$A$7:$P$39,3))</f>
        <v/>
      </c>
      <c r="H130" s="499"/>
      <c r="I130" s="487" t="str">
        <f>IF($D130="","",VLOOKUP($D130,'Vegyes páros ELO'!$A$7:$P$39,4))</f>
        <v/>
      </c>
      <c r="J130" s="309"/>
      <c r="K130" s="163"/>
      <c r="L130" s="165"/>
      <c r="M130" s="163"/>
      <c r="N130" s="318"/>
      <c r="O130" s="163"/>
      <c r="P130" s="165"/>
      <c r="Q130" s="163"/>
      <c r="R130" s="166"/>
      <c r="S130" s="169"/>
    </row>
    <row r="131" spans="1:19" s="38" customFormat="1" ht="9.6" customHeight="1" x14ac:dyDescent="0.25">
      <c r="A131" s="281"/>
      <c r="B131" s="310"/>
      <c r="C131" s="310"/>
      <c r="D131" s="310"/>
      <c r="E131" s="498" t="str">
        <f>UPPER(IF($D130="","",VLOOKUP($D130,'Vegyes páros ELO'!$A$7:$P$33,11)))</f>
        <v/>
      </c>
      <c r="F131" s="487" t="str">
        <f>UPPER(IF($D130="","",VLOOKUP($D130,'Vegyes páros ELO'!$A$7:$P$33,8)))</f>
        <v/>
      </c>
      <c r="G131" s="487" t="str">
        <f>IF($D130="","",VLOOKUP($D130,'Vegyes páros ELO'!$A$7:$P$33,9))</f>
        <v/>
      </c>
      <c r="H131" s="499"/>
      <c r="I131" s="487" t="str">
        <f>IF($D130="","",VLOOKUP($D130,'Vegyes páros ELO'!$A$7:$P$33,10))</f>
        <v/>
      </c>
      <c r="J131" s="311"/>
      <c r="K131" s="156" t="str">
        <f>IF(J131="a",F130,IF(J131="b",F132,""))</f>
        <v/>
      </c>
      <c r="L131" s="165"/>
      <c r="M131" s="163"/>
      <c r="N131" s="318"/>
      <c r="O131" s="163"/>
      <c r="P131" s="165"/>
      <c r="Q131" s="163"/>
      <c r="R131" s="166"/>
      <c r="S131" s="169"/>
    </row>
    <row r="132" spans="1:19" s="38" customFormat="1" ht="9.6" customHeight="1" x14ac:dyDescent="0.25">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5">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5">
      <c r="A134" s="281">
        <v>30</v>
      </c>
      <c r="B134" s="390" t="str">
        <f>IF($D134="","",VLOOKUP($D134,'Vegyes páros ELO'!$A$7:$P$39,14))</f>
        <v/>
      </c>
      <c r="C134" s="390" t="str">
        <f>IF($D134="","",VLOOKUP($D134,'Vegyes páros ELO'!$A$7:$P$39,15))</f>
        <v/>
      </c>
      <c r="D134" s="159"/>
      <c r="E134" s="498" t="str">
        <f>UPPER(IF($D134="","",VLOOKUP($D134,'Vegyes páros ELO'!$A$7:$P$39,5)))</f>
        <v/>
      </c>
      <c r="F134" s="487" t="str">
        <f>UPPER(IF($D134="","",VLOOKUP($D134,'Vegyes páros ELO'!$A$7:$P$39,2)))</f>
        <v/>
      </c>
      <c r="G134" s="487" t="str">
        <f>IF($D134="","",VLOOKUP($D134,'Vegyes páros ELO'!$A$7:$P$39,3))</f>
        <v/>
      </c>
      <c r="H134" s="499"/>
      <c r="I134" s="487" t="str">
        <f>IF($D134="","",VLOOKUP($D134,'Vegyes páros ELO'!$A$7:$P$39,4))</f>
        <v/>
      </c>
      <c r="J134" s="317"/>
      <c r="K134" s="163"/>
      <c r="L134" s="318"/>
      <c r="M134" s="201"/>
      <c r="N134" s="322"/>
      <c r="O134" s="163"/>
      <c r="P134" s="165"/>
      <c r="Q134" s="163"/>
      <c r="R134" s="166"/>
      <c r="S134" s="169"/>
    </row>
    <row r="135" spans="1:19" s="38" customFormat="1" ht="9.6" customHeight="1" x14ac:dyDescent="0.25">
      <c r="A135" s="281"/>
      <c r="B135" s="310"/>
      <c r="C135" s="310"/>
      <c r="D135" s="310"/>
      <c r="E135" s="498" t="str">
        <f>UPPER(IF($D134="","",VLOOKUP($D134,'Vegyes páros ELO'!$A$7:$P$33,11)))</f>
        <v/>
      </c>
      <c r="F135" s="487" t="str">
        <f>UPPER(IF($D134="","",VLOOKUP($D134,'Vegyes páros ELO'!$A$7:$P$33,8)))</f>
        <v/>
      </c>
      <c r="G135" s="487" t="str">
        <f>IF($D134="","",VLOOKUP($D134,'Vegyes páros ELO'!$A$7:$P$33,9))</f>
        <v/>
      </c>
      <c r="H135" s="499"/>
      <c r="I135" s="487" t="str">
        <f>IF($D134="","",VLOOKUP($D134,'Vegyes páros ELO'!$A$7:$P$33,10))</f>
        <v/>
      </c>
      <c r="J135" s="311"/>
      <c r="K135" s="163"/>
      <c r="L135" s="318"/>
      <c r="M135" s="285"/>
      <c r="N135" s="323"/>
      <c r="O135" s="163"/>
      <c r="P135" s="165"/>
      <c r="Q135" s="163"/>
      <c r="R135" s="166"/>
      <c r="S135" s="169"/>
    </row>
    <row r="136" spans="1:19" s="38" customFormat="1" ht="9.6" customHeight="1" x14ac:dyDescent="0.25">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5">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5">
      <c r="A138" s="321">
        <v>31</v>
      </c>
      <c r="B138" s="390" t="str">
        <f>IF($D138="","",VLOOKUP($D138,'Vegyes páros ELO'!$A$7:$P$39,14))</f>
        <v/>
      </c>
      <c r="C138" s="390" t="str">
        <f>IF($D138="","",VLOOKUP($D138,'Vegyes páros ELO'!$A$7:$P$39,15))</f>
        <v/>
      </c>
      <c r="D138" s="159"/>
      <c r="E138" s="498" t="str">
        <f>UPPER(IF($D138="","",VLOOKUP($D138,'Vegyes páros ELO'!$A$7:$P$39,5)))</f>
        <v/>
      </c>
      <c r="F138" s="487" t="str">
        <f>UPPER(IF($D138="","",VLOOKUP($D138,'Vegyes páros ELO'!$A$7:$P$39,2)))</f>
        <v/>
      </c>
      <c r="G138" s="487" t="str">
        <f>IF($D138="","",VLOOKUP($D138,'Vegyes páros ELO'!$A$7:$P$39,3))</f>
        <v/>
      </c>
      <c r="H138" s="499"/>
      <c r="I138" s="487" t="str">
        <f>IF($D138="","",VLOOKUP($D138,'Vegyes páros ELO'!$A$7:$P$39,4))</f>
        <v/>
      </c>
      <c r="J138" s="309"/>
      <c r="K138" s="163"/>
      <c r="L138" s="318"/>
      <c r="M138" s="163"/>
      <c r="N138" s="165"/>
      <c r="O138" s="339" t="str">
        <f>O63</f>
        <v>Döntő</v>
      </c>
      <c r="P138" s="340"/>
      <c r="Q138" s="339" t="str">
        <f>Q63</f>
        <v>Nyertes</v>
      </c>
      <c r="R138" s="340"/>
      <c r="S138" s="169"/>
    </row>
    <row r="139" spans="1:19" s="38" customFormat="1" ht="9.6" customHeight="1" x14ac:dyDescent="0.25">
      <c r="A139" s="281"/>
      <c r="B139" s="310"/>
      <c r="C139" s="310"/>
      <c r="D139" s="310"/>
      <c r="E139" s="498" t="str">
        <f>UPPER(IF($D138="","",VLOOKUP($D138,'Vegyes páros ELO'!$A$7:$P$33,11)))</f>
        <v/>
      </c>
      <c r="F139" s="487" t="str">
        <f>UPPER(IF($D138="","",VLOOKUP($D138,'Vegyes páros ELO'!$A$7:$P$33,8)))</f>
        <v/>
      </c>
      <c r="G139" s="487" t="str">
        <f>IF($D138="","",VLOOKUP($D138,'Vegyes páros ELO'!$A$7:$P$33,9))</f>
        <v/>
      </c>
      <c r="H139" s="499"/>
      <c r="I139" s="487" t="str">
        <f>IF($D138="","",VLOOKUP($D138,'Vegyes páros ELO'!$A$7:$P$33,10))</f>
        <v/>
      </c>
      <c r="J139" s="311"/>
      <c r="K139" s="156" t="str">
        <f>IF(J139="a",F138,IF(J139="b",F140,""))</f>
        <v/>
      </c>
      <c r="L139" s="318"/>
      <c r="M139" s="163"/>
      <c r="N139" s="165"/>
      <c r="O139" s="395" t="str">
        <f>O64</f>
        <v/>
      </c>
      <c r="P139" s="340"/>
      <c r="Q139" s="343"/>
      <c r="R139" s="340"/>
      <c r="S139" s="169"/>
    </row>
    <row r="140" spans="1:19" s="38" customFormat="1" ht="9.6" customHeight="1" x14ac:dyDescent="0.25">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5">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5">
      <c r="A142" s="327">
        <v>32</v>
      </c>
      <c r="B142" s="390" t="str">
        <f>IF($D142="","",VLOOKUP($D142,'Vegyes páros ELO'!$A$7:$P$39,14))</f>
        <v/>
      </c>
      <c r="C142" s="390" t="str">
        <f>IF($D142="","",VLOOKUP($D142,'Vegyes páros ELO'!$A$7:$P$39,15))</f>
        <v/>
      </c>
      <c r="D142" s="159"/>
      <c r="E142" s="680" t="str">
        <f>UPPER(IF($D142="","",VLOOKUP($D142,'Vegyes páros ELO'!$A$7:$P$39,5)))</f>
        <v/>
      </c>
      <c r="F142" s="681" t="str">
        <f>UPPER(IF($D142="","",VLOOKUP($D142,'Vegyes páros ELO'!$A$7:$P$39,2)))</f>
        <v/>
      </c>
      <c r="G142" s="681" t="str">
        <f>IF($D142="","",VLOOKUP($D142,'Vegyes páros ELO'!$A$7:$P$39,3))</f>
        <v/>
      </c>
      <c r="H142" s="682"/>
      <c r="I142" s="681" t="str">
        <f>IF($D142="","",VLOOKUP($D142,'Vegyes páros ELO'!$A$7:$P$39,4))</f>
        <v/>
      </c>
      <c r="J142" s="317"/>
      <c r="K142" s="163"/>
      <c r="L142" s="165"/>
      <c r="M142" s="201"/>
      <c r="N142" s="314"/>
      <c r="O142" s="343"/>
      <c r="P142" s="359"/>
      <c r="Q142" s="344" t="str">
        <f>Q67</f>
        <v/>
      </c>
      <c r="R142" s="358"/>
      <c r="S142" s="169"/>
    </row>
    <row r="143" spans="1:19" s="38" customFormat="1" ht="9.6" customHeight="1" x14ac:dyDescent="0.25">
      <c r="A143" s="281"/>
      <c r="B143" s="310"/>
      <c r="C143" s="310"/>
      <c r="D143" s="310"/>
      <c r="E143" s="680" t="str">
        <f>UPPER(IF($D142="","",VLOOKUP($D142,'Vegyes páros ELO'!$A$7:$P$33,11)))</f>
        <v/>
      </c>
      <c r="F143" s="681" t="str">
        <f>UPPER(IF($D142="","",VLOOKUP($D142,'Vegyes páros ELO'!$A$7:$P$33,8)))</f>
        <v/>
      </c>
      <c r="G143" s="681" t="str">
        <f>IF($D142="","",VLOOKUP($D142,'Vegyes páros ELO'!$A$7:$P$33,9))</f>
        <v/>
      </c>
      <c r="H143" s="682"/>
      <c r="I143" s="681" t="str">
        <f>IF($D142="","",VLOOKUP($D142,'Vegyes páros ELO'!$A$7:$P$33,10))</f>
        <v/>
      </c>
      <c r="J143" s="311"/>
      <c r="K143" s="163"/>
      <c r="L143" s="165"/>
      <c r="M143" s="285"/>
      <c r="N143" s="319"/>
      <c r="O143" s="395" t="str">
        <f>O68</f>
        <v/>
      </c>
      <c r="P143" s="359"/>
      <c r="Q143" s="343">
        <f>Q68</f>
        <v>0</v>
      </c>
      <c r="R143" s="340"/>
      <c r="S143" s="169"/>
    </row>
    <row r="144" spans="1:19" s="38" customFormat="1" ht="9.6" customHeight="1" x14ac:dyDescent="0.25">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5">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5">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5">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5">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5">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5">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5">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5">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5">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5">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Kádár László</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290" priority="28" stopIfTrue="1">
      <formula>AND($O$1="CU",I10="Umpire")</formula>
    </cfRule>
    <cfRule type="expression" dxfId="289" priority="29" stopIfTrue="1">
      <formula>AND($O$1="CU",I10&lt;&gt;"Umpire",J10&lt;&gt;"")</formula>
    </cfRule>
    <cfRule type="expression" dxfId="288" priority="30" stopIfTrue="1">
      <formula>AND($O$1="CU",I10&lt;&gt;"Umpire")</formula>
    </cfRule>
  </conditionalFormatting>
  <conditionalFormatting sqref="M13 M29 M45 M61 O21 O53 Q37 K9 K17 K25 K33 K41 K49 K57 K65 M88 M104 M120 M136 O96 O128 Q112 K84 K92 K100 K108 K116 K124 K132 K140 Q66">
    <cfRule type="expression" dxfId="287" priority="26" stopIfTrue="1">
      <formula>J10="as"</formula>
    </cfRule>
    <cfRule type="expression" dxfId="286" priority="27" stopIfTrue="1">
      <formula>J10="bs"</formula>
    </cfRule>
  </conditionalFormatting>
  <conditionalFormatting sqref="M14 M30 M46 M62 O22 O54 Q38 K10 K18 K26 K34 K42 K50 K58 K66 M89 M105 M121 M137 O97 O129 Q113 K85 K93 K101 K109 K117 K125 K133 K141 Q67">
    <cfRule type="expression" dxfId="285" priority="24" stopIfTrue="1">
      <formula>J10="as"</formula>
    </cfRule>
    <cfRule type="expression" dxfId="284" priority="25" stopIfTrue="1">
      <formula>J10="bs"</formula>
    </cfRule>
  </conditionalFormatting>
  <conditionalFormatting sqref="J10 J18 J26 J34 J42 J50 J58 J66 L62 L46 L30 L14 N22 N54 P38 J85 J93 J101 J109 J117 J125 J133 J141 L137 L121 L105 L89 N97 N129 P113 P67">
    <cfRule type="expression" dxfId="283"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282" priority="22" stopIfTrue="1" operator="equal">
      <formula>"Bye"</formula>
    </cfRule>
  </conditionalFormatting>
  <conditionalFormatting sqref="D7 D11 D15 D19 D23 D27 D31 D35 D39 D43 D47 D51 D55 D59 D63 D67 D82 D86 D90 D94 D98 D102 D106 D110 D114 D118 D122 D126 D130 D134 D138 D142">
    <cfRule type="cellIs" dxfId="281" priority="21" stopIfTrue="1" operator="lessThan">
      <formula>9</formula>
    </cfRule>
  </conditionalFormatting>
  <conditionalFormatting sqref="O65">
    <cfRule type="expression" dxfId="280" priority="19" stopIfTrue="1">
      <formula>P38="as"</formula>
    </cfRule>
    <cfRule type="expression" dxfId="279" priority="20" stopIfTrue="1">
      <formula>P38="bs"</formula>
    </cfRule>
  </conditionalFormatting>
  <conditionalFormatting sqref="O69">
    <cfRule type="expression" dxfId="278" priority="17" stopIfTrue="1">
      <formula>P113="as"</formula>
    </cfRule>
    <cfRule type="expression" dxfId="277" priority="18" stopIfTrue="1">
      <formula>P113="bs"</formula>
    </cfRule>
  </conditionalFormatting>
  <conditionalFormatting sqref="O64">
    <cfRule type="expression" dxfId="276" priority="15" stopIfTrue="1">
      <formula>P38="as"</formula>
    </cfRule>
    <cfRule type="expression" dxfId="275" priority="16" stopIfTrue="1">
      <formula>P38="bs"</formula>
    </cfRule>
  </conditionalFormatting>
  <conditionalFormatting sqref="O68">
    <cfRule type="expression" dxfId="274" priority="13" stopIfTrue="1">
      <formula>P113="as"</formula>
    </cfRule>
    <cfRule type="expression" dxfId="273" priority="14" stopIfTrue="1">
      <formula>P113="bs"</formula>
    </cfRule>
  </conditionalFormatting>
  <conditionalFormatting sqref="Q142">
    <cfRule type="expression" dxfId="272" priority="11" stopIfTrue="1">
      <formula>P67="as"</formula>
    </cfRule>
    <cfRule type="expression" dxfId="271" priority="12" stopIfTrue="1">
      <formula>P67="bs"</formula>
    </cfRule>
  </conditionalFormatting>
  <conditionalFormatting sqref="O140">
    <cfRule type="expression" dxfId="270" priority="9" stopIfTrue="1">
      <formula>P38="as"</formula>
    </cfRule>
    <cfRule type="expression" dxfId="269" priority="10" stopIfTrue="1">
      <formula>P38="bs"</formula>
    </cfRule>
  </conditionalFormatting>
  <conditionalFormatting sqref="O144">
    <cfRule type="expression" dxfId="268" priority="7" stopIfTrue="1">
      <formula>P113="as"</formula>
    </cfRule>
    <cfRule type="expression" dxfId="267" priority="8" stopIfTrue="1">
      <formula>P113="bs"</formula>
    </cfRule>
  </conditionalFormatting>
  <conditionalFormatting sqref="O139">
    <cfRule type="expression" dxfId="266" priority="5" stopIfTrue="1">
      <formula>P38="as"</formula>
    </cfRule>
    <cfRule type="expression" dxfId="265" priority="6" stopIfTrue="1">
      <formula>P38="bs"</formula>
    </cfRule>
  </conditionalFormatting>
  <conditionalFormatting sqref="O143">
    <cfRule type="expression" dxfId="264" priority="3" stopIfTrue="1">
      <formula>P113="as"</formula>
    </cfRule>
    <cfRule type="expression" dxfId="263" priority="4" stopIfTrue="1">
      <formula>P113="bs"</formula>
    </cfRule>
  </conditionalFormatting>
  <conditionalFormatting sqref="Q141">
    <cfRule type="expression" dxfId="262" priority="1" stopIfTrue="1">
      <formula>P67="as"</formula>
    </cfRule>
    <cfRule type="expression" dxfId="261"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1F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6321"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6322"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Munka34">
    <tabColor indexed="11"/>
  </sheetPr>
  <dimension ref="A1:AK43"/>
  <sheetViews>
    <sheetView workbookViewId="0">
      <selection activeCell="B7" sqref="B7"/>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848" t="str">
        <f>Altalanos!$A$6</f>
        <v>MTSZ AMATŐR OB</v>
      </c>
      <c r="B1" s="848"/>
      <c r="C1" s="848"/>
      <c r="D1" s="848"/>
      <c r="E1" s="848"/>
      <c r="F1" s="848"/>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t="str">
        <f>Altalanos!$D$8</f>
        <v>Női egyéni 1000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49" t="str">
        <f>Altalanos!$A$10</f>
        <v>2022.08.05-07.</v>
      </c>
      <c r="B4" s="849"/>
      <c r="C4" s="849"/>
      <c r="D4" s="519"/>
      <c r="E4" s="520" t="str">
        <f>Altalanos!$C$10</f>
        <v>Balatonboglár</v>
      </c>
      <c r="F4" s="520"/>
      <c r="G4" s="520"/>
      <c r="H4" s="523"/>
      <c r="I4" s="520"/>
      <c r="J4" s="522"/>
      <c r="K4" s="523"/>
      <c r="L4" s="525" t="str">
        <f>Altalanos!$E$10</f>
        <v>Kádár László</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584" t="str">
        <f>IF($B7="","",VLOOKUP($B7,'Női egyéni 1000 ELO'!$A$7:$O$22,5))</f>
        <v/>
      </c>
      <c r="D7" s="584" t="str">
        <f>IF($B7="","",VLOOKUP($B7,'Női egyéni 1000 ELO'!$A$7:$O$22,15))</f>
        <v/>
      </c>
      <c r="E7" s="579" t="str">
        <f>UPPER(IF($B7="","",VLOOKUP($B7,'Női egyéni 1000 ELO'!$A$7:$O$22,2)))</f>
        <v/>
      </c>
      <c r="F7" s="585"/>
      <c r="G7" s="579" t="str">
        <f>IF($B7="","",VLOOKUP($B7,'Női egyéni 1000 ELO'!$A$7:$O$22,3))</f>
        <v/>
      </c>
      <c r="H7" s="585"/>
      <c r="I7" s="579" t="str">
        <f>IF($B7="","",VLOOKUP($B7,'Női egyéni 1000 ELO'!$A$7:$O$22,4))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584" t="str">
        <f>IF($B9="","",VLOOKUP($B9,'Női egyéni 1000 ELO'!$A$7:$O$22,5))</f>
        <v/>
      </c>
      <c r="D9" s="584" t="str">
        <f>IF($B9="","",VLOOKUP($B9,'Női egyéni 1000 ELO'!$A$7:$O$22,15))</f>
        <v/>
      </c>
      <c r="E9" s="579" t="str">
        <f>UPPER(IF($B9="","",VLOOKUP($B9,'Női egyéni 1000 ELO'!$A$7:$O$22,2)))</f>
        <v/>
      </c>
      <c r="F9" s="585"/>
      <c r="G9" s="579" t="str">
        <f>IF($B9="","",VLOOKUP($B9,'Női egyéni 1000 ELO'!$A$7:$O$22,3))</f>
        <v/>
      </c>
      <c r="H9" s="585"/>
      <c r="I9" s="579" t="str">
        <f>IF($B9="","",VLOOKUP($B9,'Női egyéni 1000 ELO'!$A$7:$O$22,4))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584" t="str">
        <f>IF($B11="","",VLOOKUP($B11,'Női egyéni 1000 ELO'!$A$7:$O$22,5))</f>
        <v/>
      </c>
      <c r="D11" s="584" t="str">
        <f>IF($B11="","",VLOOKUP($B11,'Női egyéni 1000 ELO'!$A$7:$O$22,15))</f>
        <v/>
      </c>
      <c r="E11" s="579" t="str">
        <f>UPPER(IF($B11="","",VLOOKUP($B11,'Női egyéni 1000 ELO'!$A$7:$O$22,2)))</f>
        <v/>
      </c>
      <c r="F11" s="585"/>
      <c r="G11" s="579" t="str">
        <f>IF($B11="","",VLOOKUP($B11,'Női egyéni 1000 ELO'!$A$7:$O$22,3))</f>
        <v/>
      </c>
      <c r="H11" s="585"/>
      <c r="I11" s="579" t="str">
        <f>IF($B11="","",VLOOKUP($B11,'Női egyéni 1000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46"/>
      <c r="C18" s="846"/>
      <c r="D18" s="843" t="str">
        <f>E7</f>
        <v/>
      </c>
      <c r="E18" s="843"/>
      <c r="F18" s="843" t="str">
        <f>E9</f>
        <v/>
      </c>
      <c r="G18" s="843"/>
      <c r="H18" s="843" t="str">
        <f>E11</f>
        <v/>
      </c>
      <c r="I18" s="843"/>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40" t="str">
        <f>E7</f>
        <v/>
      </c>
      <c r="C19" s="840"/>
      <c r="D19" s="844"/>
      <c r="E19" s="844"/>
      <c r="F19" s="842"/>
      <c r="G19" s="842"/>
      <c r="H19" s="842"/>
      <c r="I19" s="842"/>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40" t="str">
        <f>E9</f>
        <v/>
      </c>
      <c r="C20" s="840"/>
      <c r="D20" s="842"/>
      <c r="E20" s="842"/>
      <c r="F20" s="844"/>
      <c r="G20" s="844"/>
      <c r="H20" s="842"/>
      <c r="I20" s="842"/>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40" t="str">
        <f>E11</f>
        <v/>
      </c>
      <c r="C21" s="840"/>
      <c r="D21" s="842"/>
      <c r="E21" s="842"/>
      <c r="F21" s="842"/>
      <c r="G21" s="842"/>
      <c r="H21" s="844"/>
      <c r="I21" s="844"/>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37"/>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5">
      <c r="A34" s="570" t="s">
        <v>106</v>
      </c>
      <c r="B34" s="571"/>
      <c r="C34" s="573"/>
      <c r="D34" s="608"/>
      <c r="E34" s="838"/>
      <c r="F34" s="838"/>
      <c r="G34" s="619" t="s">
        <v>7</v>
      </c>
      <c r="H34" s="571"/>
      <c r="I34" s="609"/>
      <c r="J34" s="620"/>
      <c r="K34" s="565" t="s">
        <v>111</v>
      </c>
      <c r="L34" s="626"/>
      <c r="M34" s="614"/>
      <c r="O34" s="590"/>
      <c r="P34" s="602"/>
      <c r="Q34" s="602"/>
      <c r="R34" s="603"/>
      <c r="S34" s="590"/>
    </row>
    <row r="35" spans="1:19" x14ac:dyDescent="0.25">
      <c r="A35" s="574" t="s">
        <v>124</v>
      </c>
      <c r="B35" s="335"/>
      <c r="C35" s="576"/>
      <c r="D35" s="611"/>
      <c r="E35" s="839"/>
      <c r="F35" s="839"/>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Kádár László</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260" priority="2" stopIfTrue="1" operator="equal">
      <formula>"Bye"</formula>
    </cfRule>
  </conditionalFormatting>
  <conditionalFormatting sqref="R41">
    <cfRule type="expression" dxfId="259"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Munka35">
    <tabColor indexed="11"/>
  </sheetPr>
  <dimension ref="A1:AK43"/>
  <sheetViews>
    <sheetView workbookViewId="0">
      <selection activeCell="B7" sqref="B7"/>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848" t="str">
        <f>Altalanos!$A$6</f>
        <v>MTSZ AMATŐR OB</v>
      </c>
      <c r="B1" s="848"/>
      <c r="C1" s="848"/>
      <c r="D1" s="848"/>
      <c r="E1" s="848"/>
      <c r="F1" s="848"/>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t="str">
        <f>Altalanos!$D$8</f>
        <v>Női egyéni 1000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49" t="str">
        <f>Altalanos!$A$10</f>
        <v>2022.08.05-07.</v>
      </c>
      <c r="B4" s="849"/>
      <c r="C4" s="849"/>
      <c r="D4" s="519"/>
      <c r="E4" s="520" t="str">
        <f>Altalanos!$C$10</f>
        <v>Balatonboglár</v>
      </c>
      <c r="F4" s="520"/>
      <c r="G4" s="520"/>
      <c r="H4" s="523"/>
      <c r="I4" s="520"/>
      <c r="J4" s="522"/>
      <c r="K4" s="523"/>
      <c r="L4" s="659"/>
      <c r="M4" s="525" t="str">
        <f>Altalanos!$E$10</f>
        <v>Kádár László</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IF($B7="","",VLOOKUP($B7,'Női egyéni 1000 ELO'!$A$7:$O$22,5))</f>
        <v/>
      </c>
      <c r="D7" s="631" t="str">
        <f>IF($B7="","",VLOOKUP($B7,'Női egyéni 1000 ELO'!$A$7:$O$22,15))</f>
        <v/>
      </c>
      <c r="E7" s="847" t="str">
        <f>UPPER(IF($B7="","",VLOOKUP($B7,'Női egyéni 1000 ELO'!$A$7:$O$22,2)))</f>
        <v/>
      </c>
      <c r="F7" s="847"/>
      <c r="G7" s="847" t="str">
        <f>IF($B7="","",VLOOKUP($B7,'Női egyéni 1000 ELO'!$A$7:$O$22,3))</f>
        <v/>
      </c>
      <c r="H7" s="847"/>
      <c r="I7" s="632" t="str">
        <f>IF($B7="","",VLOOKUP($B7,'Női egyéni 1000 ELO'!$A$7:$O$22,4))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IF($B9="","",VLOOKUP($B9,'Női egyéni 1000 ELO'!$A$7:$O$22,5))</f>
        <v/>
      </c>
      <c r="D9" s="631" t="str">
        <f>IF($B9="","",VLOOKUP($B9,'Női egyéni 1000 ELO'!$A$7:$O$22,15))</f>
        <v/>
      </c>
      <c r="E9" s="847" t="str">
        <f>UPPER(IF($B9="","",VLOOKUP($B9,'Női egyéni 1000 ELO'!$A$7:$O$22,2)))</f>
        <v/>
      </c>
      <c r="F9" s="847"/>
      <c r="G9" s="847" t="str">
        <f>IF($B9="","",VLOOKUP($B9,'Női egyéni 1000 ELO'!$A$7:$O$22,3))</f>
        <v/>
      </c>
      <c r="H9" s="847"/>
      <c r="I9" s="632" t="str">
        <f>IF($B9="","",VLOOKUP($B9,'Női egyéni 1000 ELO'!$A$7:$O$22,4))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IF($B11="","",VLOOKUP($B11,'Női egyéni 1000 ELO'!$A$7:$O$22,5))</f>
        <v/>
      </c>
      <c r="D11" s="631" t="str">
        <f>IF($B11="","",VLOOKUP($B11,'Női egyéni 1000 ELO'!$A$7:$O$22,15))</f>
        <v/>
      </c>
      <c r="E11" s="847" t="str">
        <f>UPPER(IF($B11="","",VLOOKUP($B11,'Női egyéni 1000 ELO'!$A$7:$O$22,2)))</f>
        <v/>
      </c>
      <c r="F11" s="847"/>
      <c r="G11" s="847" t="str">
        <f>IF($B11="","",VLOOKUP($B11,'Női egyéni 1000 ELO'!$A$7:$O$22,3))</f>
        <v/>
      </c>
      <c r="H11" s="847"/>
      <c r="I11" s="632" t="str">
        <f>IF($B11="","",VLOOKUP($B11,'Női egyéni 1000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IF($B13="","",VLOOKUP($B13,'Női egyéni 1000 ELO'!$A$7:$O$22,5))</f>
        <v/>
      </c>
      <c r="D13" s="631" t="str">
        <f>IF($B13="","",VLOOKUP($B13,'Női egyéni 1000 ELO'!$A$7:$O$22,15))</f>
        <v/>
      </c>
      <c r="E13" s="847" t="str">
        <f>UPPER(IF($B13="","",VLOOKUP($B13,'Női egyéni 1000 ELO'!$A$7:$O$22,2)))</f>
        <v/>
      </c>
      <c r="F13" s="847"/>
      <c r="G13" s="847" t="str">
        <f>IF($B13="","",VLOOKUP($B13,'Női egyéni 1000 ELO'!$A$7:$O$22,3))</f>
        <v/>
      </c>
      <c r="H13" s="847"/>
      <c r="I13" s="632" t="str">
        <f>IF($B13="","",VLOOKUP($B13,'Női egyéni 1000 ELO'!$A$7:$O$22,4))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46"/>
      <c r="C18" s="846"/>
      <c r="D18" s="843" t="str">
        <f>E7</f>
        <v/>
      </c>
      <c r="E18" s="843"/>
      <c r="F18" s="843" t="str">
        <f>E9</f>
        <v/>
      </c>
      <c r="G18" s="843"/>
      <c r="H18" s="843" t="str">
        <f>E11</f>
        <v/>
      </c>
      <c r="I18" s="843"/>
      <c r="J18" s="843" t="str">
        <f>E13</f>
        <v/>
      </c>
      <c r="K18" s="843"/>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40" t="str">
        <f>E7</f>
        <v/>
      </c>
      <c r="C19" s="840"/>
      <c r="D19" s="844"/>
      <c r="E19" s="844"/>
      <c r="F19" s="842"/>
      <c r="G19" s="842"/>
      <c r="H19" s="842"/>
      <c r="I19" s="842"/>
      <c r="J19" s="843"/>
      <c r="K19" s="843"/>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40" t="str">
        <f>E9</f>
        <v/>
      </c>
      <c r="C20" s="840"/>
      <c r="D20" s="842"/>
      <c r="E20" s="842"/>
      <c r="F20" s="844"/>
      <c r="G20" s="844"/>
      <c r="H20" s="842"/>
      <c r="I20" s="842"/>
      <c r="J20" s="842"/>
      <c r="K20" s="842"/>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40" t="str">
        <f>E11</f>
        <v/>
      </c>
      <c r="C21" s="840"/>
      <c r="D21" s="842"/>
      <c r="E21" s="842"/>
      <c r="F21" s="842"/>
      <c r="G21" s="842"/>
      <c r="H21" s="844"/>
      <c r="I21" s="844"/>
      <c r="J21" s="842"/>
      <c r="K21" s="842"/>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840" t="str">
        <f>E13</f>
        <v/>
      </c>
      <c r="C22" s="840"/>
      <c r="D22" s="842"/>
      <c r="E22" s="842"/>
      <c r="F22" s="842"/>
      <c r="G22" s="842"/>
      <c r="H22" s="843"/>
      <c r="I22" s="843"/>
      <c r="J22" s="844"/>
      <c r="K22" s="844"/>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838"/>
      <c r="F34" s="838"/>
      <c r="G34" s="619" t="s">
        <v>7</v>
      </c>
      <c r="H34" s="571"/>
      <c r="I34" s="609"/>
      <c r="J34" s="620"/>
      <c r="K34" s="565" t="s">
        <v>111</v>
      </c>
      <c r="L34" s="626"/>
      <c r="M34" s="610"/>
      <c r="O34" s="590"/>
      <c r="P34" s="602"/>
      <c r="Q34" s="602"/>
      <c r="R34" s="603"/>
      <c r="S34" s="590"/>
    </row>
    <row r="35" spans="1:19" x14ac:dyDescent="0.25">
      <c r="A35" s="574" t="s">
        <v>124</v>
      </c>
      <c r="B35" s="335"/>
      <c r="C35" s="576"/>
      <c r="D35" s="611"/>
      <c r="E35" s="839"/>
      <c r="F35" s="839"/>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M4</f>
        <v>Kádár László</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258" priority="2" stopIfTrue="1" operator="equal">
      <formula>"Bye"</formula>
    </cfRule>
  </conditionalFormatting>
  <conditionalFormatting sqref="R41">
    <cfRule type="expression" dxfId="25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Munka36">
    <tabColor indexed="11"/>
  </sheetPr>
  <dimension ref="A1:AK43"/>
  <sheetViews>
    <sheetView workbookViewId="0">
      <selection activeCell="B7" sqref="B7"/>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848" t="str">
        <f>Altalanos!$A$6</f>
        <v>MTSZ AMATŐR OB</v>
      </c>
      <c r="B1" s="848"/>
      <c r="C1" s="848"/>
      <c r="D1" s="848"/>
      <c r="E1" s="848"/>
      <c r="F1" s="848"/>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t="str">
        <f>Altalanos!$D$8</f>
        <v>Női egyéni 1000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49" t="str">
        <f>Altalanos!$A$10</f>
        <v>2022.08.05-07.</v>
      </c>
      <c r="B4" s="849"/>
      <c r="C4" s="849"/>
      <c r="D4" s="519"/>
      <c r="E4" s="520" t="str">
        <f>Altalanos!$C$10</f>
        <v>Balatonboglár</v>
      </c>
      <c r="F4" s="520"/>
      <c r="G4" s="520"/>
      <c r="H4" s="523"/>
      <c r="I4" s="520"/>
      <c r="J4" s="522"/>
      <c r="K4" s="523"/>
      <c r="L4" s="525" t="str">
        <f>Altalanos!$E$10</f>
        <v>Kádár László</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IF($B7="","",VLOOKUP($B7,'Női egyéni 1000 ELO'!$A$7:$O$22,5))</f>
        <v/>
      </c>
      <c r="D7" s="631" t="str">
        <f>IF($B7="","",VLOOKUP($B7,'Női egyéni 1000 ELO'!$A$7:$O$22,15))</f>
        <v/>
      </c>
      <c r="E7" s="847" t="str">
        <f>UPPER(IF($B7="","",VLOOKUP($B7,'Női egyéni 1000 ELO'!$A$7:$O$22,2)))</f>
        <v/>
      </c>
      <c r="F7" s="847"/>
      <c r="G7" s="847" t="str">
        <f>IF($B7="","",VLOOKUP($B7,'Női egyéni 1000 ELO'!$A$7:$O$22,3))</f>
        <v/>
      </c>
      <c r="H7" s="847"/>
      <c r="I7" s="632" t="str">
        <f>IF($B7="","",VLOOKUP($B7,'Női egyéni 1000 ELO'!$A$7:$O$22,4))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IF($B9="","",VLOOKUP($B9,'Női egyéni 1000 ELO'!$A$7:$O$22,5))</f>
        <v/>
      </c>
      <c r="D9" s="631" t="str">
        <f>IF($B9="","",VLOOKUP($B9,'Női egyéni 1000 ELO'!$A$7:$O$22,15))</f>
        <v/>
      </c>
      <c r="E9" s="847" t="str">
        <f>UPPER(IF($B9="","",VLOOKUP($B9,'Női egyéni 1000 ELO'!$A$7:$O$22,2)))</f>
        <v/>
      </c>
      <c r="F9" s="847"/>
      <c r="G9" s="847" t="str">
        <f>IF($B9="","",VLOOKUP($B9,'Női egyéni 1000 ELO'!$A$7:$O$22,3))</f>
        <v/>
      </c>
      <c r="H9" s="847"/>
      <c r="I9" s="632" t="str">
        <f>IF($B9="","",VLOOKUP($B9,'Női egyéni 1000 ELO'!$A$7:$O$22,4))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IF($B11="","",VLOOKUP($B11,'Női egyéni 1000 ELO'!$A$7:$O$22,5))</f>
        <v/>
      </c>
      <c r="D11" s="631" t="str">
        <f>IF($B11="","",VLOOKUP($B11,'Női egyéni 1000 ELO'!$A$7:$O$22,15))</f>
        <v/>
      </c>
      <c r="E11" s="847" t="str">
        <f>UPPER(IF($B11="","",VLOOKUP($B11,'Női egyéni 1000 ELO'!$A$7:$O$22,2)))</f>
        <v/>
      </c>
      <c r="F11" s="847"/>
      <c r="G11" s="847" t="str">
        <f>IF($B11="","",VLOOKUP($B11,'Női egyéni 1000 ELO'!$A$7:$O$22,3))</f>
        <v/>
      </c>
      <c r="H11" s="847"/>
      <c r="I11" s="632" t="str">
        <f>IF($B11="","",VLOOKUP($B11,'Női egyéni 1000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IF($B13="","",VLOOKUP($B13,'Női egyéni 1000 ELO'!$A$7:$O$22,5))</f>
        <v/>
      </c>
      <c r="D13" s="631" t="str">
        <f>IF($B13="","",VLOOKUP($B13,'Női egyéni 1000 ELO'!$A$7:$O$22,15))</f>
        <v/>
      </c>
      <c r="E13" s="847" t="str">
        <f>UPPER(IF($B13="","",VLOOKUP($B13,'Női egyéni 1000 ELO'!$A$7:$O$22,2)))</f>
        <v/>
      </c>
      <c r="F13" s="847"/>
      <c r="G13" s="847" t="str">
        <f>IF($B13="","",VLOOKUP($B13,'Női egyéni 1000 ELO'!$A$7:$O$22,3))</f>
        <v/>
      </c>
      <c r="H13" s="847"/>
      <c r="I13" s="632" t="str">
        <f>IF($B13="","",VLOOKUP($B13,'Női egyéni 1000 ELO'!$A$7:$O$22,4))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5">
      <c r="A15" s="598" t="s">
        <v>172</v>
      </c>
      <c r="B15" s="629"/>
      <c r="C15" s="631" t="str">
        <f>IF($B15="","",VLOOKUP($B15,'Női egyéni 1000 ELO'!$A$7:$O$22,5))</f>
        <v/>
      </c>
      <c r="D15" s="631" t="str">
        <f>IF($B15="","",VLOOKUP($B15,'Női egyéni 1000 ELO'!$A$7:$O$22,15))</f>
        <v/>
      </c>
      <c r="E15" s="847" t="str">
        <f>UPPER(IF($B15="","",VLOOKUP($B15,'Női egyéni 1000 ELO'!$A$7:$O$22,2)))</f>
        <v/>
      </c>
      <c r="F15" s="847"/>
      <c r="G15" s="847" t="str">
        <f>IF($B15="","",VLOOKUP($B15,'Női egyéni 1000 ELO'!$A$7:$O$22,3))</f>
        <v/>
      </c>
      <c r="H15" s="847"/>
      <c r="I15" s="632" t="str">
        <f>IF($B15="","",VLOOKUP($B15,'Női egyéni 1000 ELO'!$A$7:$O$22,4))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46"/>
      <c r="C18" s="846"/>
      <c r="D18" s="843" t="str">
        <f>E7</f>
        <v/>
      </c>
      <c r="E18" s="843"/>
      <c r="F18" s="843" t="str">
        <f>E9</f>
        <v/>
      </c>
      <c r="G18" s="843"/>
      <c r="H18" s="843" t="str">
        <f>E11</f>
        <v/>
      </c>
      <c r="I18" s="843"/>
      <c r="J18" s="843" t="str">
        <f>E13</f>
        <v/>
      </c>
      <c r="K18" s="843"/>
      <c r="L18" s="843" t="str">
        <f>E15</f>
        <v/>
      </c>
      <c r="M18" s="843"/>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40" t="str">
        <f>E7</f>
        <v/>
      </c>
      <c r="C19" s="840"/>
      <c r="D19" s="844"/>
      <c r="E19" s="844"/>
      <c r="F19" s="842"/>
      <c r="G19" s="842"/>
      <c r="H19" s="842"/>
      <c r="I19" s="842"/>
      <c r="J19" s="843"/>
      <c r="K19" s="843"/>
      <c r="L19" s="843"/>
      <c r="M19" s="843"/>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40" t="str">
        <f>E9</f>
        <v/>
      </c>
      <c r="C20" s="840"/>
      <c r="D20" s="842"/>
      <c r="E20" s="842"/>
      <c r="F20" s="844"/>
      <c r="G20" s="844"/>
      <c r="H20" s="842"/>
      <c r="I20" s="842"/>
      <c r="J20" s="842"/>
      <c r="K20" s="842"/>
      <c r="L20" s="843"/>
      <c r="M20" s="843"/>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40" t="str">
        <f>E11</f>
        <v/>
      </c>
      <c r="C21" s="840"/>
      <c r="D21" s="842"/>
      <c r="E21" s="842"/>
      <c r="F21" s="842"/>
      <c r="G21" s="842"/>
      <c r="H21" s="844"/>
      <c r="I21" s="844"/>
      <c r="J21" s="842"/>
      <c r="K21" s="842"/>
      <c r="L21" s="842"/>
      <c r="M21" s="842"/>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840" t="str">
        <f>E13</f>
        <v/>
      </c>
      <c r="C22" s="840"/>
      <c r="D22" s="842"/>
      <c r="E22" s="842"/>
      <c r="F22" s="842"/>
      <c r="G22" s="842"/>
      <c r="H22" s="843"/>
      <c r="I22" s="843"/>
      <c r="J22" s="844"/>
      <c r="K22" s="844"/>
      <c r="L22" s="842"/>
      <c r="M22" s="842"/>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172</v>
      </c>
      <c r="B23" s="840" t="str">
        <f>E15</f>
        <v/>
      </c>
      <c r="C23" s="840"/>
      <c r="D23" s="842"/>
      <c r="E23" s="842"/>
      <c r="F23" s="842"/>
      <c r="G23" s="842"/>
      <c r="H23" s="843"/>
      <c r="I23" s="843"/>
      <c r="J23" s="843"/>
      <c r="K23" s="843"/>
      <c r="L23" s="844"/>
      <c r="M23" s="844"/>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838"/>
      <c r="F34" s="838"/>
      <c r="G34" s="619" t="s">
        <v>7</v>
      </c>
      <c r="H34" s="571"/>
      <c r="I34" s="609"/>
      <c r="J34" s="620"/>
      <c r="K34" s="565" t="s">
        <v>111</v>
      </c>
      <c r="L34" s="626"/>
      <c r="M34" s="610"/>
      <c r="O34" s="590"/>
      <c r="P34" s="602"/>
      <c r="Q34" s="602"/>
      <c r="R34" s="603"/>
      <c r="S34" s="590"/>
    </row>
    <row r="35" spans="1:19" x14ac:dyDescent="0.25">
      <c r="A35" s="574" t="s">
        <v>124</v>
      </c>
      <c r="B35" s="335"/>
      <c r="C35" s="576"/>
      <c r="D35" s="611"/>
      <c r="E35" s="839"/>
      <c r="F35" s="839"/>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Kádár László</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256" priority="2" stopIfTrue="1" operator="equal">
      <formula>"Bye"</formula>
    </cfRule>
  </conditionalFormatting>
  <conditionalFormatting sqref="R41">
    <cfRule type="expression" dxfId="25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Munka37">
    <tabColor indexed="11"/>
  </sheetPr>
  <dimension ref="A1:AK49"/>
  <sheetViews>
    <sheetView workbookViewId="0">
      <selection activeCell="B7" sqref="B7"/>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848" t="str">
        <f>Altalanos!$A$6</f>
        <v>MTSZ AMATŐR OB</v>
      </c>
      <c r="B1" s="848"/>
      <c r="C1" s="848"/>
      <c r="D1" s="848"/>
      <c r="E1" s="848"/>
      <c r="F1" s="848"/>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t="str">
        <f>Altalanos!$D$8</f>
        <v>Női egyéni 1000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49" t="str">
        <f>Altalanos!$A$10</f>
        <v>2022.08.05-07.</v>
      </c>
      <c r="B4" s="849"/>
      <c r="C4" s="849"/>
      <c r="D4" s="519"/>
      <c r="E4" s="520" t="str">
        <f>Altalanos!$C$10</f>
        <v>Balatonboglár</v>
      </c>
      <c r="F4" s="520"/>
      <c r="G4" s="520"/>
      <c r="H4" s="523"/>
      <c r="I4" s="520"/>
      <c r="J4" s="522"/>
      <c r="K4" s="523"/>
      <c r="L4" s="525" t="str">
        <f>Altalanos!$E$10</f>
        <v>Kádár László</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IF($B7="","",VLOOKUP($B7,'Női egyéni 1000 ELO'!$A$7:$O$22,5))</f>
        <v/>
      </c>
      <c r="D7" s="584" t="str">
        <f>IF($B7="","",VLOOKUP($B7,'Női egyéni 1000 ELO'!$A$7:$O$22,15))</f>
        <v/>
      </c>
      <c r="E7" s="580" t="str">
        <f>UPPER(IF($B7="","",VLOOKUP($B7,'Női egyéni 1000 ELO'!$A$7:$O$22,2)))</f>
        <v/>
      </c>
      <c r="F7" s="583"/>
      <c r="G7" s="580" t="str">
        <f>IF($B7="","",VLOOKUP($B7,'Női egyéni 1000 ELO'!$A$7:$O$22,3))</f>
        <v/>
      </c>
      <c r="H7" s="583"/>
      <c r="I7" s="580" t="str">
        <f>IF($B7="","",VLOOKUP($B7,'Női egyéni 1000 ELO'!$A$7:$O$22,4))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IF($B9="","",VLOOKUP($B9,'Női egyéni 1000 ELO'!$A$7:$O$22,5))</f>
        <v/>
      </c>
      <c r="D9" s="584" t="str">
        <f>IF($B9="","",VLOOKUP($B9,'Női egyéni 1000 ELO'!$A$7:$O$22,15))</f>
        <v/>
      </c>
      <c r="E9" s="579" t="str">
        <f>UPPER(IF($B9="","",VLOOKUP($B9,'Női egyéni 1000 ELO'!$A$7:$O$22,2)))</f>
        <v/>
      </c>
      <c r="F9" s="585"/>
      <c r="G9" s="579" t="str">
        <f>IF($B9="","",VLOOKUP($B9,'Női egyéni 1000 ELO'!$A$7:$O$22,3))</f>
        <v/>
      </c>
      <c r="H9" s="585"/>
      <c r="I9" s="579" t="str">
        <f>IF($B9="","",VLOOKUP($B9,'Női egyéni 1000 ELO'!$A$7:$O$22,4))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IF($B11="","",VLOOKUP($B11,'Női egyéni 1000 ELO'!$A$7:$O$22,5))</f>
        <v/>
      </c>
      <c r="D11" s="584" t="str">
        <f>IF($B11="","",VLOOKUP($B11,'Női egyéni 1000 ELO'!$A$7:$O$22,15))</f>
        <v/>
      </c>
      <c r="E11" s="579" t="str">
        <f>UPPER(IF($B11="","",VLOOKUP($B11,'Női egyéni 1000 ELO'!$A$7:$O$22,2)))</f>
        <v/>
      </c>
      <c r="F11" s="585"/>
      <c r="G11" s="579" t="str">
        <f>IF($B11="","",VLOOKUP($B11,'Női egyéni 1000 ELO'!$A$7:$O$22,3))</f>
        <v/>
      </c>
      <c r="H11" s="585"/>
      <c r="I11" s="579" t="str">
        <f>IF($B11="","",VLOOKUP($B11,'Női egyéni 1000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IF($B13="","",VLOOKUP($B13,'Női egyéni 1000 ELO'!$A$7:$O$22,5))</f>
        <v/>
      </c>
      <c r="D13" s="584" t="str">
        <f>IF($B13="","",VLOOKUP($B13,'Női egyéni 1000 ELO'!$A$7:$O$22,15))</f>
        <v/>
      </c>
      <c r="E13" s="580" t="str">
        <f>UPPER(IF($B13="","",VLOOKUP($B13,'Női egyéni 1000 ELO'!$A$7:$O$22,2)))</f>
        <v/>
      </c>
      <c r="F13" s="583"/>
      <c r="G13" s="580" t="str">
        <f>IF($B13="","",VLOOKUP($B13,'Női egyéni 1000 ELO'!$A$7:$O$22,3))</f>
        <v/>
      </c>
      <c r="H13" s="583"/>
      <c r="I13" s="580" t="str">
        <f>IF($B13="","",VLOOKUP($B13,'Női egyéni 1000 ELO'!$A$7:$O$22,4))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IF($B15="","",VLOOKUP($B15,'Női egyéni 1000 ELO'!$A$7:$O$22,5))</f>
        <v/>
      </c>
      <c r="D15" s="584" t="str">
        <f>IF($B15="","",VLOOKUP($B15,'Női egyéni 1000 ELO'!$A$7:$O$22,15))</f>
        <v/>
      </c>
      <c r="E15" s="579" t="str">
        <f>UPPER(IF($B15="","",VLOOKUP($B15,'Női egyéni 1000 ELO'!$A$7:$O$22,2)))</f>
        <v/>
      </c>
      <c r="F15" s="585"/>
      <c r="G15" s="579" t="str">
        <f>IF($B15="","",VLOOKUP($B15,'Női egyéni 1000 ELO'!$A$7:$O$22,3))</f>
        <v/>
      </c>
      <c r="H15" s="585"/>
      <c r="I15" s="579" t="str">
        <f>IF($B15="","",VLOOKUP($B15,'Női egyéni 1000 ELO'!$A$7:$O$22,4))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IF($B17="","",VLOOKUP($B17,'Női egyéni 1000 ELO'!$A$7:$O$22,5))</f>
        <v/>
      </c>
      <c r="D17" s="584" t="str">
        <f>IF($B17="","",VLOOKUP($B17,'Női egyéni 1000 ELO'!$A$7:$O$22,15))</f>
        <v/>
      </c>
      <c r="E17" s="579" t="str">
        <f>UPPER(IF($B17="","",VLOOKUP($B17,'Női egyéni 1000 ELO'!$A$7:$O$22,2)))</f>
        <v/>
      </c>
      <c r="F17" s="585"/>
      <c r="G17" s="579" t="str">
        <f>IF($B17="","",VLOOKUP($B17,'Női egyéni 1000 ELO'!$A$7:$O$22,3))</f>
        <v/>
      </c>
      <c r="H17" s="585"/>
      <c r="I17" s="579" t="str">
        <f>IF($B17="","",VLOOKUP($B17,'Női egyéni 1000 ELO'!$A$7:$O$22,4))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846"/>
      <c r="C22" s="846"/>
      <c r="D22" s="843" t="str">
        <f>E7</f>
        <v/>
      </c>
      <c r="E22" s="843"/>
      <c r="F22" s="843" t="str">
        <f>E9</f>
        <v/>
      </c>
      <c r="G22" s="843"/>
      <c r="H22" s="843" t="str">
        <f>E11</f>
        <v/>
      </c>
      <c r="I22" s="843"/>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840" t="str">
        <f>E7</f>
        <v/>
      </c>
      <c r="C23" s="840"/>
      <c r="D23" s="844"/>
      <c r="E23" s="844"/>
      <c r="F23" s="842"/>
      <c r="G23" s="842"/>
      <c r="H23" s="842"/>
      <c r="I23" s="842"/>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840" t="str">
        <f>E9</f>
        <v/>
      </c>
      <c r="C24" s="840"/>
      <c r="D24" s="842"/>
      <c r="E24" s="842"/>
      <c r="F24" s="844"/>
      <c r="G24" s="844"/>
      <c r="H24" s="842"/>
      <c r="I24" s="842"/>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840" t="str">
        <f>E11</f>
        <v/>
      </c>
      <c r="C25" s="840"/>
      <c r="D25" s="842"/>
      <c r="E25" s="842"/>
      <c r="F25" s="842"/>
      <c r="G25" s="842"/>
      <c r="H25" s="844"/>
      <c r="I25" s="844"/>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846"/>
      <c r="C27" s="846"/>
      <c r="D27" s="843" t="str">
        <f>E13</f>
        <v/>
      </c>
      <c r="E27" s="843"/>
      <c r="F27" s="843" t="str">
        <f>E15</f>
        <v/>
      </c>
      <c r="G27" s="843"/>
      <c r="H27" s="843" t="str">
        <f>E17</f>
        <v/>
      </c>
      <c r="I27" s="843"/>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840" t="str">
        <f>E13</f>
        <v/>
      </c>
      <c r="C28" s="840"/>
      <c r="D28" s="844"/>
      <c r="E28" s="844"/>
      <c r="F28" s="842"/>
      <c r="G28" s="842"/>
      <c r="H28" s="842"/>
      <c r="I28" s="842"/>
      <c r="J28" s="559"/>
      <c r="K28" s="559"/>
      <c r="L28" s="559"/>
      <c r="M28" s="638"/>
    </row>
    <row r="29" spans="1:37" ht="18.75" customHeight="1" x14ac:dyDescent="0.25">
      <c r="A29" s="634" t="s">
        <v>172</v>
      </c>
      <c r="B29" s="840" t="str">
        <f>E15</f>
        <v/>
      </c>
      <c r="C29" s="840"/>
      <c r="D29" s="842"/>
      <c r="E29" s="842"/>
      <c r="F29" s="844"/>
      <c r="G29" s="844"/>
      <c r="H29" s="842"/>
      <c r="I29" s="842"/>
      <c r="J29" s="559"/>
      <c r="K29" s="559"/>
      <c r="L29" s="559"/>
      <c r="M29" s="638"/>
    </row>
    <row r="30" spans="1:37" ht="18.75" customHeight="1" x14ac:dyDescent="0.25">
      <c r="A30" s="634" t="s">
        <v>173</v>
      </c>
      <c r="B30" s="840" t="str">
        <f>E17</f>
        <v/>
      </c>
      <c r="C30" s="840"/>
      <c r="D30" s="842"/>
      <c r="E30" s="842"/>
      <c r="F30" s="842"/>
      <c r="G30" s="842"/>
      <c r="H30" s="844"/>
      <c r="I30" s="844"/>
      <c r="J30" s="559"/>
      <c r="K30" s="559"/>
      <c r="L30" s="559"/>
      <c r="M30" s="638"/>
    </row>
    <row r="31" spans="1:37" x14ac:dyDescent="0.25">
      <c r="A31" s="559"/>
      <c r="B31" s="559"/>
      <c r="C31" s="559"/>
      <c r="D31" s="559"/>
      <c r="E31" s="559"/>
      <c r="F31" s="559"/>
      <c r="G31" s="559"/>
      <c r="H31" s="559"/>
      <c r="I31" s="559"/>
      <c r="J31" s="559"/>
      <c r="K31" s="559"/>
      <c r="L31" s="559"/>
      <c r="M31" s="559"/>
    </row>
    <row r="32" spans="1:37" x14ac:dyDescent="0.25">
      <c r="A32" s="559" t="s">
        <v>129</v>
      </c>
      <c r="B32" s="559"/>
      <c r="C32" s="854" t="str">
        <f>IF(M23=1,B23,IF(M24=1,B24,IF(M25=1,B25,"")))</f>
        <v/>
      </c>
      <c r="D32" s="854"/>
      <c r="E32" s="598" t="s">
        <v>175</v>
      </c>
      <c r="F32" s="854" t="str">
        <f>IF(M28=1,B28,IF(M29=1,B29,IF(M30=1,B30,"")))</f>
        <v/>
      </c>
      <c r="G32" s="854"/>
      <c r="H32" s="559"/>
      <c r="I32" s="537"/>
      <c r="J32" s="559"/>
      <c r="K32" s="559"/>
      <c r="L32" s="559"/>
      <c r="M32" s="559"/>
    </row>
    <row r="33" spans="1:19" x14ac:dyDescent="0.25">
      <c r="A33" s="559"/>
      <c r="B33" s="559"/>
      <c r="C33" s="559"/>
      <c r="D33" s="559"/>
      <c r="E33" s="559"/>
      <c r="F33" s="598"/>
      <c r="G33" s="598"/>
      <c r="H33" s="559"/>
      <c r="I33" s="559"/>
      <c r="J33" s="559"/>
      <c r="K33" s="559"/>
      <c r="L33" s="559"/>
      <c r="M33" s="559"/>
    </row>
    <row r="34" spans="1:19" x14ac:dyDescent="0.25">
      <c r="A34" s="559" t="s">
        <v>174</v>
      </c>
      <c r="B34" s="559"/>
      <c r="C34" s="854" t="str">
        <f>IF(M23=2,B23,IF(M24=2,B24,IF(M25=2,B25,"")))</f>
        <v/>
      </c>
      <c r="D34" s="854"/>
      <c r="E34" s="598" t="s">
        <v>175</v>
      </c>
      <c r="F34" s="854" t="str">
        <f>IF(M28=2,B28,IF(M29=2,B29,IF(M30=2,B30,"")))</f>
        <v/>
      </c>
      <c r="G34" s="854"/>
      <c r="H34" s="559"/>
      <c r="I34" s="537"/>
      <c r="J34" s="559"/>
      <c r="K34" s="559"/>
      <c r="L34" s="559"/>
      <c r="M34" s="559"/>
    </row>
    <row r="35" spans="1:19" x14ac:dyDescent="0.25">
      <c r="A35" s="559"/>
      <c r="B35" s="559"/>
      <c r="C35" s="637"/>
      <c r="D35" s="637"/>
      <c r="E35" s="598"/>
      <c r="F35" s="637"/>
      <c r="G35" s="637"/>
      <c r="H35" s="559"/>
      <c r="I35" s="559"/>
      <c r="J35" s="559"/>
      <c r="K35" s="559"/>
      <c r="L35" s="559"/>
      <c r="M35" s="559"/>
    </row>
    <row r="36" spans="1:19" x14ac:dyDescent="0.25">
      <c r="A36" s="559" t="s">
        <v>176</v>
      </c>
      <c r="B36" s="559"/>
      <c r="C36" s="854" t="str">
        <f>IF(M23=3,B23,IF(M24=3,B24,IF(M25=3,B25,"")))</f>
        <v/>
      </c>
      <c r="D36" s="854"/>
      <c r="E36" s="598" t="s">
        <v>175</v>
      </c>
      <c r="F36" s="854" t="str">
        <f>IF(M28=3,B28,IF(M29=3,B29,IF(M30=3,B30,"")))</f>
        <v/>
      </c>
      <c r="G36" s="854"/>
      <c r="H36" s="559"/>
      <c r="I36" s="537"/>
      <c r="J36" s="559"/>
      <c r="K36" s="559"/>
      <c r="L36" s="559"/>
      <c r="M36" s="559"/>
    </row>
    <row r="37" spans="1:19" x14ac:dyDescent="0.25">
      <c r="A37" s="559"/>
      <c r="B37" s="559"/>
      <c r="C37" s="559"/>
      <c r="D37" s="559"/>
      <c r="E37" s="559"/>
      <c r="F37" s="559"/>
      <c r="G37" s="559"/>
      <c r="H37" s="559"/>
      <c r="I37" s="559"/>
      <c r="J37" s="559"/>
      <c r="K37" s="559"/>
      <c r="L37" s="559"/>
      <c r="M37" s="559"/>
    </row>
    <row r="38" spans="1:19" x14ac:dyDescent="0.25">
      <c r="A38" s="559"/>
      <c r="B38" s="559"/>
      <c r="C38" s="559"/>
      <c r="D38" s="559"/>
      <c r="E38" s="559"/>
      <c r="F38" s="559"/>
      <c r="G38" s="559"/>
      <c r="H38" s="559"/>
      <c r="I38" s="559"/>
      <c r="J38" s="559"/>
      <c r="K38" s="559"/>
      <c r="L38" s="537"/>
      <c r="M38" s="559"/>
      <c r="O38" s="590"/>
      <c r="P38" s="590"/>
      <c r="Q38" s="590"/>
      <c r="R38" s="590"/>
      <c r="S38" s="590"/>
    </row>
    <row r="39" spans="1:19" x14ac:dyDescent="0.25">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5">
      <c r="A40" s="570" t="s">
        <v>106</v>
      </c>
      <c r="B40" s="571"/>
      <c r="C40" s="573"/>
      <c r="D40" s="608">
        <v>1</v>
      </c>
      <c r="E40" s="838" t="str">
        <f>IF(D40&gt;$R$47,,UPPER(VLOOKUP(D40,'Női egyéni 1000 ELO'!$A$7:$Q$134,2)))</f>
        <v xml:space="preserve">GURUZ </v>
      </c>
      <c r="F40" s="838"/>
      <c r="G40" s="619" t="s">
        <v>7</v>
      </c>
      <c r="H40" s="571"/>
      <c r="I40" s="609"/>
      <c r="J40" s="620"/>
      <c r="K40" s="565" t="s">
        <v>111</v>
      </c>
      <c r="L40" s="626"/>
      <c r="M40" s="610"/>
      <c r="O40" s="590"/>
      <c r="P40" s="602"/>
      <c r="Q40" s="602"/>
      <c r="R40" s="603"/>
      <c r="S40" s="590"/>
    </row>
    <row r="41" spans="1:19" x14ac:dyDescent="0.25">
      <c r="A41" s="574" t="s">
        <v>124</v>
      </c>
      <c r="B41" s="335"/>
      <c r="C41" s="576"/>
      <c r="D41" s="611">
        <v>2</v>
      </c>
      <c r="E41" s="839" t="str">
        <f>IF(D41&gt;$R$47,,UPPER(VLOOKUP(D41,'Női egyéni 1000 ELO'!$A$7:$Q$134,2)))</f>
        <v xml:space="preserve">BALTA </v>
      </c>
      <c r="F41" s="839"/>
      <c r="G41" s="621" t="s">
        <v>8</v>
      </c>
      <c r="H41" s="612"/>
      <c r="I41" s="613"/>
      <c r="J41" s="91"/>
      <c r="K41" s="623"/>
      <c r="L41" s="537"/>
      <c r="M41" s="618"/>
      <c r="O41" s="590"/>
      <c r="P41" s="603"/>
      <c r="Q41" s="604"/>
      <c r="R41" s="603"/>
      <c r="S41" s="590"/>
    </row>
    <row r="42" spans="1:19" x14ac:dyDescent="0.25">
      <c r="A42" s="379"/>
      <c r="B42" s="380"/>
      <c r="C42" s="381"/>
      <c r="D42" s="611"/>
      <c r="E42" s="615"/>
      <c r="F42" s="616"/>
      <c r="G42" s="621" t="s">
        <v>9</v>
      </c>
      <c r="H42" s="612"/>
      <c r="I42" s="613"/>
      <c r="J42" s="91"/>
      <c r="K42" s="565" t="s">
        <v>112</v>
      </c>
      <c r="L42" s="626"/>
      <c r="M42" s="610"/>
      <c r="O42" s="590"/>
      <c r="P42" s="602"/>
      <c r="Q42" s="602"/>
      <c r="R42" s="603"/>
      <c r="S42" s="590"/>
    </row>
    <row r="43" spans="1:19" x14ac:dyDescent="0.25">
      <c r="A43" s="238"/>
      <c r="B43" s="443"/>
      <c r="C43" s="239"/>
      <c r="D43" s="611"/>
      <c r="E43" s="615"/>
      <c r="F43" s="616"/>
      <c r="G43" s="621" t="s">
        <v>10</v>
      </c>
      <c r="H43" s="612"/>
      <c r="I43" s="613"/>
      <c r="J43" s="91"/>
      <c r="K43" s="624"/>
      <c r="L43" s="616"/>
      <c r="M43" s="614"/>
      <c r="O43" s="590"/>
      <c r="P43" s="603"/>
      <c r="Q43" s="604"/>
      <c r="R43" s="603"/>
      <c r="S43" s="590"/>
    </row>
    <row r="44" spans="1:19" x14ac:dyDescent="0.25">
      <c r="A44" s="366"/>
      <c r="B44" s="382"/>
      <c r="C44" s="450"/>
      <c r="D44" s="611"/>
      <c r="E44" s="615"/>
      <c r="F44" s="616"/>
      <c r="G44" s="621" t="s">
        <v>11</v>
      </c>
      <c r="H44" s="612"/>
      <c r="I44" s="613"/>
      <c r="J44" s="91"/>
      <c r="K44" s="574"/>
      <c r="L44" s="537"/>
      <c r="M44" s="618"/>
      <c r="O44" s="590"/>
      <c r="P44" s="603"/>
      <c r="Q44" s="604"/>
      <c r="R44" s="603"/>
      <c r="S44" s="590"/>
    </row>
    <row r="45" spans="1:19" x14ac:dyDescent="0.25">
      <c r="A45" s="367"/>
      <c r="B45" s="388"/>
      <c r="C45" s="239"/>
      <c r="D45" s="611"/>
      <c r="E45" s="615"/>
      <c r="F45" s="616"/>
      <c r="G45" s="621" t="s">
        <v>12</v>
      </c>
      <c r="H45" s="612"/>
      <c r="I45" s="613"/>
      <c r="J45" s="91"/>
      <c r="K45" s="565" t="s">
        <v>92</v>
      </c>
      <c r="L45" s="626"/>
      <c r="M45" s="610"/>
      <c r="O45" s="590"/>
      <c r="P45" s="602"/>
      <c r="Q45" s="602"/>
      <c r="R45" s="603"/>
      <c r="S45" s="590"/>
    </row>
    <row r="46" spans="1:19" x14ac:dyDescent="0.25">
      <c r="A46" s="367"/>
      <c r="B46" s="388"/>
      <c r="C46" s="377"/>
      <c r="D46" s="611"/>
      <c r="E46" s="615"/>
      <c r="F46" s="616"/>
      <c r="G46" s="621" t="s">
        <v>13</v>
      </c>
      <c r="H46" s="612"/>
      <c r="I46" s="613"/>
      <c r="J46" s="91"/>
      <c r="K46" s="624"/>
      <c r="L46" s="616"/>
      <c r="M46" s="614"/>
      <c r="O46" s="590"/>
      <c r="P46" s="603"/>
      <c r="Q46" s="604"/>
      <c r="R46" s="603"/>
      <c r="S46" s="590"/>
    </row>
    <row r="47" spans="1:19" x14ac:dyDescent="0.25">
      <c r="A47" s="368"/>
      <c r="B47" s="365"/>
      <c r="C47" s="378"/>
      <c r="D47" s="617"/>
      <c r="E47" s="241"/>
      <c r="F47" s="537"/>
      <c r="G47" s="622" t="s">
        <v>14</v>
      </c>
      <c r="H47" s="335"/>
      <c r="I47" s="567"/>
      <c r="J47" s="243"/>
      <c r="K47" s="574" t="str">
        <f>L4</f>
        <v>Kádár László</v>
      </c>
      <c r="L47" s="537"/>
      <c r="M47" s="618"/>
      <c r="O47" s="590"/>
      <c r="P47" s="603"/>
      <c r="Q47" s="604"/>
      <c r="R47" s="605">
        <f>MIN(4,'Női egyéni 1000 ELO'!Q5)</f>
        <v>4</v>
      </c>
      <c r="S47" s="590"/>
    </row>
    <row r="48" spans="1:19" x14ac:dyDescent="0.25">
      <c r="O48" s="590"/>
      <c r="P48" s="590"/>
      <c r="Q48" s="590"/>
      <c r="R48" s="590"/>
      <c r="S48" s="590"/>
    </row>
    <row r="49" spans="15:19" x14ac:dyDescent="0.25">
      <c r="O49" s="590"/>
      <c r="P49" s="590"/>
      <c r="Q49" s="590"/>
      <c r="R49" s="590"/>
      <c r="S49" s="590"/>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R47">
    <cfRule type="expression" dxfId="254" priority="2" stopIfTrue="1">
      <formula>$O$1="CU"</formula>
    </cfRule>
  </conditionalFormatting>
  <conditionalFormatting sqref="E7 E9 E11 E13 E15 E17">
    <cfRule type="cellIs" dxfId="25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Munka38">
    <tabColor indexed="11"/>
  </sheetPr>
  <dimension ref="A1:AK51"/>
  <sheetViews>
    <sheetView workbookViewId="0">
      <selection activeCell="B7" sqref="B7"/>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48" t="str">
        <f>Altalanos!$A$6</f>
        <v>MTSZ AMATŐR OB</v>
      </c>
      <c r="B1" s="848"/>
      <c r="C1" s="848"/>
      <c r="D1" s="848"/>
      <c r="E1" s="848"/>
      <c r="F1" s="848"/>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t="str">
        <f>Altalanos!$D$8</f>
        <v>Női egyéni 1000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49" t="str">
        <f>Altalanos!$A$10</f>
        <v>2022.08.05-07.</v>
      </c>
      <c r="B4" s="849"/>
      <c r="C4" s="849"/>
      <c r="D4" s="519"/>
      <c r="E4" s="520" t="str">
        <f>Altalanos!$C$10</f>
        <v>Balatonboglár</v>
      </c>
      <c r="F4" s="520"/>
      <c r="G4" s="520"/>
      <c r="H4" s="523"/>
      <c r="I4" s="520"/>
      <c r="J4" s="522"/>
      <c r="K4" s="523"/>
      <c r="L4" s="525" t="str">
        <f>Altalanos!$E$10</f>
        <v>Kádár László</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IF($B7="","",VLOOKUP($B7,'Női egyéni 1000 ELO'!$A$7:$O$22,5))</f>
        <v/>
      </c>
      <c r="D7" s="584" t="str">
        <f>IF($B7="","",VLOOKUP($B7,'Női egyéni 1000 ELO'!$A$7:$O$22,15))</f>
        <v/>
      </c>
      <c r="E7" s="580" t="str">
        <f>UPPER(IF($B7="","",VLOOKUP($B7,'Női egyéni 1000 ELO'!$A$7:$O$22,2)))</f>
        <v/>
      </c>
      <c r="F7" s="583"/>
      <c r="G7" s="580" t="str">
        <f>IF($B7="","",VLOOKUP($B7,'Női egyéni 1000 ELO'!$A$7:$O$22,3))</f>
        <v/>
      </c>
      <c r="H7" s="583"/>
      <c r="I7" s="580" t="str">
        <f>IF($B7="","",VLOOKUP($B7,'Női egyéni 1000 ELO'!$A$7:$O$22,4))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IF($B9="","",VLOOKUP($B9,'Női egyéni 1000 ELO'!$A$7:$O$22,5))</f>
        <v/>
      </c>
      <c r="D9" s="584" t="str">
        <f>IF($B9="","",VLOOKUP($B9,'Női egyéni 1000 ELO'!$A$7:$O$22,15))</f>
        <v/>
      </c>
      <c r="E9" s="579" t="str">
        <f>UPPER(IF($B9="","",VLOOKUP($B9,'Női egyéni 1000 ELO'!$A$7:$O$22,2)))</f>
        <v/>
      </c>
      <c r="F9" s="585"/>
      <c r="G9" s="579" t="str">
        <f>IF($B9="","",VLOOKUP($B9,'Női egyéni 1000 ELO'!$A$7:$O$22,3))</f>
        <v/>
      </c>
      <c r="H9" s="585"/>
      <c r="I9" s="579" t="str">
        <f>IF($B9="","",VLOOKUP($B9,'Női egyéni 1000 ELO'!$A$7:$O$22,4))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IF($B11="","",VLOOKUP($B11,'Női egyéni 1000 ELO'!$A$7:$O$22,5))</f>
        <v/>
      </c>
      <c r="D11" s="584" t="str">
        <f>IF($B11="","",VLOOKUP($B11,'Női egyéni 1000 ELO'!$A$7:$O$22,15))</f>
        <v/>
      </c>
      <c r="E11" s="579" t="str">
        <f>UPPER(IF($B11="","",VLOOKUP($B11,'Női egyéni 1000 ELO'!$A$7:$O$22,2)))</f>
        <v/>
      </c>
      <c r="F11" s="585"/>
      <c r="G11" s="579" t="str">
        <f>IF($B11="","",VLOOKUP($B11,'Női egyéni 1000 ELO'!$A$7:$O$22,3))</f>
        <v/>
      </c>
      <c r="H11" s="585"/>
      <c r="I11" s="579" t="str">
        <f>IF($B11="","",VLOOKUP($B11,'Női egyéni 1000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IF($B13="","",VLOOKUP($B13,'Női egyéni 1000 ELO'!$A$7:$O$22,5))</f>
        <v/>
      </c>
      <c r="D13" s="584" t="str">
        <f>IF($B13="","",VLOOKUP($B13,'Női egyéni 1000 ELO'!$A$7:$O$22,15))</f>
        <v/>
      </c>
      <c r="E13" s="580" t="str">
        <f>UPPER(IF($B13="","",VLOOKUP($B13,'Női egyéni 1000 ELO'!$A$7:$O$22,2)))</f>
        <v/>
      </c>
      <c r="F13" s="583"/>
      <c r="G13" s="580" t="str">
        <f>IF($B13="","",VLOOKUP($B13,'Női egyéni 1000 ELO'!$A$7:$O$22,3))</f>
        <v/>
      </c>
      <c r="H13" s="583"/>
      <c r="I13" s="580" t="str">
        <f>IF($B13="","",VLOOKUP($B13,'Női egyéni 1000 ELO'!$A$7:$O$22,4))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IF($B15="","",VLOOKUP($B15,'Női egyéni 1000 ELO'!$A$7:$O$22,5))</f>
        <v/>
      </c>
      <c r="D15" s="584" t="str">
        <f>IF($B15="","",VLOOKUP($B15,'Női egyéni 1000 ELO'!$A$7:$O$22,15))</f>
        <v/>
      </c>
      <c r="E15" s="579" t="str">
        <f>UPPER(IF($B15="","",VLOOKUP($B15,'Női egyéni 1000 ELO'!$A$7:$O$22,2)))</f>
        <v/>
      </c>
      <c r="F15" s="585"/>
      <c r="G15" s="579" t="str">
        <f>IF($B15="","",VLOOKUP($B15,'Női egyéni 1000 ELO'!$A$7:$O$22,3))</f>
        <v/>
      </c>
      <c r="H15" s="585"/>
      <c r="I15" s="579" t="str">
        <f>IF($B15="","",VLOOKUP($B15,'Női egyéni 1000 ELO'!$A$7:$O$22,4))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IF($B17="","",VLOOKUP($B17,'Női egyéni 1000 ELO'!$A$7:$O$22,5))</f>
        <v/>
      </c>
      <c r="D17" s="584" t="str">
        <f>IF($B17="","",VLOOKUP($B17,'Női egyéni 1000 ELO'!$A$7:$O$22,15))</f>
        <v/>
      </c>
      <c r="E17" s="579" t="str">
        <f>UPPER(IF($B17="","",VLOOKUP($B17,'Női egyéni 1000 ELO'!$A$7:$O$22,2)))</f>
        <v/>
      </c>
      <c r="F17" s="585"/>
      <c r="G17" s="579" t="str">
        <f>IF($B17="","",VLOOKUP($B17,'Női egyéni 1000 ELO'!$A$7:$O$22,3))</f>
        <v/>
      </c>
      <c r="H17" s="585"/>
      <c r="I17" s="579" t="str">
        <f>IF($B17="","",VLOOKUP($B17,'Női egyéni 1000 ELO'!$A$7:$O$22,4))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98" t="s">
        <v>173</v>
      </c>
      <c r="B19" s="652"/>
      <c r="C19" s="584" t="str">
        <f>IF($B19="","",VLOOKUP($B19,'Női egyéni 1000 ELO'!$A$7:$O$22,5))</f>
        <v/>
      </c>
      <c r="D19" s="584" t="str">
        <f>IF($B19="","",VLOOKUP($B19,'Női egyéni 1000 ELO'!$A$7:$O$22,15))</f>
        <v/>
      </c>
      <c r="E19" s="579" t="str">
        <f>UPPER(IF($B19="","",VLOOKUP($B19,'Női egyéni 1000 ELO'!$A$7:$O$22,2)))</f>
        <v/>
      </c>
      <c r="F19" s="585"/>
      <c r="G19" s="579" t="str">
        <f>IF($B19="","",VLOOKUP($B19,'Női egyéni 1000 ELO'!$A$7:$O$22,3))</f>
        <v/>
      </c>
      <c r="H19" s="585"/>
      <c r="I19" s="579" t="str">
        <f>IF($B19="","",VLOOKUP($B19,'Női egyéni 1000 ELO'!$A$7:$O$22,4))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846"/>
      <c r="C22" s="846"/>
      <c r="D22" s="843" t="str">
        <f>E7</f>
        <v/>
      </c>
      <c r="E22" s="843"/>
      <c r="F22" s="843" t="str">
        <f>E9</f>
        <v/>
      </c>
      <c r="G22" s="843"/>
      <c r="H22" s="843" t="str">
        <f>E11</f>
        <v/>
      </c>
      <c r="I22" s="843"/>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840" t="str">
        <f>E7</f>
        <v/>
      </c>
      <c r="C23" s="840"/>
      <c r="D23" s="844"/>
      <c r="E23" s="844"/>
      <c r="F23" s="842"/>
      <c r="G23" s="842"/>
      <c r="H23" s="842"/>
      <c r="I23" s="842"/>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840" t="str">
        <f>E9</f>
        <v/>
      </c>
      <c r="C24" s="840"/>
      <c r="D24" s="842"/>
      <c r="E24" s="842"/>
      <c r="F24" s="844"/>
      <c r="G24" s="844"/>
      <c r="H24" s="842"/>
      <c r="I24" s="842"/>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840" t="str">
        <f>E11</f>
        <v/>
      </c>
      <c r="C25" s="840"/>
      <c r="D25" s="842"/>
      <c r="E25" s="842"/>
      <c r="F25" s="842"/>
      <c r="G25" s="842"/>
      <c r="H25" s="844"/>
      <c r="I25" s="844"/>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846"/>
      <c r="C27" s="846"/>
      <c r="D27" s="843" t="str">
        <f>E13</f>
        <v/>
      </c>
      <c r="E27" s="843"/>
      <c r="F27" s="843" t="str">
        <f>E15</f>
        <v/>
      </c>
      <c r="G27" s="843"/>
      <c r="H27" s="843" t="str">
        <f>E17</f>
        <v/>
      </c>
      <c r="I27" s="843"/>
      <c r="J27" s="843" t="str">
        <f>E19</f>
        <v/>
      </c>
      <c r="K27" s="843"/>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840" t="str">
        <f>E13</f>
        <v/>
      </c>
      <c r="C28" s="840"/>
      <c r="D28" s="844"/>
      <c r="E28" s="844"/>
      <c r="F28" s="842"/>
      <c r="G28" s="842"/>
      <c r="H28" s="842"/>
      <c r="I28" s="842"/>
      <c r="J28" s="843"/>
      <c r="K28" s="843"/>
      <c r="L28" s="559"/>
      <c r="M28" s="638"/>
    </row>
    <row r="29" spans="1:37" ht="18.75" customHeight="1" x14ac:dyDescent="0.25">
      <c r="A29" s="634" t="s">
        <v>172</v>
      </c>
      <c r="B29" s="840" t="str">
        <f>E15</f>
        <v/>
      </c>
      <c r="C29" s="840"/>
      <c r="D29" s="842"/>
      <c r="E29" s="842"/>
      <c r="F29" s="844"/>
      <c r="G29" s="844"/>
      <c r="H29" s="842"/>
      <c r="I29" s="842"/>
      <c r="J29" s="842"/>
      <c r="K29" s="842"/>
      <c r="L29" s="559"/>
      <c r="M29" s="638"/>
    </row>
    <row r="30" spans="1:37" ht="18.75" customHeight="1" x14ac:dyDescent="0.25">
      <c r="A30" s="634" t="s">
        <v>173</v>
      </c>
      <c r="B30" s="840" t="str">
        <f>E17</f>
        <v/>
      </c>
      <c r="C30" s="840"/>
      <c r="D30" s="842"/>
      <c r="E30" s="842"/>
      <c r="F30" s="842"/>
      <c r="G30" s="842"/>
      <c r="H30" s="844"/>
      <c r="I30" s="844"/>
      <c r="J30" s="842"/>
      <c r="K30" s="842"/>
      <c r="L30" s="559"/>
      <c r="M30" s="638"/>
    </row>
    <row r="31" spans="1:37" ht="18.75" customHeight="1" x14ac:dyDescent="0.25">
      <c r="A31" s="634" t="s">
        <v>177</v>
      </c>
      <c r="B31" s="840" t="str">
        <f>E19</f>
        <v/>
      </c>
      <c r="C31" s="840"/>
      <c r="D31" s="842"/>
      <c r="E31" s="842"/>
      <c r="F31" s="842"/>
      <c r="G31" s="842"/>
      <c r="H31" s="843"/>
      <c r="I31" s="843"/>
      <c r="J31" s="844"/>
      <c r="K31" s="844"/>
      <c r="L31" s="559"/>
      <c r="M31" s="638"/>
    </row>
    <row r="32" spans="1:37" ht="18.75" customHeight="1" x14ac:dyDescent="0.25">
      <c r="A32" s="640"/>
      <c r="B32" s="641"/>
      <c r="C32" s="641"/>
      <c r="D32" s="640"/>
      <c r="E32" s="640"/>
      <c r="F32" s="640"/>
      <c r="G32" s="640"/>
      <c r="H32" s="640"/>
      <c r="I32" s="640"/>
      <c r="J32" s="559"/>
      <c r="K32" s="559"/>
      <c r="L32" s="559"/>
      <c r="M32" s="642"/>
    </row>
    <row r="33" spans="1:19" x14ac:dyDescent="0.25">
      <c r="A33" s="559"/>
      <c r="B33" s="559"/>
      <c r="C33" s="559"/>
      <c r="D33" s="559"/>
      <c r="E33" s="559"/>
      <c r="F33" s="559"/>
      <c r="G33" s="559"/>
      <c r="H33" s="559"/>
      <c r="I33" s="559"/>
      <c r="J33" s="559"/>
      <c r="K33" s="559"/>
      <c r="L33" s="559"/>
      <c r="M33" s="559"/>
    </row>
    <row r="34" spans="1:19" x14ac:dyDescent="0.25">
      <c r="A34" s="559" t="s">
        <v>129</v>
      </c>
      <c r="B34" s="559"/>
      <c r="C34" s="854" t="str">
        <f>IF(M23=1,B23,IF(M24=1,B24,IF(M25=1,B25,"")))</f>
        <v/>
      </c>
      <c r="D34" s="854"/>
      <c r="E34" s="598" t="s">
        <v>175</v>
      </c>
      <c r="F34" s="854" t="str">
        <f>IF(M28=1,B28,IF(M29=1,B29,IF(M30=1,B30,IF(M31=1,B31,""))))</f>
        <v/>
      </c>
      <c r="G34" s="854"/>
      <c r="H34" s="559"/>
      <c r="I34" s="537"/>
      <c r="J34" s="559"/>
      <c r="K34" s="559"/>
      <c r="L34" s="559"/>
      <c r="M34" s="559"/>
    </row>
    <row r="35" spans="1:19" x14ac:dyDescent="0.25">
      <c r="A35" s="559"/>
      <c r="B35" s="559"/>
      <c r="C35" s="559"/>
      <c r="D35" s="559"/>
      <c r="E35" s="559"/>
      <c r="F35" s="598"/>
      <c r="G35" s="598"/>
      <c r="H35" s="559"/>
      <c r="I35" s="559"/>
      <c r="J35" s="559"/>
      <c r="K35" s="559"/>
      <c r="L35" s="559"/>
      <c r="M35" s="559"/>
    </row>
    <row r="36" spans="1:19" x14ac:dyDescent="0.25">
      <c r="A36" s="559" t="s">
        <v>174</v>
      </c>
      <c r="B36" s="559"/>
      <c r="C36" s="854" t="str">
        <f>IF(M23=2,B23,IF(M24=2,B24,IF(M25=2,B25,"")))</f>
        <v/>
      </c>
      <c r="D36" s="854"/>
      <c r="E36" s="598" t="s">
        <v>175</v>
      </c>
      <c r="F36" s="854" t="str">
        <f>IF(M28=2,B28,IF(M29=2,B29,IF(M30=2,B30,IF(M31=2,B31,""))))</f>
        <v/>
      </c>
      <c r="G36" s="854"/>
      <c r="H36" s="559"/>
      <c r="I36" s="537"/>
      <c r="J36" s="559"/>
      <c r="K36" s="559"/>
      <c r="L36" s="559"/>
      <c r="M36" s="559"/>
    </row>
    <row r="37" spans="1:19" x14ac:dyDescent="0.25">
      <c r="A37" s="559"/>
      <c r="B37" s="559"/>
      <c r="C37" s="637"/>
      <c r="D37" s="637"/>
      <c r="E37" s="598"/>
      <c r="F37" s="637"/>
      <c r="G37" s="637"/>
      <c r="H37" s="559"/>
      <c r="I37" s="559"/>
      <c r="J37" s="559"/>
      <c r="K37" s="559"/>
      <c r="L37" s="559"/>
      <c r="M37" s="559"/>
    </row>
    <row r="38" spans="1:19" x14ac:dyDescent="0.25">
      <c r="A38" s="559" t="s">
        <v>176</v>
      </c>
      <c r="B38" s="559"/>
      <c r="C38" s="854" t="str">
        <f>IF(M23=3,B23,IF(M24=3,B24,IF(M25=3,B25,"")))</f>
        <v/>
      </c>
      <c r="D38" s="854"/>
      <c r="E38" s="598" t="s">
        <v>175</v>
      </c>
      <c r="F38" s="854" t="str">
        <f>IF(M28=3,B28,IF(M29=3,B29,IF(M30=3,B30,IF(M31=3,B31,""))))</f>
        <v/>
      </c>
      <c r="G38" s="854"/>
      <c r="H38" s="559"/>
      <c r="I38" s="537"/>
      <c r="J38" s="559"/>
      <c r="K38" s="559"/>
      <c r="L38" s="559"/>
      <c r="M38" s="559"/>
    </row>
    <row r="39" spans="1:19" x14ac:dyDescent="0.25">
      <c r="A39" s="559"/>
      <c r="B39" s="559"/>
      <c r="C39" s="559"/>
      <c r="D39" s="559"/>
      <c r="E39" s="559"/>
      <c r="F39" s="559"/>
      <c r="G39" s="559"/>
      <c r="H39" s="559"/>
      <c r="I39" s="559"/>
      <c r="J39" s="559"/>
      <c r="K39" s="559"/>
      <c r="L39" s="559"/>
      <c r="M39" s="559"/>
    </row>
    <row r="40" spans="1:19" x14ac:dyDescent="0.25">
      <c r="A40" s="559"/>
      <c r="B40" s="559"/>
      <c r="C40" s="559"/>
      <c r="D40" s="559"/>
      <c r="E40" s="559"/>
      <c r="F40" s="559"/>
      <c r="G40" s="559"/>
      <c r="H40" s="559"/>
      <c r="I40" s="559"/>
      <c r="J40" s="559"/>
      <c r="K40" s="559"/>
      <c r="L40" s="537"/>
      <c r="M40" s="559"/>
      <c r="O40" s="590"/>
      <c r="P40" s="590"/>
      <c r="Q40" s="590"/>
      <c r="R40" s="590"/>
      <c r="S40" s="590"/>
    </row>
    <row r="41" spans="1:19" x14ac:dyDescent="0.25">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5">
      <c r="A42" s="570" t="s">
        <v>106</v>
      </c>
      <c r="B42" s="571"/>
      <c r="C42" s="573"/>
      <c r="D42" s="608">
        <v>1</v>
      </c>
      <c r="E42" s="838" t="str">
        <f>IF(D42&gt;$R$44,,UPPER(VLOOKUP(D42,'Női egyéni 1000 ELO'!$A$7:$Q$134,2)))</f>
        <v xml:space="preserve">GURUZ </v>
      </c>
      <c r="F42" s="838"/>
      <c r="G42" s="619" t="s">
        <v>7</v>
      </c>
      <c r="H42" s="571"/>
      <c r="I42" s="609"/>
      <c r="J42" s="620"/>
      <c r="K42" s="565" t="s">
        <v>111</v>
      </c>
      <c r="L42" s="626"/>
      <c r="M42" s="610"/>
      <c r="O42" s="590"/>
      <c r="P42" s="602"/>
      <c r="Q42" s="602"/>
      <c r="R42" s="603"/>
      <c r="S42" s="590"/>
    </row>
    <row r="43" spans="1:19" x14ac:dyDescent="0.25">
      <c r="A43" s="574" t="s">
        <v>124</v>
      </c>
      <c r="B43" s="335"/>
      <c r="C43" s="576"/>
      <c r="D43" s="611">
        <v>2</v>
      </c>
      <c r="E43" s="839" t="str">
        <f>IF(D43&gt;$R$44,,UPPER(VLOOKUP(D43,'Női egyéni 1000 ELO'!$A$7:$Q$134,2)))</f>
        <v xml:space="preserve">BALTA </v>
      </c>
      <c r="F43" s="839"/>
      <c r="G43" s="621" t="s">
        <v>8</v>
      </c>
      <c r="H43" s="612"/>
      <c r="I43" s="613"/>
      <c r="J43" s="91"/>
      <c r="K43" s="623"/>
      <c r="L43" s="537"/>
      <c r="M43" s="618"/>
      <c r="O43" s="590"/>
      <c r="P43" s="603"/>
      <c r="Q43" s="604"/>
      <c r="R43" s="603"/>
      <c r="S43" s="590"/>
    </row>
    <row r="44" spans="1:19" x14ac:dyDescent="0.25">
      <c r="A44" s="379"/>
      <c r="B44" s="380"/>
      <c r="C44" s="381"/>
      <c r="D44" s="611"/>
      <c r="E44" s="615"/>
      <c r="F44" s="616"/>
      <c r="G44" s="621" t="s">
        <v>9</v>
      </c>
      <c r="H44" s="612"/>
      <c r="I44" s="613"/>
      <c r="J44" s="91"/>
      <c r="K44" s="565" t="s">
        <v>112</v>
      </c>
      <c r="L44" s="626"/>
      <c r="M44" s="610"/>
      <c r="O44" s="590"/>
      <c r="P44" s="602"/>
      <c r="Q44" s="602"/>
      <c r="R44" s="605">
        <f>MIN(4,'Női egyéni 1000 ELO'!Q2)</f>
        <v>4</v>
      </c>
      <c r="S44" s="590"/>
    </row>
    <row r="45" spans="1:19" x14ac:dyDescent="0.25">
      <c r="A45" s="238"/>
      <c r="B45" s="443"/>
      <c r="C45" s="239"/>
      <c r="D45" s="611"/>
      <c r="E45" s="615"/>
      <c r="F45" s="616"/>
      <c r="G45" s="621" t="s">
        <v>10</v>
      </c>
      <c r="H45" s="612"/>
      <c r="I45" s="613"/>
      <c r="J45" s="91"/>
      <c r="K45" s="624"/>
      <c r="L45" s="616"/>
      <c r="M45" s="614"/>
      <c r="O45" s="590"/>
      <c r="P45" s="603"/>
      <c r="Q45" s="604"/>
      <c r="R45" s="603"/>
      <c r="S45" s="590"/>
    </row>
    <row r="46" spans="1:19" x14ac:dyDescent="0.25">
      <c r="A46" s="366"/>
      <c r="B46" s="382"/>
      <c r="C46" s="450"/>
      <c r="D46" s="611"/>
      <c r="E46" s="615"/>
      <c r="F46" s="616"/>
      <c r="G46" s="621" t="s">
        <v>11</v>
      </c>
      <c r="H46" s="612"/>
      <c r="I46" s="613"/>
      <c r="J46" s="91"/>
      <c r="K46" s="574"/>
      <c r="L46" s="537"/>
      <c r="M46" s="618"/>
      <c r="O46" s="590"/>
      <c r="P46" s="603"/>
      <c r="Q46" s="604"/>
      <c r="R46" s="603"/>
      <c r="S46" s="590"/>
    </row>
    <row r="47" spans="1:19" x14ac:dyDescent="0.25">
      <c r="A47" s="367"/>
      <c r="B47" s="388"/>
      <c r="C47" s="239"/>
      <c r="D47" s="611"/>
      <c r="E47" s="615"/>
      <c r="F47" s="616"/>
      <c r="G47" s="621" t="s">
        <v>12</v>
      </c>
      <c r="H47" s="612"/>
      <c r="I47" s="613"/>
      <c r="J47" s="91"/>
      <c r="K47" s="565" t="s">
        <v>92</v>
      </c>
      <c r="L47" s="626"/>
      <c r="M47" s="610"/>
      <c r="O47" s="590"/>
      <c r="P47" s="602"/>
      <c r="Q47" s="602"/>
      <c r="R47" s="603"/>
      <c r="S47" s="590"/>
    </row>
    <row r="48" spans="1:19" x14ac:dyDescent="0.25">
      <c r="A48" s="367"/>
      <c r="B48" s="388"/>
      <c r="C48" s="377"/>
      <c r="D48" s="611"/>
      <c r="E48" s="615"/>
      <c r="F48" s="616"/>
      <c r="G48" s="621" t="s">
        <v>13</v>
      </c>
      <c r="H48" s="612"/>
      <c r="I48" s="613"/>
      <c r="J48" s="91"/>
      <c r="K48" s="624"/>
      <c r="L48" s="616"/>
      <c r="M48" s="614"/>
      <c r="O48" s="590"/>
      <c r="P48" s="603"/>
      <c r="Q48" s="604"/>
      <c r="R48" s="603"/>
      <c r="S48" s="590"/>
    </row>
    <row r="49" spans="1:19" x14ac:dyDescent="0.25">
      <c r="A49" s="368"/>
      <c r="B49" s="365"/>
      <c r="C49" s="378"/>
      <c r="D49" s="617"/>
      <c r="E49" s="241"/>
      <c r="F49" s="537"/>
      <c r="G49" s="622" t="s">
        <v>14</v>
      </c>
      <c r="H49" s="335"/>
      <c r="I49" s="567"/>
      <c r="J49" s="243"/>
      <c r="K49" s="574" t="str">
        <f>L4</f>
        <v>Kádár László</v>
      </c>
      <c r="L49" s="537"/>
      <c r="M49" s="618"/>
      <c r="O49" s="590"/>
      <c r="P49" s="603"/>
      <c r="Q49" s="604"/>
      <c r="R49" s="605"/>
      <c r="S49" s="590"/>
    </row>
    <row r="50" spans="1:19" x14ac:dyDescent="0.25">
      <c r="O50" s="590"/>
      <c r="P50" s="590"/>
      <c r="Q50" s="590"/>
      <c r="R50" s="590"/>
      <c r="S50" s="590"/>
    </row>
    <row r="51" spans="1:19" x14ac:dyDescent="0.25">
      <c r="O51" s="590"/>
      <c r="P51" s="590"/>
      <c r="Q51" s="590"/>
      <c r="R51" s="590"/>
      <c r="S51" s="590"/>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R49 R44">
    <cfRule type="expression" dxfId="252" priority="2" stopIfTrue="1">
      <formula>$O$1="CU"</formula>
    </cfRule>
  </conditionalFormatting>
  <conditionalFormatting sqref="E7 E9 E11 E13 E15 E17 E19">
    <cfRule type="cellIs" dxfId="25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Munka59">
    <tabColor indexed="11"/>
  </sheetPr>
  <dimension ref="A1:AK54"/>
  <sheetViews>
    <sheetView workbookViewId="0">
      <selection activeCell="B7" sqref="B7"/>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48" t="str">
        <f>Altalanos!$A$6</f>
        <v>MTSZ AMATŐR OB</v>
      </c>
      <c r="B1" s="848"/>
      <c r="C1" s="848"/>
      <c r="D1" s="848"/>
      <c r="E1" s="848"/>
      <c r="F1" s="848"/>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5">
      <c r="A2" s="514" t="s">
        <v>122</v>
      </c>
      <c r="B2" s="515"/>
      <c r="C2" s="515"/>
      <c r="D2" s="515"/>
      <c r="E2" s="777" t="str">
        <f>Altalanos!$D$8</f>
        <v>Női egyéni 1000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49" t="str">
        <f>Altalanos!$A$10</f>
        <v>2022.08.05-07.</v>
      </c>
      <c r="B4" s="849"/>
      <c r="C4" s="849"/>
      <c r="D4" s="519"/>
      <c r="E4" s="520" t="str">
        <f>Altalanos!$C$10</f>
        <v>Balatonboglár</v>
      </c>
      <c r="F4" s="520"/>
      <c r="G4" s="520"/>
      <c r="H4" s="523"/>
      <c r="I4" s="520"/>
      <c r="J4" s="522"/>
      <c r="K4" s="523"/>
      <c r="L4" s="525" t="str">
        <f>Altalanos!$E$10</f>
        <v>Kádár László</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IF($B7="","",VLOOKUP($B7,'Női egyéni 1000 ELO'!$A$7:$O$22,5))</f>
        <v/>
      </c>
      <c r="D7" s="584" t="str">
        <f>IF($B7="","",VLOOKUP($B7,'Női egyéni 1000 ELO'!$A$7:$O$22,15))</f>
        <v/>
      </c>
      <c r="E7" s="580" t="str">
        <f>UPPER(IF($B7="","",VLOOKUP($B7,'Női egyéni 1000 ELO'!$A$7:$O$22,2)))</f>
        <v/>
      </c>
      <c r="F7" s="583"/>
      <c r="G7" s="580" t="str">
        <f>IF($B7="","",VLOOKUP($B7,'Női egyéni 1000 ELO'!$A$7:$O$22,3))</f>
        <v/>
      </c>
      <c r="H7" s="583"/>
      <c r="I7" s="580" t="str">
        <f>IF($B7="","",VLOOKUP($B7,'Női egyéni 1000 ELO'!$A$7:$O$22,4))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IF($B9="","",VLOOKUP($B9,'Női egyéni 1000 ELO'!$A$7:$O$22,5))</f>
        <v/>
      </c>
      <c r="D9" s="584" t="str">
        <f>IF($B9="","",VLOOKUP($B9,'Női egyéni 1000 ELO'!$A$7:$O$22,15))</f>
        <v/>
      </c>
      <c r="E9" s="579" t="str">
        <f>UPPER(IF($B9="","",VLOOKUP($B9,'Női egyéni 1000 ELO'!$A$7:$O$22,2)))</f>
        <v/>
      </c>
      <c r="F9" s="585"/>
      <c r="G9" s="579" t="str">
        <f>IF($B9="","",VLOOKUP($B9,'Női egyéni 1000 ELO'!$A$7:$O$22,3))</f>
        <v/>
      </c>
      <c r="H9" s="585"/>
      <c r="I9" s="579" t="str">
        <f>IF($B9="","",VLOOKUP($B9,'Női egyéni 1000 ELO'!$A$7:$O$22,4))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IF($B11="","",VLOOKUP($B11,'Női egyéni 1000 ELO'!$A$7:$O$22,5))</f>
        <v/>
      </c>
      <c r="D11" s="584" t="str">
        <f>IF($B11="","",VLOOKUP($B11,'Női egyéni 1000 ELO'!$A$7:$O$22,15))</f>
        <v/>
      </c>
      <c r="E11" s="579" t="str">
        <f>UPPER(IF($B11="","",VLOOKUP($B11,'Női egyéni 1000 ELO'!$A$7:$O$22,2)))</f>
        <v/>
      </c>
      <c r="F11" s="585"/>
      <c r="G11" s="579" t="str">
        <f>IF($B11="","",VLOOKUP($B11,'Női egyéni 1000 ELO'!$A$7:$O$22,3))</f>
        <v/>
      </c>
      <c r="H11" s="585"/>
      <c r="I11" s="579" t="str">
        <f>IF($B11="","",VLOOKUP($B11,'Női egyéni 1000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747" t="s">
        <v>171</v>
      </c>
      <c r="B13" s="750"/>
      <c r="C13" s="584" t="str">
        <f>IF($B13="","",VLOOKUP($B13,'Női egyéni 1000 ELO'!$A$7:$O$22,5))</f>
        <v/>
      </c>
      <c r="D13" s="584" t="str">
        <f>IF($B13="","",VLOOKUP($B13,'Női egyéni 1000 ELO'!$A$7:$O$22,15))</f>
        <v/>
      </c>
      <c r="E13" s="579" t="str">
        <f>UPPER(IF($B13="","",VLOOKUP($B13,'Női egyéni 1000 ELO'!$A$7:$O$22,2)))</f>
        <v/>
      </c>
      <c r="F13" s="585"/>
      <c r="G13" s="579" t="str">
        <f>IF($B13="","",VLOOKUP($B13,'Női egyéni 1000 ELO'!$A$7:$O$22,3))</f>
        <v/>
      </c>
      <c r="H13" s="585"/>
      <c r="I13" s="579" t="str">
        <f>IF($B13="","",VLOOKUP($B13,'Női egyéni 1000 ELO'!$A$7:$O$22,4))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635" t="s">
        <v>172</v>
      </c>
      <c r="B15" s="749"/>
      <c r="C15" s="584" t="str">
        <f>IF($B15="","",VLOOKUP($B15,'Női egyéni 1000 ELO'!$A$7:$O$22,5))</f>
        <v/>
      </c>
      <c r="D15" s="748" t="str">
        <f>IF($B15="","",VLOOKUP($B15,'Női egyéni 1000 ELO'!$A$7:$O$22,15))</f>
        <v/>
      </c>
      <c r="E15" s="580" t="str">
        <f>UPPER(IF($B15="","",VLOOKUP($B15,'Női egyéni 1000 ELO'!$A$7:$O$22,2)))</f>
        <v/>
      </c>
      <c r="F15" s="583"/>
      <c r="G15" s="580" t="str">
        <f>IF($B15="","",VLOOKUP($B15,'Női egyéni 1000 ELO'!$A$7:$O$22,3))</f>
        <v/>
      </c>
      <c r="H15" s="583"/>
      <c r="I15" s="580" t="str">
        <f>IF($B15="","",VLOOKUP($B15,'Női egyéni 1000 ELO'!$A$7:$O$22,4))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IF($B17="","",VLOOKUP($B17,'Női egyéni 1000 ELO'!$A$7:$O$22,5))</f>
        <v/>
      </c>
      <c r="D17" s="584" t="str">
        <f>IF($B17="","",VLOOKUP($B17,'Női egyéni 1000 ELO'!$A$7:$O$22,15))</f>
        <v/>
      </c>
      <c r="E17" s="579" t="str">
        <f>UPPER(IF($B17="","",VLOOKUP($B17,'Női egyéni 1000 ELO'!$A$7:$O$22,2)))</f>
        <v/>
      </c>
      <c r="F17" s="585"/>
      <c r="G17" s="579" t="str">
        <f>IF($B17="","",VLOOKUP($B17,'Női egyéni 1000 ELO'!$A$7:$O$22,3))</f>
        <v/>
      </c>
      <c r="H17" s="585"/>
      <c r="I17" s="579" t="str">
        <f>IF($B17="","",VLOOKUP($B17,'Női egyéni 1000 ELO'!$A$7:$O$22,4))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747" t="s">
        <v>177</v>
      </c>
      <c r="B19" s="652"/>
      <c r="C19" s="584" t="str">
        <f>IF($B19="","",VLOOKUP($B19,'Női egyéni 1000 ELO'!$A$7:$O$22,5))</f>
        <v/>
      </c>
      <c r="D19" s="584" t="str">
        <f>IF($B19="","",VLOOKUP($B19,'Női egyéni 1000 ELO'!$A$7:$O$22,15))</f>
        <v/>
      </c>
      <c r="E19" s="579" t="str">
        <f>UPPER(IF($B19="","",VLOOKUP($B19,'Női egyéni 1000 ELO'!$A$7:$O$22,2)))</f>
        <v/>
      </c>
      <c r="F19" s="585"/>
      <c r="G19" s="579" t="str">
        <f>IF($B19="","",VLOOKUP($B19,'Női egyéni 1000 ELO'!$A$7:$O$22,3))</f>
        <v/>
      </c>
      <c r="H19" s="585"/>
      <c r="I19" s="579" t="str">
        <f>IF($B19="","",VLOOKUP($B19,'Női egyéni 1000 ELO'!$A$7:$O$22,4))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5">
      <c r="A21" s="747" t="s">
        <v>216</v>
      </c>
      <c r="B21" s="652"/>
      <c r="C21" s="584" t="str">
        <f>IF($B21="","",VLOOKUP($B21,'Női egyéni 1000 ELO'!$A$7:$O$22,5))</f>
        <v/>
      </c>
      <c r="D21" s="584" t="str">
        <f>IF($B21="","",VLOOKUP($B21,'Női egyéni 1000 ELO'!$A$7:$O$22,15))</f>
        <v/>
      </c>
      <c r="E21" s="579" t="str">
        <f>UPPER(IF($B21="","",VLOOKUP($B21,'Női egyéni 1000 ELO'!$A$7:$O$22,2)))</f>
        <v/>
      </c>
      <c r="F21" s="585"/>
      <c r="G21" s="579" t="str">
        <f>IF($B21="","",VLOOKUP($B21,'Női egyéni 1000 ELO'!$A$7:$O$22,3))</f>
        <v/>
      </c>
      <c r="H21" s="585"/>
      <c r="I21" s="579" t="str">
        <f>IF($B21="","",VLOOKUP($B21,'Női egyéni 1000 ELO'!$A$7:$O$22,4))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5">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5">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5">
      <c r="A24" s="559"/>
      <c r="B24" s="846"/>
      <c r="C24" s="846"/>
      <c r="D24" s="843" t="str">
        <f>E7</f>
        <v/>
      </c>
      <c r="E24" s="843"/>
      <c r="F24" s="843" t="str">
        <f>E9</f>
        <v/>
      </c>
      <c r="G24" s="843"/>
      <c r="H24" s="843" t="str">
        <f>E11</f>
        <v/>
      </c>
      <c r="I24" s="843"/>
      <c r="J24" s="843" t="str">
        <f>E13</f>
        <v/>
      </c>
      <c r="K24" s="843"/>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5">
      <c r="A25" s="634" t="s">
        <v>164</v>
      </c>
      <c r="B25" s="840" t="str">
        <f>E7</f>
        <v/>
      </c>
      <c r="C25" s="840"/>
      <c r="D25" s="844"/>
      <c r="E25" s="844"/>
      <c r="F25" s="842"/>
      <c r="G25" s="842"/>
      <c r="H25" s="842"/>
      <c r="I25" s="842"/>
      <c r="J25" s="843"/>
      <c r="K25" s="843"/>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5">
      <c r="A26" s="634" t="s">
        <v>165</v>
      </c>
      <c r="B26" s="840" t="str">
        <f>E9</f>
        <v/>
      </c>
      <c r="C26" s="840"/>
      <c r="D26" s="842"/>
      <c r="E26" s="842"/>
      <c r="F26" s="844"/>
      <c r="G26" s="844"/>
      <c r="H26" s="842"/>
      <c r="I26" s="842"/>
      <c r="J26" s="842"/>
      <c r="K26" s="842"/>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5">
      <c r="A27" s="634" t="s">
        <v>166</v>
      </c>
      <c r="B27" s="840" t="str">
        <f>E11</f>
        <v/>
      </c>
      <c r="C27" s="840"/>
      <c r="D27" s="842"/>
      <c r="E27" s="842"/>
      <c r="F27" s="842"/>
      <c r="G27" s="842"/>
      <c r="H27" s="844"/>
      <c r="I27" s="844"/>
      <c r="J27" s="842"/>
      <c r="K27" s="842"/>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5">
      <c r="A28" s="746" t="s">
        <v>171</v>
      </c>
      <c r="B28" s="840" t="str">
        <f>E13</f>
        <v/>
      </c>
      <c r="C28" s="840"/>
      <c r="D28" s="842"/>
      <c r="E28" s="842"/>
      <c r="F28" s="842"/>
      <c r="G28" s="842"/>
      <c r="H28" s="843"/>
      <c r="I28" s="843"/>
      <c r="J28" s="844"/>
      <c r="K28" s="844"/>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5">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5">
      <c r="A30" s="559"/>
      <c r="B30" s="846"/>
      <c r="C30" s="846"/>
      <c r="D30" s="843" t="str">
        <f>E15</f>
        <v/>
      </c>
      <c r="E30" s="843"/>
      <c r="F30" s="843" t="str">
        <f>E17</f>
        <v/>
      </c>
      <c r="G30" s="843"/>
      <c r="H30" s="857" t="str">
        <f>E19</f>
        <v/>
      </c>
      <c r="I30" s="858"/>
      <c r="J30" s="843" t="str">
        <f>E21</f>
        <v/>
      </c>
      <c r="K30" s="843"/>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5">
      <c r="A31" s="746" t="s">
        <v>172</v>
      </c>
      <c r="B31" s="855" t="str">
        <f>E15</f>
        <v/>
      </c>
      <c r="C31" s="856"/>
      <c r="D31" s="844"/>
      <c r="E31" s="844"/>
      <c r="F31" s="842"/>
      <c r="G31" s="842"/>
      <c r="H31" s="842"/>
      <c r="I31" s="842"/>
      <c r="J31" s="843"/>
      <c r="K31" s="843"/>
      <c r="L31" s="559"/>
      <c r="M31" s="638"/>
    </row>
    <row r="32" spans="1:37" ht="18.75" customHeight="1" x14ac:dyDescent="0.25">
      <c r="A32" s="746" t="s">
        <v>173</v>
      </c>
      <c r="B32" s="840" t="str">
        <f>E17</f>
        <v/>
      </c>
      <c r="C32" s="840"/>
      <c r="D32" s="842"/>
      <c r="E32" s="842"/>
      <c r="F32" s="844"/>
      <c r="G32" s="844"/>
      <c r="H32" s="842"/>
      <c r="I32" s="842"/>
      <c r="J32" s="842"/>
      <c r="K32" s="842"/>
      <c r="L32" s="559"/>
      <c r="M32" s="638"/>
    </row>
    <row r="33" spans="1:19" ht="18.75" customHeight="1" x14ac:dyDescent="0.25">
      <c r="A33" s="746" t="s">
        <v>177</v>
      </c>
      <c r="B33" s="840" t="str">
        <f>E19</f>
        <v/>
      </c>
      <c r="C33" s="840"/>
      <c r="D33" s="842"/>
      <c r="E33" s="842"/>
      <c r="F33" s="842"/>
      <c r="G33" s="842"/>
      <c r="H33" s="844"/>
      <c r="I33" s="844"/>
      <c r="J33" s="842"/>
      <c r="K33" s="842"/>
      <c r="L33" s="559"/>
      <c r="M33" s="638"/>
    </row>
    <row r="34" spans="1:19" ht="18.75" customHeight="1" x14ac:dyDescent="0.25">
      <c r="A34" s="746" t="s">
        <v>216</v>
      </c>
      <c r="B34" s="840" t="str">
        <f>E21</f>
        <v/>
      </c>
      <c r="C34" s="840"/>
      <c r="D34" s="842"/>
      <c r="E34" s="842"/>
      <c r="F34" s="842"/>
      <c r="G34" s="842"/>
      <c r="H34" s="843"/>
      <c r="I34" s="843"/>
      <c r="J34" s="844"/>
      <c r="K34" s="844"/>
      <c r="L34" s="559"/>
      <c r="M34" s="638"/>
    </row>
    <row r="35" spans="1:19" ht="18.75" customHeight="1" x14ac:dyDescent="0.25">
      <c r="A35" s="640"/>
      <c r="B35" s="641"/>
      <c r="C35" s="641"/>
      <c r="D35" s="640"/>
      <c r="E35" s="640"/>
      <c r="F35" s="640"/>
      <c r="G35" s="640"/>
      <c r="H35" s="640"/>
      <c r="I35" s="640"/>
      <c r="J35" s="559"/>
      <c r="K35" s="559"/>
      <c r="L35" s="559"/>
      <c r="M35" s="642"/>
    </row>
    <row r="36" spans="1:19" x14ac:dyDescent="0.25">
      <c r="A36" s="559"/>
      <c r="B36" s="559"/>
      <c r="C36" s="559"/>
      <c r="D36" s="559"/>
      <c r="E36" s="559"/>
      <c r="F36" s="559"/>
      <c r="G36" s="559"/>
      <c r="H36" s="559"/>
      <c r="I36" s="559"/>
      <c r="J36" s="559"/>
      <c r="K36" s="559"/>
      <c r="L36" s="559"/>
      <c r="M36" s="559"/>
    </row>
    <row r="37" spans="1:19" x14ac:dyDescent="0.25">
      <c r="A37" s="559" t="s">
        <v>129</v>
      </c>
      <c r="B37" s="559"/>
      <c r="C37" s="854" t="str">
        <f>IF(M25=1,B25,IF(M26=1,B26,IF(M27=1,B27,IF(M28=1,B28,""))))</f>
        <v/>
      </c>
      <c r="D37" s="854"/>
      <c r="E37" s="598" t="s">
        <v>175</v>
      </c>
      <c r="F37" s="854" t="str">
        <f>IF(M31=1,B31,IF(M32=1,B32,IF(M33=1,B33,IF(M34=1,B34,""))))</f>
        <v/>
      </c>
      <c r="G37" s="854"/>
      <c r="H37" s="559"/>
      <c r="I37" s="537"/>
      <c r="J37" s="559"/>
      <c r="K37" s="559"/>
      <c r="L37" s="559"/>
      <c r="M37" s="559"/>
    </row>
    <row r="38" spans="1:19" x14ac:dyDescent="0.25">
      <c r="A38" s="559"/>
      <c r="B38" s="559"/>
      <c r="C38" s="559"/>
      <c r="D38" s="559"/>
      <c r="E38" s="559"/>
      <c r="F38" s="598"/>
      <c r="G38" s="598"/>
      <c r="H38" s="559"/>
      <c r="I38" s="559"/>
      <c r="J38" s="559"/>
      <c r="K38" s="559"/>
      <c r="L38" s="559"/>
      <c r="M38" s="559"/>
    </row>
    <row r="39" spans="1:19" x14ac:dyDescent="0.25">
      <c r="A39" s="559" t="s">
        <v>174</v>
      </c>
      <c r="B39" s="559"/>
      <c r="C39" s="854" t="str">
        <f>IF(M25=2,B25,IF(M26=2,B26,IF(M27=2,B27,IF(M28=2,B28,""))))</f>
        <v/>
      </c>
      <c r="D39" s="854"/>
      <c r="E39" s="598" t="s">
        <v>175</v>
      </c>
      <c r="F39" s="854" t="str">
        <f>IF(M31=2,B31,IF(M32=2,B32,IF(M33=2,B33,IF(M34=2,B34,""))))</f>
        <v/>
      </c>
      <c r="G39" s="854"/>
      <c r="H39" s="559"/>
      <c r="I39" s="537"/>
      <c r="J39" s="559"/>
      <c r="K39" s="559"/>
      <c r="L39" s="559"/>
      <c r="M39" s="559"/>
    </row>
    <row r="40" spans="1:19" x14ac:dyDescent="0.25">
      <c r="A40" s="559"/>
      <c r="B40" s="559"/>
      <c r="C40" s="637"/>
      <c r="D40" s="637"/>
      <c r="E40" s="598"/>
      <c r="F40" s="637"/>
      <c r="G40" s="637"/>
      <c r="H40" s="559"/>
      <c r="I40" s="559"/>
      <c r="J40" s="559"/>
      <c r="K40" s="559"/>
      <c r="L40" s="559"/>
      <c r="M40" s="559"/>
    </row>
    <row r="41" spans="1:19" x14ac:dyDescent="0.25">
      <c r="A41" s="559" t="s">
        <v>176</v>
      </c>
      <c r="B41" s="559"/>
      <c r="C41" s="854" t="str">
        <f>IF(M25=3,B25,IF(M26=3,B26,IF(M27=3,B27,IF(M28=3,B28,""))))</f>
        <v/>
      </c>
      <c r="D41" s="854"/>
      <c r="E41" s="598" t="s">
        <v>175</v>
      </c>
      <c r="F41" s="854" t="str">
        <f>IF(M31=3,B31,IF(M32=3,B32,IF(M33=3,B33,IF(M34=3,B34,""))))</f>
        <v/>
      </c>
      <c r="G41" s="854"/>
      <c r="H41" s="559"/>
      <c r="I41" s="537"/>
      <c r="J41" s="559"/>
      <c r="K41" s="559"/>
      <c r="L41" s="559"/>
      <c r="M41" s="559"/>
    </row>
    <row r="42" spans="1:19" x14ac:dyDescent="0.25">
      <c r="A42" s="559"/>
      <c r="B42" s="559"/>
      <c r="C42" s="559"/>
      <c r="D42" s="559"/>
      <c r="E42" s="559"/>
      <c r="F42" s="559"/>
      <c r="G42" s="559"/>
      <c r="H42" s="559"/>
      <c r="I42" s="559"/>
      <c r="J42" s="559"/>
      <c r="K42" s="559"/>
      <c r="L42" s="559"/>
      <c r="M42" s="559"/>
    </row>
    <row r="43" spans="1:19" x14ac:dyDescent="0.25">
      <c r="A43" s="599" t="s">
        <v>217</v>
      </c>
      <c r="B43" s="559"/>
      <c r="C43" s="854">
        <f>IF(M25=4,B25,IF(M26=4,B26,IF(M27=4,B27,IF(M28=4,B28,))))</f>
        <v>0</v>
      </c>
      <c r="D43" s="854"/>
      <c r="E43" s="598" t="s">
        <v>175</v>
      </c>
      <c r="F43" s="854" t="str">
        <f>IF(M31=3,B31,IF(M32=3,B32,IF(M33=4,B33,IF(M34=4,B34,""))))</f>
        <v/>
      </c>
      <c r="G43" s="854"/>
      <c r="H43" s="559"/>
      <c r="I43" s="537"/>
      <c r="J43" s="559"/>
      <c r="K43" s="559"/>
      <c r="L43" s="559"/>
      <c r="M43" s="559"/>
      <c r="O43" s="590"/>
      <c r="P43" s="590"/>
      <c r="Q43" s="590"/>
      <c r="R43" s="590"/>
      <c r="S43" s="590"/>
    </row>
    <row r="44" spans="1:19" x14ac:dyDescent="0.25">
      <c r="A44" s="559"/>
      <c r="B44" s="559"/>
      <c r="C44" s="559"/>
      <c r="D44" s="559"/>
      <c r="E44" s="559"/>
      <c r="F44" s="559"/>
      <c r="G44" s="559"/>
      <c r="H44" s="559"/>
      <c r="I44" s="559"/>
      <c r="J44" s="559"/>
      <c r="K44" s="559"/>
      <c r="L44" s="537"/>
      <c r="M44" s="559"/>
      <c r="O44" s="590"/>
      <c r="P44" s="600"/>
      <c r="Q44" s="600"/>
      <c r="R44" s="601"/>
      <c r="S44" s="590"/>
    </row>
    <row r="45" spans="1:19" x14ac:dyDescent="0.25">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5">
      <c r="A46" s="570" t="s">
        <v>106</v>
      </c>
      <c r="B46" s="571"/>
      <c r="C46" s="573"/>
      <c r="D46" s="608">
        <v>1</v>
      </c>
      <c r="E46" s="838" t="str">
        <f>IF(D46&gt;$R$47,,UPPER(VLOOKUP(D46,'Női egyéni 1000 ELO'!$A$7:$Q$134,2)))</f>
        <v xml:space="preserve">GURUZ </v>
      </c>
      <c r="F46" s="838"/>
      <c r="G46" s="619" t="s">
        <v>7</v>
      </c>
      <c r="H46" s="571"/>
      <c r="I46" s="609"/>
      <c r="J46" s="620"/>
      <c r="K46" s="565" t="s">
        <v>111</v>
      </c>
      <c r="L46" s="626"/>
      <c r="M46" s="610"/>
      <c r="O46" s="590"/>
      <c r="P46" s="603"/>
      <c r="Q46" s="604"/>
      <c r="R46" s="603"/>
      <c r="S46" s="590"/>
    </row>
    <row r="47" spans="1:19" x14ac:dyDescent="0.25">
      <c r="A47" s="574" t="s">
        <v>124</v>
      </c>
      <c r="B47" s="335"/>
      <c r="C47" s="576"/>
      <c r="D47" s="611">
        <v>2</v>
      </c>
      <c r="E47" s="839" t="str">
        <f>IF(D47&gt;$R$47,,UPPER(VLOOKUP(D47,'Női egyéni 1000 ELO'!$A$7:$Q$134,2)))</f>
        <v xml:space="preserve">BALTA </v>
      </c>
      <c r="F47" s="839"/>
      <c r="G47" s="621" t="s">
        <v>8</v>
      </c>
      <c r="H47" s="612"/>
      <c r="I47" s="613"/>
      <c r="J47" s="91"/>
      <c r="K47" s="623"/>
      <c r="L47" s="537"/>
      <c r="M47" s="618"/>
      <c r="O47" s="590"/>
      <c r="P47" s="602"/>
      <c r="Q47" s="602"/>
      <c r="R47" s="605">
        <f>MIN(4,'Női egyéni 1000 ELO'!Q2)</f>
        <v>4</v>
      </c>
      <c r="S47" s="590"/>
    </row>
    <row r="48" spans="1:19" x14ac:dyDescent="0.25">
      <c r="A48" s="379"/>
      <c r="B48" s="380"/>
      <c r="C48" s="381"/>
      <c r="D48" s="611"/>
      <c r="E48" s="615"/>
      <c r="F48" s="616"/>
      <c r="G48" s="621" t="s">
        <v>9</v>
      </c>
      <c r="H48" s="612"/>
      <c r="I48" s="613"/>
      <c r="J48" s="91"/>
      <c r="K48" s="565" t="s">
        <v>112</v>
      </c>
      <c r="L48" s="626"/>
      <c r="M48" s="610"/>
      <c r="O48" s="590"/>
      <c r="P48" s="603"/>
      <c r="Q48" s="604"/>
      <c r="R48" s="603"/>
      <c r="S48" s="590"/>
    </row>
    <row r="49" spans="1:19" x14ac:dyDescent="0.25">
      <c r="A49" s="238"/>
      <c r="B49" s="443"/>
      <c r="C49" s="239"/>
      <c r="D49" s="611"/>
      <c r="E49" s="615"/>
      <c r="F49" s="616"/>
      <c r="G49" s="621" t="s">
        <v>10</v>
      </c>
      <c r="H49" s="612"/>
      <c r="I49" s="613"/>
      <c r="J49" s="91"/>
      <c r="K49" s="624"/>
      <c r="L49" s="616"/>
      <c r="M49" s="614"/>
      <c r="O49" s="590"/>
      <c r="P49" s="603"/>
      <c r="Q49" s="604"/>
      <c r="R49" s="603"/>
      <c r="S49" s="590"/>
    </row>
    <row r="50" spans="1:19" x14ac:dyDescent="0.25">
      <c r="A50" s="366"/>
      <c r="B50" s="382"/>
      <c r="C50" s="450"/>
      <c r="D50" s="611"/>
      <c r="E50" s="615"/>
      <c r="F50" s="616"/>
      <c r="G50" s="621" t="s">
        <v>11</v>
      </c>
      <c r="H50" s="612"/>
      <c r="I50" s="613"/>
      <c r="J50" s="91"/>
      <c r="K50" s="574"/>
      <c r="L50" s="537"/>
      <c r="M50" s="618"/>
      <c r="O50" s="590"/>
      <c r="P50" s="602"/>
      <c r="Q50" s="602"/>
      <c r="R50" s="603"/>
      <c r="S50" s="590"/>
    </row>
    <row r="51" spans="1:19" x14ac:dyDescent="0.25">
      <c r="A51" s="367"/>
      <c r="B51" s="388"/>
      <c r="C51" s="239"/>
      <c r="D51" s="611"/>
      <c r="E51" s="615"/>
      <c r="F51" s="616"/>
      <c r="G51" s="621" t="s">
        <v>12</v>
      </c>
      <c r="H51" s="612"/>
      <c r="I51" s="613"/>
      <c r="J51" s="91"/>
      <c r="K51" s="565" t="s">
        <v>92</v>
      </c>
      <c r="L51" s="626"/>
      <c r="M51" s="610"/>
      <c r="O51" s="590"/>
      <c r="P51" s="603"/>
      <c r="Q51" s="604"/>
      <c r="R51" s="603"/>
      <c r="S51" s="590"/>
    </row>
    <row r="52" spans="1:19" x14ac:dyDescent="0.25">
      <c r="A52" s="367"/>
      <c r="B52" s="388"/>
      <c r="C52" s="377"/>
      <c r="D52" s="611"/>
      <c r="E52" s="615"/>
      <c r="F52" s="616"/>
      <c r="G52" s="621" t="s">
        <v>13</v>
      </c>
      <c r="H52" s="612"/>
      <c r="I52" s="613"/>
      <c r="J52" s="91"/>
      <c r="K52" s="624"/>
      <c r="L52" s="616"/>
      <c r="M52" s="614"/>
      <c r="O52" s="590"/>
      <c r="P52" s="603"/>
      <c r="Q52" s="604"/>
      <c r="R52" s="605"/>
      <c r="S52" s="590"/>
    </row>
    <row r="53" spans="1:19" x14ac:dyDescent="0.25">
      <c r="A53" s="368"/>
      <c r="B53" s="365"/>
      <c r="C53" s="378"/>
      <c r="D53" s="617"/>
      <c r="E53" s="241"/>
      <c r="F53" s="537"/>
      <c r="G53" s="622" t="s">
        <v>14</v>
      </c>
      <c r="H53" s="335"/>
      <c r="I53" s="567"/>
      <c r="J53" s="243"/>
      <c r="K53" s="574" t="str">
        <f>L4</f>
        <v>Kádár László</v>
      </c>
      <c r="L53" s="537"/>
      <c r="M53" s="618"/>
      <c r="O53" s="590"/>
      <c r="P53" s="590"/>
      <c r="Q53" s="590"/>
      <c r="R53" s="590"/>
      <c r="S53" s="590"/>
    </row>
    <row r="54" spans="1:19" x14ac:dyDescent="0.25">
      <c r="O54" s="590"/>
      <c r="P54" s="590"/>
      <c r="Q54" s="590"/>
      <c r="R54" s="590"/>
      <c r="S54" s="590"/>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R52 R47">
    <cfRule type="expression" dxfId="250" priority="2" stopIfTrue="1">
      <formula>$O$1="CU"</formula>
    </cfRule>
  </conditionalFormatting>
  <conditionalFormatting sqref="E7 E9 E11 E13 E15 E17 E19:E21">
    <cfRule type="cellIs" dxfId="24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Munka39">
    <tabColor indexed="11"/>
  </sheetPr>
  <dimension ref="A1:AS140"/>
  <sheetViews>
    <sheetView workbookViewId="0">
      <selection activeCell="B7" sqref="B7"/>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x14ac:dyDescent="0.25">
      <c r="A1" s="507" t="str">
        <f>Altalanos!$A$6</f>
        <v>MTSZ AMATŐR OB</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5">
      <c r="A2" s="514" t="s">
        <v>122</v>
      </c>
      <c r="B2" s="515"/>
      <c r="C2" s="515"/>
      <c r="D2" s="515"/>
      <c r="E2" s="777" t="str">
        <f>Altalanos!$D$8</f>
        <v>Női egyéni 1000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5">
      <c r="A3" s="55" t="s">
        <v>82</v>
      </c>
      <c r="B3" s="55"/>
      <c r="C3" s="55"/>
      <c r="D3" s="55"/>
      <c r="E3" s="778"/>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3">
      <c r="A4" s="849" t="str">
        <f>Altalanos!$A$10</f>
        <v>2022.08.05-07.</v>
      </c>
      <c r="B4" s="849"/>
      <c r="C4" s="849"/>
      <c r="D4" s="519"/>
      <c r="E4" s="520"/>
      <c r="F4" s="520"/>
      <c r="G4" s="520" t="str">
        <f>Altalanos!$C$10</f>
        <v>Balatonboglár</v>
      </c>
      <c r="H4" s="521"/>
      <c r="I4" s="520"/>
      <c r="J4" s="522"/>
      <c r="K4" s="523"/>
      <c r="L4" s="522"/>
      <c r="M4" s="524"/>
      <c r="N4" s="522"/>
      <c r="O4" s="520"/>
      <c r="P4" s="522"/>
      <c r="Q4" s="520"/>
      <c r="R4" s="525" t="str">
        <f>Altalanos!$E$10</f>
        <v>Kádár László</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5">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1" customFormat="1" ht="11.1" customHeight="1" thickBot="1" x14ac:dyDescent="0.3">
      <c r="A6" s="792"/>
      <c r="B6" s="793"/>
      <c r="C6" s="793"/>
      <c r="D6" s="793"/>
      <c r="E6" s="793"/>
      <c r="F6" s="792" t="str">
        <f>IF(Y3="","",CONCATENATE(VLOOKUP(Y3,AB1:AH1,4)," pont"))</f>
        <v/>
      </c>
      <c r="G6" s="794"/>
      <c r="H6" s="795"/>
      <c r="I6" s="794"/>
      <c r="J6" s="796"/>
      <c r="K6" s="793" t="str">
        <f>IF(Y3="","",CONCATENATE(VLOOKUP(Y3,AB1:AH1,3)," pont"))</f>
        <v/>
      </c>
      <c r="L6" s="796"/>
      <c r="M6" s="793" t="str">
        <f>IF(Y3="","",CONCATENATE(VLOOKUP(Y3,AB1:AH1,2)," pont"))</f>
        <v/>
      </c>
      <c r="N6" s="796"/>
      <c r="O6" s="793" t="str">
        <f>IF(Y3="","",CONCATENATE(VLOOKUP(Y3,AB1:AH1,1)," pont"))</f>
        <v/>
      </c>
      <c r="P6" s="796"/>
      <c r="Q6" s="793"/>
      <c r="R6" s="797"/>
      <c r="T6" s="798"/>
      <c r="U6" s="798"/>
      <c r="V6" s="798"/>
      <c r="W6" s="798"/>
      <c r="X6" s="798"/>
      <c r="Y6" s="799"/>
      <c r="Z6" s="799"/>
      <c r="AA6" s="799" t="s">
        <v>196</v>
      </c>
      <c r="AB6" s="800">
        <v>150</v>
      </c>
      <c r="AC6" s="800">
        <v>120</v>
      </c>
      <c r="AD6" s="800">
        <v>90</v>
      </c>
      <c r="AE6" s="800">
        <v>60</v>
      </c>
      <c r="AF6" s="800">
        <v>40</v>
      </c>
      <c r="AG6" s="800">
        <v>25</v>
      </c>
      <c r="AH6" s="800">
        <v>10</v>
      </c>
      <c r="AI6" s="801"/>
      <c r="AJ6" s="801"/>
      <c r="AK6" s="801"/>
      <c r="AL6" s="798"/>
      <c r="AM6" s="798"/>
      <c r="AN6" s="798"/>
      <c r="AO6" s="798"/>
      <c r="AP6" s="798"/>
      <c r="AQ6" s="798"/>
      <c r="AR6" s="798"/>
      <c r="AS6" s="798"/>
    </row>
    <row r="7" spans="1:45" s="38" customFormat="1" ht="12.9" customHeight="1" x14ac:dyDescent="0.25">
      <c r="A7" s="157">
        <v>1</v>
      </c>
      <c r="B7" s="526" t="str">
        <f>IF($E7="","",VLOOKUP($E7,'Női egyéni 1000 ELO'!$A$7:$O$22,14))</f>
        <v/>
      </c>
      <c r="C7" s="527" t="str">
        <f>IF($E7="","",VLOOKUP($E7,'Női egyéni 1000 ELO'!$A$7:$O$22,15))</f>
        <v/>
      </c>
      <c r="D7" s="527" t="str">
        <f>IF($E7="","",VLOOKUP($E7,'Női egyéni 1000 ELO'!$A$7:$O$22,5))</f>
        <v/>
      </c>
      <c r="E7" s="528"/>
      <c r="F7" s="529" t="str">
        <f>UPPER(IF($E7="","",VLOOKUP($E7,'Női egyéni 1000 ELO'!$A$7:$O$22,2)))</f>
        <v/>
      </c>
      <c r="G7" s="529" t="str">
        <f>IF($E7="","",VLOOKUP($E7,'Női egyéni 1000 ELO'!$A$7:$O$22,3))</f>
        <v/>
      </c>
      <c r="H7" s="529"/>
      <c r="I7" s="529" t="str">
        <f>IF($E7="","",VLOOKUP($E7,'Női egyéni 1000 ELO'!$A$7:$O$22,4))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x14ac:dyDescent="0.25">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x14ac:dyDescent="0.25">
      <c r="A9" s="171">
        <v>2</v>
      </c>
      <c r="B9" s="526" t="str">
        <f>IF($E9="","",VLOOKUP($E9,'Női egyéni 1000 ELO'!$A$7:$O$22,14))</f>
        <v/>
      </c>
      <c r="C9" s="527" t="str">
        <f>IF($E9="","",VLOOKUP($E9,'Női egyéni 1000 ELO'!$A$7:$O$22,15))</f>
        <v/>
      </c>
      <c r="D9" s="527" t="str">
        <f>IF($E9="","",VLOOKUP($E9,'Női egyéni 1000 ELO'!$A$7:$O$22,5))</f>
        <v/>
      </c>
      <c r="E9" s="722"/>
      <c r="F9" s="579" t="str">
        <f>UPPER(IF($E9="","",VLOOKUP($E9,'Női egyéni 1000 ELO'!$A$7:$O$22,2)))</f>
        <v/>
      </c>
      <c r="G9" s="579" t="str">
        <f>IF($E9="","",VLOOKUP($E9,'Női egyéni 1000 ELO'!$A$7:$O$22,3))</f>
        <v/>
      </c>
      <c r="H9" s="579"/>
      <c r="I9" s="579" t="str">
        <f>IF($E9="","",VLOOKUP($E9,'Női egyéni 1000 ELO'!$A$7:$O$22,4))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x14ac:dyDescent="0.25">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x14ac:dyDescent="0.25">
      <c r="A11" s="171">
        <v>3</v>
      </c>
      <c r="B11" s="526" t="str">
        <f>IF($E11="","",VLOOKUP($E11,'Női egyéni 1000 ELO'!$A$7:$O$22,14))</f>
        <v/>
      </c>
      <c r="C11" s="527" t="str">
        <f>IF($E11="","",VLOOKUP($E11,'Női egyéni 1000 ELO'!$A$7:$O$22,15))</f>
        <v/>
      </c>
      <c r="D11" s="527" t="str">
        <f>IF($E11="","",VLOOKUP($E11,'Női egyéni 1000 ELO'!$A$7:$O$22,5))</f>
        <v/>
      </c>
      <c r="E11" s="722"/>
      <c r="F11" s="579" t="str">
        <f>UPPER(IF($E11="","",VLOOKUP($E11,'Női egyéni 1000 ELO'!$A$7:$O$22,2)))</f>
        <v/>
      </c>
      <c r="G11" s="579" t="str">
        <f>IF($E11="","",VLOOKUP($E11,'Női egyéni 1000 ELO'!$A$7:$O$22,3))</f>
        <v/>
      </c>
      <c r="H11" s="579"/>
      <c r="I11" s="579" t="str">
        <f>IF($E11="","",VLOOKUP($E11,'Női egyéni 1000 ELO'!$A$7:$O$22,4))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x14ac:dyDescent="0.25">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x14ac:dyDescent="0.25">
      <c r="A13" s="171">
        <v>4</v>
      </c>
      <c r="B13" s="526" t="str">
        <f>IF($E13="","",VLOOKUP($E13,'Női egyéni 1000 ELO'!$A$7:$O$22,14))</f>
        <v/>
      </c>
      <c r="C13" s="527" t="str">
        <f>IF($E13="","",VLOOKUP($E13,'Női egyéni 1000 ELO'!$A$7:$O$22,15))</f>
        <v/>
      </c>
      <c r="D13" s="527" t="str">
        <f>IF($E13="","",VLOOKUP($E13,'Női egyéni 1000 ELO'!$A$7:$O$22,5))</f>
        <v/>
      </c>
      <c r="E13" s="722"/>
      <c r="F13" s="579" t="str">
        <f>UPPER(IF($E13="","",VLOOKUP($E13,'Női egyéni 1000 ELO'!$A$7:$O$22,2)))</f>
        <v/>
      </c>
      <c r="G13" s="579" t="str">
        <f>IF($E13="","",VLOOKUP($E13,'Női egyéni 1000 ELO'!$A$7:$O$22,3))</f>
        <v/>
      </c>
      <c r="H13" s="579"/>
      <c r="I13" s="579" t="str">
        <f>IF($E13="","",VLOOKUP($E13,'Női egyéni 1000 ELO'!$A$7:$O$22,4))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x14ac:dyDescent="0.25">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x14ac:dyDescent="0.25">
      <c r="A15" s="578">
        <v>5</v>
      </c>
      <c r="B15" s="526" t="str">
        <f>IF($E15="","",VLOOKUP($E15,'Női egyéni 1000 ELO'!$A$7:$O$22,14))</f>
        <v/>
      </c>
      <c r="C15" s="527" t="str">
        <f>IF($E15="","",VLOOKUP($E15,'Női egyéni 1000 ELO'!$A$7:$O$22,15))</f>
        <v/>
      </c>
      <c r="D15" s="527" t="str">
        <f>IF($E15="","",VLOOKUP($E15,'Női egyéni 1000 ELO'!$A$7:$O$22,5))</f>
        <v/>
      </c>
      <c r="E15" s="722"/>
      <c r="F15" s="579" t="str">
        <f>UPPER(IF($E15="","",VLOOKUP($E15,'Női egyéni 1000 ELO'!$A$7:$O$22,2)))</f>
        <v/>
      </c>
      <c r="G15" s="579" t="str">
        <f>IF($E15="","",VLOOKUP($E15,'Női egyéni 1000 ELO'!$A$7:$O$22,3))</f>
        <v/>
      </c>
      <c r="H15" s="579"/>
      <c r="I15" s="579" t="str">
        <f>IF($E15="","",VLOOKUP($E15,'Női egyéni 1000 ELO'!$A$7:$O$22,4))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x14ac:dyDescent="0.3">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x14ac:dyDescent="0.25">
      <c r="A17" s="171">
        <v>6</v>
      </c>
      <c r="B17" s="526" t="str">
        <f>IF($E17="","",VLOOKUP($E17,'Női egyéni 1000 ELO'!$A$7:$O$22,14))</f>
        <v/>
      </c>
      <c r="C17" s="527" t="str">
        <f>IF($E17="","",VLOOKUP($E17,'Női egyéni 1000 ELO'!$A$7:$O$22,15))</f>
        <v/>
      </c>
      <c r="D17" s="527" t="str">
        <f>IF($E17="","",VLOOKUP($E17,'Női egyéni 1000 ELO'!$A$7:$O$22,5))</f>
        <v/>
      </c>
      <c r="E17" s="722"/>
      <c r="F17" s="579" t="str">
        <f>UPPER(IF($E17="","",VLOOKUP($E17,'Női egyéni 1000 ELO'!$A$7:$O$22,2)))</f>
        <v/>
      </c>
      <c r="G17" s="579" t="str">
        <f>IF($E17="","",VLOOKUP($E17,'Női egyéni 1000 ELO'!$A$7:$O$22,3))</f>
        <v/>
      </c>
      <c r="H17" s="579"/>
      <c r="I17" s="579" t="str">
        <f>IF($E17="","",VLOOKUP($E17,'Női egyéni 1000 ELO'!$A$7:$O$22,4))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x14ac:dyDescent="0.25">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x14ac:dyDescent="0.25">
      <c r="A19" s="171">
        <v>7</v>
      </c>
      <c r="B19" s="526" t="str">
        <f>IF($E19="","",VLOOKUP($E19,'Női egyéni 1000 ELO'!$A$7:$O$22,14))</f>
        <v/>
      </c>
      <c r="C19" s="527" t="str">
        <f>IF($E19="","",VLOOKUP($E19,'Női egyéni 1000 ELO'!$A$7:$O$22,15))</f>
        <v/>
      </c>
      <c r="D19" s="527" t="str">
        <f>IF($E19="","",VLOOKUP($E19,'Női egyéni 1000 ELO'!$A$7:$O$22,5))</f>
        <v/>
      </c>
      <c r="E19" s="722"/>
      <c r="F19" s="579" t="str">
        <f>UPPER(IF($E19="","",VLOOKUP($E19,'Női egyéni 1000 ELO'!$A$7:$O$22,2)))</f>
        <v/>
      </c>
      <c r="G19" s="579" t="str">
        <f>IF($E19="","",VLOOKUP($E19,'Női egyéni 1000 ELO'!$A$7:$O$22,3))</f>
        <v/>
      </c>
      <c r="H19" s="579"/>
      <c r="I19" s="579" t="str">
        <f>IF($E19="","",VLOOKUP($E19,'Női egyéni 1000 ELO'!$A$7:$O$22,4))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x14ac:dyDescent="0.25">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x14ac:dyDescent="0.25">
      <c r="A21" s="581">
        <v>8</v>
      </c>
      <c r="B21" s="526" t="str">
        <f>IF($E21="","",VLOOKUP($E21,'Női egyéni 1000 ELO'!$A$7:$O$22,14))</f>
        <v/>
      </c>
      <c r="C21" s="527" t="str">
        <f>IF($E21="","",VLOOKUP($E21,'Női egyéni 1000 ELO'!$A$7:$O$22,15))</f>
        <v/>
      </c>
      <c r="D21" s="527" t="str">
        <f>IF($E21="","",VLOOKUP($E21,'Női egyéni 1000 ELO'!$A$7:$O$22,5))</f>
        <v/>
      </c>
      <c r="E21" s="528"/>
      <c r="F21" s="580" t="str">
        <f>UPPER(IF($E21="","",VLOOKUP($E21,'Női egyéni 1000 ELO'!$A$7:$O$22,2)))</f>
        <v/>
      </c>
      <c r="G21" s="580" t="str">
        <f>IF($E21="","",VLOOKUP($E21,'Női egyéni 1000 ELO'!$A$7:$O$22,3))</f>
        <v/>
      </c>
      <c r="H21" s="580"/>
      <c r="I21" s="580" t="str">
        <f>IF($E21="","",VLOOKUP($E21,'Női egyéni 1000 ELO'!$A$7:$O$22,4))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5">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5">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5">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5">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5">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5">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5">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5">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5">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5">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5">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5">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5">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5">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5">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5">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5">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5">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5">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5">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5">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5">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5">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5">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5">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5">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5">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5">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5">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5">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5">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5">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5">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5">
      <c r="A55" s="570" t="s">
        <v>106</v>
      </c>
      <c r="B55" s="571"/>
      <c r="C55" s="572"/>
      <c r="D55" s="573"/>
      <c r="E55" s="225">
        <v>1</v>
      </c>
      <c r="F55" s="92" t="str">
        <f>IF(E55&gt;$R$62,,UPPER(VLOOKUP(E55,'Női egyéni 1000 ELO'!$A$7:$Q$134,2)))</f>
        <v xml:space="preserve">GURUZ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5">
      <c r="A56" s="574" t="s">
        <v>124</v>
      </c>
      <c r="B56" s="335"/>
      <c r="C56" s="575"/>
      <c r="D56" s="576"/>
      <c r="E56" s="225">
        <v>2</v>
      </c>
      <c r="F56" s="92" t="str">
        <f>IF(E56&gt;$R$62,,UPPER(VLOOKUP(E56,'Női egyéni 1000 ELO'!$A$7:$Q$134,2)))</f>
        <v xml:space="preserve">BALTA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5">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5">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5">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5">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5">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5">
      <c r="A62" s="368"/>
      <c r="B62" s="365"/>
      <c r="C62" s="445"/>
      <c r="D62" s="378"/>
      <c r="E62" s="242"/>
      <c r="F62" s="241"/>
      <c r="G62" s="242"/>
      <c r="H62" s="241"/>
      <c r="I62" s="243"/>
      <c r="J62" s="569" t="s">
        <v>14</v>
      </c>
      <c r="K62" s="335"/>
      <c r="L62" s="567"/>
      <c r="M62" s="335"/>
      <c r="N62" s="568"/>
      <c r="O62" s="335" t="str">
        <f>R4</f>
        <v>Kádár László</v>
      </c>
      <c r="P62" s="567"/>
      <c r="Q62" s="335"/>
      <c r="R62" s="245">
        <f>MIN(4,'Női egyéni 1000 ELO'!Q5)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248" priority="17" stopIfTrue="1">
      <formula>AND($E7&lt;9,$C7&gt;0)</formula>
    </cfRule>
  </conditionalFormatting>
  <conditionalFormatting sqref="I23 I43 K33 I31 K41 I51 I39 K49 I47 K10 M29 M45 I27 K25 I35 I8 I12 I16 I20 K18 M14">
    <cfRule type="expression" dxfId="247" priority="14" stopIfTrue="1">
      <formula>AND($O$1="CU",I8="Umpire")</formula>
    </cfRule>
    <cfRule type="expression" dxfId="246" priority="15" stopIfTrue="1">
      <formula>AND($O$1="CU",I8&lt;&gt;"Umpire",J8&lt;&gt;"")</formula>
    </cfRule>
    <cfRule type="expression" dxfId="245" priority="16" stopIfTrue="1">
      <formula>AND($O$1="CU",I8&lt;&gt;"Umpire")</formula>
    </cfRule>
  </conditionalFormatting>
  <conditionalFormatting sqref="E36 E30 E28 E26 E24 E22 E52 E50 E32 E48 E46 E44 E42 E40 E38 E34">
    <cfRule type="expression" dxfId="244" priority="13" stopIfTrue="1">
      <formula>AND($E22&lt;9,$C22&gt;0)</formula>
    </cfRule>
  </conditionalFormatting>
  <conditionalFormatting sqref="F38 F40 F42 F44 F46 F48 F50 F36 F22 F24 F26 F28 F30 F32 F34">
    <cfRule type="cellIs" dxfId="243" priority="11" stopIfTrue="1" operator="equal">
      <formula>"Bye"</formula>
    </cfRule>
    <cfRule type="expression" dxfId="242" priority="12" stopIfTrue="1">
      <formula>AND($E22&lt;9,$C22&gt;0)</formula>
    </cfRule>
  </conditionalFormatting>
  <conditionalFormatting sqref="M10 M18 O45 M41 M49 O14 O29 M25 M33 K8 K12 K16 K20 K39 K43 K47 K51 K23 K27 K31 K35">
    <cfRule type="expression" dxfId="241" priority="9" stopIfTrue="1">
      <formula>J8="as"</formula>
    </cfRule>
    <cfRule type="expression" dxfId="240" priority="10" stopIfTrue="1">
      <formula>J8="bs"</formula>
    </cfRule>
  </conditionalFormatting>
  <conditionalFormatting sqref="B40 B42 B44 B46 B48 B50 B52 B24 B26 B28 B30 B32 B34 B36 B38 B22">
    <cfRule type="cellIs" dxfId="239" priority="7" stopIfTrue="1" operator="equal">
      <formula>"QA"</formula>
    </cfRule>
    <cfRule type="cellIs" dxfId="238" priority="8" stopIfTrue="1" operator="equal">
      <formula>"DA"</formula>
    </cfRule>
  </conditionalFormatting>
  <conditionalFormatting sqref="R62 J8 J12 J16 J20 N14 L10 L18">
    <cfRule type="expression" dxfId="237" priority="6" stopIfTrue="1">
      <formula>$O$1="CU"</formula>
    </cfRule>
  </conditionalFormatting>
  <conditionalFormatting sqref="E21 E7">
    <cfRule type="expression" dxfId="236" priority="5" stopIfTrue="1">
      <formula>$E7&lt;5</formula>
    </cfRule>
  </conditionalFormatting>
  <conditionalFormatting sqref="F19 F21 F9 F17 F15 F13 F11 F7">
    <cfRule type="cellIs" dxfId="235" priority="4" stopIfTrue="1" operator="equal">
      <formula>"Bye"</formula>
    </cfRule>
  </conditionalFormatting>
  <conditionalFormatting sqref="O16">
    <cfRule type="expression" dxfId="234" priority="1" stopIfTrue="1">
      <formula>AND($O$1="CU",O16="Umpire")</formula>
    </cfRule>
    <cfRule type="expression" dxfId="233" priority="2" stopIfTrue="1">
      <formula>AND($O$1="CU",O16&lt;&gt;"Umpire",P16&lt;&gt;"")</formula>
    </cfRule>
    <cfRule type="expression" dxfId="232" priority="3" stopIfTrue="1">
      <formula>AND($O$1="CU",O16&lt;&gt;"Umpire")</formula>
    </cfRule>
  </conditionalFormatting>
  <dataValidations count="1">
    <dataValidation type="list" allowBlank="1" showInputMessage="1" sqref="I23 I39 I27 I35 I43 I31 I51 I47 K49 K41 M45 K33 K25 M29 I16 K18 K10 I20 I12 I8 M14 O16" xr:uid="{00000000-0002-0000-2A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24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24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50">
    <tabColor indexed="11"/>
    <pageSetUpPr fitToPage="1"/>
  </sheetPr>
  <dimension ref="A1:AM79"/>
  <sheetViews>
    <sheetView showGridLines="0" showZeros="0" workbookViewId="0">
      <selection activeCell="B7" sqref="B7"/>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MTSZ AMATŐR OB</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E2" s="464" t="str">
        <f>Altalanos!$D$8</f>
        <v>Női egyéni 1000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5" t="str">
        <f>Altalanos!$A$10</f>
        <v>2022.08.05-07.</v>
      </c>
      <c r="B4" s="835"/>
      <c r="C4" s="835"/>
      <c r="D4" s="432"/>
      <c r="E4" s="146"/>
      <c r="F4" s="146"/>
      <c r="G4" s="146" t="str">
        <f>Altalanos!$C$10</f>
        <v>Balatonboglár</v>
      </c>
      <c r="H4" s="100"/>
      <c r="I4" s="146"/>
      <c r="J4" s="147"/>
      <c r="K4" s="148"/>
      <c r="L4" s="147"/>
      <c r="M4" s="149"/>
      <c r="N4" s="147"/>
      <c r="O4" s="146"/>
      <c r="P4" s="147"/>
      <c r="Q4" s="146"/>
      <c r="R4" s="89" t="str">
        <f>Altalanos!$E$10</f>
        <v>Kádár László</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5" customHeight="1" thickBot="1" x14ac:dyDescent="0.3">
      <c r="A6" s="784"/>
      <c r="B6" s="793"/>
      <c r="C6" s="793"/>
      <c r="D6" s="793"/>
      <c r="E6" s="793"/>
      <c r="F6" s="792" t="str">
        <f>IF(Y3="","",CONCATENATE(AH1," / ",AG1," pont"))</f>
        <v/>
      </c>
      <c r="G6" s="794"/>
      <c r="H6" s="795"/>
      <c r="I6" s="794"/>
      <c r="J6" s="796"/>
      <c r="K6" s="793" t="str">
        <f>IF(Y3="","",CONCATENATE(AF1," pont"))</f>
        <v/>
      </c>
      <c r="L6" s="796"/>
      <c r="M6" s="793" t="str">
        <f>IF(Y3="","",CONCATENATE(AE1," pont"))</f>
        <v/>
      </c>
      <c r="N6" s="796"/>
      <c r="O6" s="793" t="str">
        <f>IF(Y3="","",CONCATENATE(AD1," pont"))</f>
        <v/>
      </c>
      <c r="P6" s="796"/>
      <c r="Q6" s="793" t="str">
        <f>IF(Y3="","",CONCATENATE(AC1," pont"))</f>
        <v/>
      </c>
      <c r="R6" s="803"/>
      <c r="Y6" s="799"/>
      <c r="Z6" s="799"/>
      <c r="AA6" s="799" t="s">
        <v>196</v>
      </c>
      <c r="AB6" s="800">
        <v>150</v>
      </c>
      <c r="AC6" s="800">
        <v>120</v>
      </c>
      <c r="AD6" s="800">
        <v>90</v>
      </c>
      <c r="AE6" s="800">
        <v>60</v>
      </c>
      <c r="AF6" s="800">
        <v>40</v>
      </c>
      <c r="AG6" s="800">
        <v>25</v>
      </c>
      <c r="AH6" s="800">
        <v>10</v>
      </c>
      <c r="AI6" s="802"/>
      <c r="AJ6" s="802"/>
      <c r="AK6" s="802"/>
    </row>
    <row r="7" spans="1:37" s="38" customFormat="1" ht="10.5" customHeight="1" x14ac:dyDescent="0.25">
      <c r="A7" s="157">
        <v>1</v>
      </c>
      <c r="B7" s="390" t="str">
        <f>IF($E7="","",VLOOKUP($E7,'Női egyéni 1000 ELO'!$A$7:$O$48,14))</f>
        <v/>
      </c>
      <c r="C7" s="390" t="str">
        <f>IF($E7="","",VLOOKUP($E7,'Női egyéni 1000 ELO'!$A$7:$O$48,15))</f>
        <v/>
      </c>
      <c r="D7" s="471" t="str">
        <f>IF($E7="","",VLOOKUP($E7,'Női egyéni 1000 ELO'!$A$7:$O$48,5))</f>
        <v/>
      </c>
      <c r="E7" s="159"/>
      <c r="F7" s="160" t="str">
        <f>UPPER(IF($E7="","",VLOOKUP($E7,'Női egyéni 1000 ELO'!$A$7:$O$48,2)))</f>
        <v/>
      </c>
      <c r="G7" s="160" t="str">
        <f>IF($E7="","",VLOOKUP($E7,'Női egyéni 1000 ELO'!$A$7:$O$48,3))</f>
        <v/>
      </c>
      <c r="H7" s="160"/>
      <c r="I7" s="160" t="str">
        <f>IF($E7="","",VLOOKUP($E7,'Női egyéni 1000 ELO'!$A$7:$O$48,4))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5">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5">
      <c r="A9" s="171">
        <v>2</v>
      </c>
      <c r="B9" s="390" t="str">
        <f>IF($E9="","",VLOOKUP($E9,'Női egyéni 1000 ELO'!$A$7:$O$48,14))</f>
        <v/>
      </c>
      <c r="C9" s="390" t="str">
        <f>IF($E9="","",VLOOKUP($E9,'Női egyéni 1000 ELO'!$A$7:$O$48,15))</f>
        <v/>
      </c>
      <c r="D9" s="471" t="str">
        <f>IF($E9="","",VLOOKUP($E9,'Női egyéni 1000 ELO'!$A$7:$O$48,5))</f>
        <v/>
      </c>
      <c r="E9" s="159"/>
      <c r="F9" s="487" t="str">
        <f>UPPER(IF($E9="","",VLOOKUP($E9,'Női egyéni 1000 ELO'!$A$7:$O$48,2)))</f>
        <v/>
      </c>
      <c r="G9" s="487" t="str">
        <f>IF($E9="","",VLOOKUP($E9,'Női egyéni 1000 ELO'!$A$7:$O$48,3))</f>
        <v/>
      </c>
      <c r="H9" s="487"/>
      <c r="I9" s="487" t="str">
        <f>IF($E9="","",VLOOKUP($E9,'Női egyéni 1000 ELO'!$A$7:$O$48,4))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5">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v>3</v>
      </c>
      <c r="B11" s="390" t="str">
        <f>IF($E11="","",VLOOKUP($E11,'Női egyéni 1000 ELO'!$A$7:$O$48,14))</f>
        <v/>
      </c>
      <c r="C11" s="390" t="str">
        <f>IF($E11="","",VLOOKUP($E11,'Női egyéni 1000 ELO'!$A$7:$O$48,15))</f>
        <v/>
      </c>
      <c r="D11" s="471" t="str">
        <f>IF($E11="","",VLOOKUP($E11,'Női egyéni 1000 ELO'!$A$7:$O$48,5))</f>
        <v/>
      </c>
      <c r="E11" s="159"/>
      <c r="F11" s="487" t="str">
        <f>UPPER(IF($E11="","",VLOOKUP($E11,'Női egyéni 1000 ELO'!$A$7:$O$48,2)))</f>
        <v/>
      </c>
      <c r="G11" s="487" t="str">
        <f>IF($E11="","",VLOOKUP($E11,'Női egyéni 1000 ELO'!$A$7:$O$48,3))</f>
        <v/>
      </c>
      <c r="H11" s="487"/>
      <c r="I11" s="487" t="str">
        <f>IF($E11="","",VLOOKUP($E11,'Női egyéni 1000 ELO'!$A$7:$O$48,4))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171">
        <v>4</v>
      </c>
      <c r="B13" s="390" t="str">
        <f>IF($E13="","",VLOOKUP($E13,'Női egyéni 1000 ELO'!$A$7:$O$48,14))</f>
        <v/>
      </c>
      <c r="C13" s="390" t="str">
        <f>IF($E13="","",VLOOKUP($E13,'Női egyéni 1000 ELO'!$A$7:$O$48,15))</f>
        <v/>
      </c>
      <c r="D13" s="471" t="str">
        <f>IF($E13="","",VLOOKUP($E13,'Női egyéni 1000 ELO'!$A$7:$O$48,5))</f>
        <v/>
      </c>
      <c r="E13" s="159"/>
      <c r="F13" s="487" t="str">
        <f>UPPER(IF($E13="","",VLOOKUP($E13,'Női egyéni 1000 ELO'!$A$7:$O$48,2)))</f>
        <v/>
      </c>
      <c r="G13" s="487" t="str">
        <f>IF($E13="","",VLOOKUP($E13,'Női egyéni 1000 ELO'!$A$7:$O$48,3))</f>
        <v/>
      </c>
      <c r="H13" s="487"/>
      <c r="I13" s="487" t="str">
        <f>IF($E13="","",VLOOKUP($E13,'Női egyéni 1000 ELO'!$A$7:$O$48,4))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71">
        <v>5</v>
      </c>
      <c r="B15" s="390" t="str">
        <f>IF($E15="","",VLOOKUP($E15,'Női egyéni 1000 ELO'!$A$7:$O$48,14))</f>
        <v/>
      </c>
      <c r="C15" s="390" t="str">
        <f>IF($E15="","",VLOOKUP($E15,'Női egyéni 1000 ELO'!$A$7:$O$48,15))</f>
        <v/>
      </c>
      <c r="D15" s="471" t="str">
        <f>IF($E15="","",VLOOKUP($E15,'Női egyéni 1000 ELO'!$A$7:$O$48,5))</f>
        <v/>
      </c>
      <c r="E15" s="159"/>
      <c r="F15" s="487" t="str">
        <f>UPPER(IF($E15="","",VLOOKUP($E15,'Női egyéni 1000 ELO'!$A$7:$O$48,2)))</f>
        <v/>
      </c>
      <c r="G15" s="487" t="str">
        <f>IF($E15="","",VLOOKUP($E15,'Női egyéni 1000 ELO'!$A$7:$O$48,3))</f>
        <v/>
      </c>
      <c r="H15" s="487"/>
      <c r="I15" s="487" t="str">
        <f>IF($E15="","",VLOOKUP($E15,'Női egyéni 1000 ELO'!$A$7:$O$48,4))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5">
      <c r="A17" s="171">
        <v>6</v>
      </c>
      <c r="B17" s="390" t="str">
        <f>IF($E17="","",VLOOKUP($E17,'Női egyéni 1000 ELO'!$A$7:$O$48,14))</f>
        <v/>
      </c>
      <c r="C17" s="390" t="str">
        <f>IF($E17="","",VLOOKUP($E17,'Női egyéni 1000 ELO'!$A$7:$O$48,15))</f>
        <v/>
      </c>
      <c r="D17" s="471" t="str">
        <f>IF($E17="","",VLOOKUP($E17,'Női egyéni 1000 ELO'!$A$7:$O$48,5))</f>
        <v/>
      </c>
      <c r="E17" s="159"/>
      <c r="F17" s="487" t="str">
        <f>UPPER(IF($E17="","",VLOOKUP($E17,'Női egyéni 1000 ELO'!$A$7:$O$48,2)))</f>
        <v/>
      </c>
      <c r="G17" s="487" t="str">
        <f>IF($E17="","",VLOOKUP($E17,'Női egyéni 1000 ELO'!$A$7:$O$48,3))</f>
        <v/>
      </c>
      <c r="H17" s="487"/>
      <c r="I17" s="487" t="str">
        <f>IF($E17="","",VLOOKUP($E17,'Női egyéni 1000 ELO'!$A$7:$O$48,4))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5">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5">
      <c r="A19" s="171">
        <v>7</v>
      </c>
      <c r="B19" s="390" t="str">
        <f>IF($E19="","",VLOOKUP($E19,'Női egyéni 1000 ELO'!$A$7:$O$48,14))</f>
        <v/>
      </c>
      <c r="C19" s="390" t="str">
        <f>IF($E19="","",VLOOKUP($E19,'Női egyéni 1000 ELO'!$A$7:$O$48,15))</f>
        <v/>
      </c>
      <c r="D19" s="471" t="str">
        <f>IF($E19="","",VLOOKUP($E19,'Női egyéni 1000 ELO'!$A$7:$O$48,5))</f>
        <v/>
      </c>
      <c r="E19" s="159"/>
      <c r="F19" s="487" t="str">
        <f>UPPER(IF($E19="","",VLOOKUP($E19,'Női egyéni 1000 ELO'!$A$7:$O$48,2)))</f>
        <v/>
      </c>
      <c r="G19" s="487" t="str">
        <f>IF($E19="","",VLOOKUP($E19,'Női egyéni 1000 ELO'!$A$7:$O$48,3))</f>
        <v/>
      </c>
      <c r="H19" s="487"/>
      <c r="I19" s="487" t="str">
        <f>IF($E19="","",VLOOKUP($E19,'Női egyéni 1000 ELO'!$A$7:$O$48,4))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5">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5">
      <c r="A21" s="157">
        <v>8</v>
      </c>
      <c r="B21" s="390" t="str">
        <f>IF($E21="","",VLOOKUP($E21,'Női egyéni 1000 ELO'!$A$7:$O$48,14))</f>
        <v/>
      </c>
      <c r="C21" s="390" t="str">
        <f>IF($E21="","",VLOOKUP($E21,'Női egyéni 1000 ELO'!$A$7:$O$48,15))</f>
        <v/>
      </c>
      <c r="D21" s="471" t="str">
        <f>IF($E21="","",VLOOKUP($E21,'Női egyéni 1000 ELO'!$A$7:$O$48,5))</f>
        <v/>
      </c>
      <c r="E21" s="159"/>
      <c r="F21" s="160" t="str">
        <f>UPPER(IF($E21="","",VLOOKUP($E21,'Női egyéni 1000 ELO'!$A$7:$O$48,2)))</f>
        <v/>
      </c>
      <c r="G21" s="160" t="str">
        <f>IF($E21="","",VLOOKUP($E21,'Női egyéni 1000 ELO'!$A$7:$O$48,3))</f>
        <v/>
      </c>
      <c r="H21" s="160"/>
      <c r="I21" s="160" t="str">
        <f>IF($E21="","",VLOOKUP($E21,'Női egyéni 1000 ELO'!$A$7:$O$48,4))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5">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5">
      <c r="A23" s="157">
        <v>9</v>
      </c>
      <c r="B23" s="390" t="str">
        <f>IF($E23="","",VLOOKUP($E23,'Női egyéni 1000 ELO'!$A$7:$O$48,14))</f>
        <v/>
      </c>
      <c r="C23" s="390" t="str">
        <f>IF($E23="","",VLOOKUP($E23,'Női egyéni 1000 ELO'!$A$7:$O$48,15))</f>
        <v/>
      </c>
      <c r="D23" s="471" t="str">
        <f>IF($E23="","",VLOOKUP($E23,'Női egyéni 1000 ELO'!$A$7:$O$48,5))</f>
        <v/>
      </c>
      <c r="E23" s="159"/>
      <c r="F23" s="160" t="str">
        <f>UPPER(IF($E23="","",VLOOKUP($E23,'Női egyéni 1000 ELO'!$A$7:$O$48,2)))</f>
        <v/>
      </c>
      <c r="G23" s="160" t="str">
        <f>IF($E23="","",VLOOKUP($E23,'Női egyéni 1000 ELO'!$A$7:$O$48,3))</f>
        <v/>
      </c>
      <c r="H23" s="160"/>
      <c r="I23" s="160" t="str">
        <f>IF($E23="","",VLOOKUP($E23,'Női egyéni 1000 ELO'!$A$7:$O$48,4))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5">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5">
      <c r="A25" s="171">
        <v>10</v>
      </c>
      <c r="B25" s="390" t="str">
        <f>IF($E25="","",VLOOKUP($E25,'Női egyéni 1000 ELO'!$A$7:$O$48,14))</f>
        <v/>
      </c>
      <c r="C25" s="390" t="str">
        <f>IF($E25="","",VLOOKUP($E25,'Női egyéni 1000 ELO'!$A$7:$O$48,15))</f>
        <v/>
      </c>
      <c r="D25" s="471" t="str">
        <f>IF($E25="","",VLOOKUP($E25,'Női egyéni 1000 ELO'!$A$7:$O$48,5))</f>
        <v/>
      </c>
      <c r="E25" s="159"/>
      <c r="F25" s="487" t="str">
        <f>UPPER(IF($E25="","",VLOOKUP($E25,'Női egyéni 1000 ELO'!$A$7:$O$48,2)))</f>
        <v/>
      </c>
      <c r="G25" s="487" t="str">
        <f>IF($E25="","",VLOOKUP($E25,'Női egyéni 1000 ELO'!$A$7:$O$48,3))</f>
        <v/>
      </c>
      <c r="H25" s="487"/>
      <c r="I25" s="487" t="str">
        <f>IF($E25="","",VLOOKUP($E25,'Női egyéni 1000 ELO'!$A$7:$O$48,4))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5">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5">
      <c r="A27" s="171">
        <v>11</v>
      </c>
      <c r="B27" s="390" t="str">
        <f>IF($E27="","",VLOOKUP($E27,'Női egyéni 1000 ELO'!$A$7:$O$48,14))</f>
        <v/>
      </c>
      <c r="C27" s="390" t="str">
        <f>IF($E27="","",VLOOKUP($E27,'Női egyéni 1000 ELO'!$A$7:$O$48,15))</f>
        <v/>
      </c>
      <c r="D27" s="471" t="str">
        <f>IF($E27="","",VLOOKUP($E27,'Női egyéni 1000 ELO'!$A$7:$O$48,5))</f>
        <v/>
      </c>
      <c r="E27" s="159"/>
      <c r="F27" s="487" t="str">
        <f>UPPER(IF($E27="","",VLOOKUP($E27,'Női egyéni 1000 ELO'!$A$7:$O$48,2)))</f>
        <v/>
      </c>
      <c r="G27" s="487" t="str">
        <f>IF($E27="","",VLOOKUP($E27,'Női egyéni 1000 ELO'!$A$7:$O$48,3))</f>
        <v/>
      </c>
      <c r="H27" s="487"/>
      <c r="I27" s="487" t="str">
        <f>IF($E27="","",VLOOKUP($E27,'Női egyéni 1000 ELO'!$A$7:$O$48,4))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5">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5">
      <c r="A29" s="171">
        <v>12</v>
      </c>
      <c r="B29" s="390" t="str">
        <f>IF($E29="","",VLOOKUP($E29,'Női egyéni 1000 ELO'!$A$7:$O$48,14))</f>
        <v/>
      </c>
      <c r="C29" s="390" t="str">
        <f>IF($E29="","",VLOOKUP($E29,'Női egyéni 1000 ELO'!$A$7:$O$48,15))</f>
        <v/>
      </c>
      <c r="D29" s="471" t="str">
        <f>IF($E29="","",VLOOKUP($E29,'Női egyéni 1000 ELO'!$A$7:$O$48,5))</f>
        <v/>
      </c>
      <c r="E29" s="159"/>
      <c r="F29" s="487" t="str">
        <f>UPPER(IF($E29="","",VLOOKUP($E29,'Női egyéni 1000 ELO'!$A$7:$O$48,2)))</f>
        <v/>
      </c>
      <c r="G29" s="487" t="str">
        <f>IF($E29="","",VLOOKUP($E29,'Női egyéni 1000 ELO'!$A$7:$O$48,3))</f>
        <v/>
      </c>
      <c r="H29" s="487"/>
      <c r="I29" s="487" t="str">
        <f>IF($E29="","",VLOOKUP($E29,'Női egyéni 1000 ELO'!$A$7:$O$48,4))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5">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5">
      <c r="A31" s="171">
        <v>13</v>
      </c>
      <c r="B31" s="390" t="str">
        <f>IF($E31="","",VLOOKUP($E31,'Női egyéni 1000 ELO'!$A$7:$O$48,14))</f>
        <v/>
      </c>
      <c r="C31" s="390" t="str">
        <f>IF($E31="","",VLOOKUP($E31,'Női egyéni 1000 ELO'!$A$7:$O$48,15))</f>
        <v/>
      </c>
      <c r="D31" s="471" t="str">
        <f>IF($E31="","",VLOOKUP($E31,'Női egyéni 1000 ELO'!$A$7:$O$48,5))</f>
        <v/>
      </c>
      <c r="E31" s="159"/>
      <c r="F31" s="487" t="str">
        <f>UPPER(IF($E31="","",VLOOKUP($E31,'Női egyéni 1000 ELO'!$A$7:$O$48,2)))</f>
        <v/>
      </c>
      <c r="G31" s="487" t="str">
        <f>IF($E31="","",VLOOKUP($E31,'Női egyéni 1000 ELO'!$A$7:$O$48,3))</f>
        <v/>
      </c>
      <c r="H31" s="487"/>
      <c r="I31" s="487" t="str">
        <f>IF($E31="","",VLOOKUP($E31,'Női egyéni 1000 ELO'!$A$7:$O$48,4))</f>
        <v/>
      </c>
      <c r="J31" s="192"/>
      <c r="K31" s="161"/>
      <c r="L31" s="161"/>
      <c r="M31" s="161"/>
      <c r="N31" s="188"/>
      <c r="O31" s="161"/>
      <c r="P31" s="166"/>
      <c r="Q31" s="164"/>
      <c r="R31" s="246"/>
      <c r="S31" s="169"/>
      <c r="AI31" s="668"/>
      <c r="AJ31" s="668"/>
      <c r="AK31" s="668"/>
    </row>
    <row r="32" spans="1:39" s="38" customFormat="1" ht="9.6" customHeight="1" x14ac:dyDescent="0.25">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5">
      <c r="A33" s="171">
        <v>14</v>
      </c>
      <c r="B33" s="390" t="str">
        <f>IF($E33="","",VLOOKUP($E33,'Női egyéni 1000 ELO'!$A$7:$O$48,14))</f>
        <v/>
      </c>
      <c r="C33" s="390" t="str">
        <f>IF($E33="","",VLOOKUP($E33,'Női egyéni 1000 ELO'!$A$7:$O$48,15))</f>
        <v/>
      </c>
      <c r="D33" s="471" t="str">
        <f>IF($E33="","",VLOOKUP($E33,'Női egyéni 1000 ELO'!$A$7:$O$48,5))</f>
        <v/>
      </c>
      <c r="E33" s="159"/>
      <c r="F33" s="487" t="str">
        <f>UPPER(IF($E33="","",VLOOKUP($E33,'Női egyéni 1000 ELO'!$A$7:$O$48,2)))</f>
        <v/>
      </c>
      <c r="G33" s="487" t="str">
        <f>IF($E33="","",VLOOKUP($E33,'Női egyéni 1000 ELO'!$A$7:$O$48,3))</f>
        <v/>
      </c>
      <c r="H33" s="487"/>
      <c r="I33" s="487" t="str">
        <f>IF($E33="","",VLOOKUP($E33,'Női egyéni 1000 ELO'!$A$7:$O$48,4))</f>
        <v/>
      </c>
      <c r="J33" s="180"/>
      <c r="K33" s="161"/>
      <c r="L33" s="181"/>
      <c r="M33" s="161"/>
      <c r="N33" s="188"/>
      <c r="O33" s="164"/>
      <c r="P33" s="166"/>
      <c r="Q33" s="164"/>
      <c r="R33" s="246"/>
      <c r="S33" s="169"/>
      <c r="AI33" s="668"/>
      <c r="AJ33" s="668"/>
      <c r="AK33" s="668"/>
    </row>
    <row r="34" spans="1:37" s="38" customFormat="1" ht="9.6" customHeight="1" x14ac:dyDescent="0.25">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5">
      <c r="A35" s="171">
        <v>15</v>
      </c>
      <c r="B35" s="390" t="str">
        <f>IF($E35="","",VLOOKUP($E35,'Női egyéni 1000 ELO'!$A$7:$O$48,14))</f>
        <v/>
      </c>
      <c r="C35" s="390" t="str">
        <f>IF($E35="","",VLOOKUP($E35,'Női egyéni 1000 ELO'!$A$7:$O$48,15))</f>
        <v/>
      </c>
      <c r="D35" s="471" t="str">
        <f>IF($E35="","",VLOOKUP($E35,'Női egyéni 1000 ELO'!$A$7:$O$48,5))</f>
        <v/>
      </c>
      <c r="E35" s="159"/>
      <c r="F35" s="487" t="str">
        <f>UPPER(IF($E35="","",VLOOKUP($E35,'Női egyéni 1000 ELO'!$A$7:$O$48,2)))</f>
        <v/>
      </c>
      <c r="G35" s="487" t="str">
        <f>IF($E35="","",VLOOKUP($E35,'Női egyéni 1000 ELO'!$A$7:$O$48,3))</f>
        <v/>
      </c>
      <c r="H35" s="487"/>
      <c r="I35" s="487" t="str">
        <f>IF($E35="","",VLOOKUP($E35,'Női egyéni 1000 ELO'!$A$7:$O$48,4))</f>
        <v/>
      </c>
      <c r="J35" s="162"/>
      <c r="K35" s="161"/>
      <c r="L35" s="187"/>
      <c r="M35" s="161"/>
      <c r="N35" s="186"/>
      <c r="O35" s="164"/>
      <c r="P35" s="166"/>
      <c r="Q35" s="164"/>
      <c r="R35" s="246"/>
      <c r="S35" s="169"/>
      <c r="AI35" s="668"/>
      <c r="AJ35" s="668"/>
      <c r="AK35" s="668"/>
    </row>
    <row r="36" spans="1:37" s="38" customFormat="1" ht="9.6" customHeight="1" x14ac:dyDescent="0.25">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5">
      <c r="A37" s="157">
        <v>16</v>
      </c>
      <c r="B37" s="390" t="str">
        <f>IF($E37="","",VLOOKUP($E37,'Női egyéni 1000 ELO'!$A$7:$O$48,14))</f>
        <v/>
      </c>
      <c r="C37" s="390" t="str">
        <f>IF($E37="","",VLOOKUP($E37,'Női egyéni 1000 ELO'!$A$7:$O$48,15))</f>
        <v/>
      </c>
      <c r="D37" s="471" t="str">
        <f>IF($E37="","",VLOOKUP($E37,'Női egyéni 1000 ELO'!$A$7:$O$48,5))</f>
        <v/>
      </c>
      <c r="E37" s="159"/>
      <c r="F37" s="160" t="str">
        <f>UPPER(IF($E37="","",VLOOKUP($E37,'Női egyéni 1000 ELO'!$A$7:$O$48,2)))</f>
        <v/>
      </c>
      <c r="G37" s="160" t="str">
        <f>IF($E37="","",VLOOKUP($E37,'Női egyéni 1000 ELO'!$A$7:$O$48,3))</f>
        <v/>
      </c>
      <c r="H37" s="160"/>
      <c r="I37" s="160" t="str">
        <f>IF($E37="","",VLOOKUP($E37,'Női egyéni 1000 ELO'!$A$7:$O$48,4))</f>
        <v/>
      </c>
      <c r="J37" s="190"/>
      <c r="K37" s="161"/>
      <c r="L37" s="161"/>
      <c r="M37" s="161"/>
      <c r="N37" s="186"/>
      <c r="O37" s="166"/>
      <c r="P37" s="166"/>
      <c r="Q37" s="164"/>
      <c r="R37" s="246"/>
      <c r="S37" s="169"/>
      <c r="AI37" s="668"/>
      <c r="AJ37" s="668"/>
      <c r="AK37" s="668"/>
    </row>
    <row r="38" spans="1:37" s="38" customFormat="1" ht="9.6" customHeight="1" x14ac:dyDescent="0.25">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5">
      <c r="A39" s="157">
        <v>17</v>
      </c>
      <c r="B39" s="390" t="str">
        <f>IF($E39="","",VLOOKUP($E39,'Női egyéni 1000 ELO'!$A$7:$O$48,14))</f>
        <v/>
      </c>
      <c r="C39" s="390" t="str">
        <f>IF($E39="","",VLOOKUP($E39,'Női egyéni 1000 ELO'!$A$7:$O$48,15))</f>
        <v/>
      </c>
      <c r="D39" s="471" t="str">
        <f>IF($E39="","",VLOOKUP($E39,'Női egyéni 1000 ELO'!$A$7:$O$48,5))</f>
        <v/>
      </c>
      <c r="E39" s="159"/>
      <c r="F39" s="160" t="str">
        <f>UPPER(IF($E39="","",VLOOKUP($E39,'Női egyéni 1000 ELO'!$A$7:$O$48,2)))</f>
        <v/>
      </c>
      <c r="G39" s="160" t="str">
        <f>IF($E39="","",VLOOKUP($E39,'Női egyéni 1000 ELO'!$A$7:$O$48,3))</f>
        <v/>
      </c>
      <c r="H39" s="160"/>
      <c r="I39" s="160" t="str">
        <f>IF($E39="","",VLOOKUP($E39,'Női egyéni 1000 ELO'!$A$7:$O$48,4))</f>
        <v/>
      </c>
      <c r="J39" s="162"/>
      <c r="K39" s="161"/>
      <c r="L39" s="161"/>
      <c r="M39" s="161"/>
      <c r="N39" s="186"/>
      <c r="O39" s="175" t="s">
        <v>0</v>
      </c>
      <c r="P39" s="252"/>
      <c r="Q39" s="161"/>
      <c r="R39" s="246"/>
      <c r="S39" s="169"/>
      <c r="AI39" s="668"/>
      <c r="AJ39" s="668"/>
      <c r="AK39" s="668"/>
    </row>
    <row r="40" spans="1:37" s="38" customFormat="1" ht="9.6" customHeight="1" x14ac:dyDescent="0.25">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5">
      <c r="A41" s="171">
        <v>18</v>
      </c>
      <c r="B41" s="390" t="str">
        <f>IF($E41="","",VLOOKUP($E41,'Női egyéni 1000 ELO'!$A$7:$O$48,14))</f>
        <v/>
      </c>
      <c r="C41" s="390" t="str">
        <f>IF($E41="","",VLOOKUP($E41,'Női egyéni 1000 ELO'!$A$7:$O$48,15))</f>
        <v/>
      </c>
      <c r="D41" s="471" t="str">
        <f>IF($E41="","",VLOOKUP($E41,'Női egyéni 1000 ELO'!$A$7:$O$48,5))</f>
        <v/>
      </c>
      <c r="E41" s="159"/>
      <c r="F41" s="487" t="str">
        <f>UPPER(IF($E41="","",VLOOKUP($E41,'Női egyéni 1000 ELO'!$A$7:$O$48,2)))</f>
        <v/>
      </c>
      <c r="G41" s="487" t="str">
        <f>IF($E41="","",VLOOKUP($E41,'Női egyéni 1000 ELO'!$A$7:$O$48,3))</f>
        <v/>
      </c>
      <c r="H41" s="487"/>
      <c r="I41" s="487" t="str">
        <f>IF($E41="","",VLOOKUP($E41,'Női egyéni 1000 ELO'!$A$7:$O$48,4))</f>
        <v/>
      </c>
      <c r="J41" s="180"/>
      <c r="K41" s="161"/>
      <c r="L41" s="181"/>
      <c r="M41" s="161"/>
      <c r="N41" s="186"/>
      <c r="O41" s="164"/>
      <c r="P41" s="166"/>
      <c r="Q41" s="836" t="str">
        <f>IF(Y3="","",CONCATENATE(AB1," pont"))</f>
        <v/>
      </c>
      <c r="R41" s="837"/>
      <c r="S41" s="169"/>
      <c r="AI41" s="668"/>
      <c r="AJ41" s="668"/>
      <c r="AK41" s="668"/>
    </row>
    <row r="42" spans="1:37" s="38" customFormat="1" ht="9.6" customHeight="1" x14ac:dyDescent="0.25">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5">
      <c r="A43" s="171">
        <v>19</v>
      </c>
      <c r="B43" s="390" t="str">
        <f>IF($E43="","",VLOOKUP($E43,'Női egyéni 1000 ELO'!$A$7:$O$48,14))</f>
        <v/>
      </c>
      <c r="C43" s="390" t="str">
        <f>IF($E43="","",VLOOKUP($E43,'Női egyéni 1000 ELO'!$A$7:$O$48,15))</f>
        <v/>
      </c>
      <c r="D43" s="471" t="str">
        <f>IF($E43="","",VLOOKUP($E43,'Női egyéni 1000 ELO'!$A$7:$O$48,5))</f>
        <v/>
      </c>
      <c r="E43" s="159"/>
      <c r="F43" s="487" t="str">
        <f>UPPER(IF($E43="","",VLOOKUP($E43,'Női egyéni 1000 ELO'!$A$7:$O$48,2)))</f>
        <v/>
      </c>
      <c r="G43" s="487" t="str">
        <f>IF($E43="","",VLOOKUP($E43,'Női egyéni 1000 ELO'!$A$7:$O$48,3))</f>
        <v/>
      </c>
      <c r="H43" s="487"/>
      <c r="I43" s="487" t="str">
        <f>IF($E43="","",VLOOKUP($E43,'Női egyéni 1000 ELO'!$A$7:$O$48,4))</f>
        <v/>
      </c>
      <c r="J43" s="162"/>
      <c r="K43" s="161"/>
      <c r="L43" s="187"/>
      <c r="M43" s="161"/>
      <c r="N43" s="188"/>
      <c r="O43" s="164"/>
      <c r="P43" s="166"/>
      <c r="Q43" s="164"/>
      <c r="R43" s="246"/>
      <c r="S43" s="169"/>
      <c r="AI43" s="668"/>
      <c r="AJ43" s="668"/>
      <c r="AK43" s="668"/>
    </row>
    <row r="44" spans="1:37" s="38" customFormat="1" ht="9.6" customHeight="1" x14ac:dyDescent="0.25">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5">
      <c r="A45" s="171">
        <v>20</v>
      </c>
      <c r="B45" s="390" t="str">
        <f>IF($E45="","",VLOOKUP($E45,'Női egyéni 1000 ELO'!$A$7:$O$48,14))</f>
        <v/>
      </c>
      <c r="C45" s="390" t="str">
        <f>IF($E45="","",VLOOKUP($E45,'Női egyéni 1000 ELO'!$A$7:$O$48,15))</f>
        <v/>
      </c>
      <c r="D45" s="471" t="str">
        <f>IF($E45="","",VLOOKUP($E45,'Női egyéni 1000 ELO'!$A$7:$O$48,5))</f>
        <v/>
      </c>
      <c r="E45" s="159"/>
      <c r="F45" s="487" t="str">
        <f>UPPER(IF($E45="","",VLOOKUP($E45,'Női egyéni 1000 ELO'!$A$7:$O$48,2)))</f>
        <v/>
      </c>
      <c r="G45" s="487" t="str">
        <f>IF($E45="","",VLOOKUP($E45,'Női egyéni 1000 ELO'!$A$7:$O$48,3))</f>
        <v/>
      </c>
      <c r="H45" s="487"/>
      <c r="I45" s="487" t="str">
        <f>IF($E45="","",VLOOKUP($E45,'Női egyéni 1000 ELO'!$A$7:$O$48,4))</f>
        <v/>
      </c>
      <c r="J45" s="190"/>
      <c r="K45" s="161"/>
      <c r="L45" s="161"/>
      <c r="M45" s="161"/>
      <c r="N45" s="188"/>
      <c r="O45" s="164"/>
      <c r="P45" s="166"/>
      <c r="Q45" s="164"/>
      <c r="R45" s="246"/>
      <c r="S45" s="169"/>
      <c r="AI45" s="668"/>
      <c r="AJ45" s="668"/>
      <c r="AK45" s="668"/>
    </row>
    <row r="46" spans="1:37" s="38" customFormat="1" ht="9.6" customHeight="1" x14ac:dyDescent="0.25">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5">
      <c r="A47" s="171">
        <v>21</v>
      </c>
      <c r="B47" s="390" t="str">
        <f>IF($E47="","",VLOOKUP($E47,'Női egyéni 1000 ELO'!$A$7:$O$48,14))</f>
        <v/>
      </c>
      <c r="C47" s="390" t="str">
        <f>IF($E47="","",VLOOKUP($E47,'Női egyéni 1000 ELO'!$A$7:$O$48,15))</f>
        <v/>
      </c>
      <c r="D47" s="471" t="str">
        <f>IF($E47="","",VLOOKUP($E47,'Női egyéni 1000 ELO'!$A$7:$O$48,5))</f>
        <v/>
      </c>
      <c r="E47" s="159"/>
      <c r="F47" s="487" t="str">
        <f>UPPER(IF($E47="","",VLOOKUP($E47,'Női egyéni 1000 ELO'!$A$7:$O$48,2)))</f>
        <v/>
      </c>
      <c r="G47" s="487" t="str">
        <f>IF($E47="","",VLOOKUP($E47,'Női egyéni 1000 ELO'!$A$7:$O$48,3))</f>
        <v/>
      </c>
      <c r="H47" s="487"/>
      <c r="I47" s="487" t="str">
        <f>IF($E47="","",VLOOKUP($E47,'Női egyéni 1000 ELO'!$A$7:$O$48,4))</f>
        <v/>
      </c>
      <c r="J47" s="192"/>
      <c r="K47" s="161"/>
      <c r="L47" s="161"/>
      <c r="M47" s="161"/>
      <c r="N47" s="188"/>
      <c r="O47" s="161"/>
      <c r="P47" s="246"/>
      <c r="Q47" s="164"/>
      <c r="R47" s="246"/>
      <c r="S47" s="169"/>
      <c r="AI47" s="668"/>
      <c r="AJ47" s="668"/>
      <c r="AK47" s="668"/>
    </row>
    <row r="48" spans="1:37" s="38" customFormat="1" ht="9.6" customHeight="1" x14ac:dyDescent="0.25">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5">
      <c r="A49" s="171">
        <v>22</v>
      </c>
      <c r="B49" s="390" t="str">
        <f>IF($E49="","",VLOOKUP($E49,'Női egyéni 1000 ELO'!$A$7:$O$48,14))</f>
        <v/>
      </c>
      <c r="C49" s="390" t="str">
        <f>IF($E49="","",VLOOKUP($E49,'Női egyéni 1000 ELO'!$A$7:$O$48,15))</f>
        <v/>
      </c>
      <c r="D49" s="471" t="str">
        <f>IF($E49="","",VLOOKUP($E49,'Női egyéni 1000 ELO'!$A$7:$O$48,5))</f>
        <v/>
      </c>
      <c r="E49" s="159"/>
      <c r="F49" s="487" t="str">
        <f>UPPER(IF($E49="","",VLOOKUP($E49,'Női egyéni 1000 ELO'!$A$7:$O$48,2)))</f>
        <v/>
      </c>
      <c r="G49" s="487" t="str">
        <f>IF($E49="","",VLOOKUP($E49,'Női egyéni 1000 ELO'!$A$7:$O$48,3))</f>
        <v/>
      </c>
      <c r="H49" s="487"/>
      <c r="I49" s="487" t="str">
        <f>IF($E49="","",VLOOKUP($E49,'Női egyéni 1000 ELO'!$A$7:$O$48,4))</f>
        <v/>
      </c>
      <c r="J49" s="180"/>
      <c r="K49" s="161"/>
      <c r="L49" s="181"/>
      <c r="M49" s="161"/>
      <c r="N49" s="188"/>
      <c r="O49" s="164"/>
      <c r="P49" s="246"/>
      <c r="Q49" s="164"/>
      <c r="R49" s="246"/>
      <c r="S49" s="169"/>
      <c r="AI49" s="668"/>
      <c r="AJ49" s="668"/>
      <c r="AK49" s="668"/>
    </row>
    <row r="50" spans="1:37" s="38" customFormat="1" ht="9.6" customHeight="1" x14ac:dyDescent="0.25">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5">
      <c r="A51" s="171">
        <v>23</v>
      </c>
      <c r="B51" s="390" t="str">
        <f>IF($E51="","",VLOOKUP($E51,'Női egyéni 1000 ELO'!$A$7:$O$48,14))</f>
        <v/>
      </c>
      <c r="C51" s="390" t="str">
        <f>IF($E51="","",VLOOKUP($E51,'Női egyéni 1000 ELO'!$A$7:$O$48,15))</f>
        <v/>
      </c>
      <c r="D51" s="471" t="str">
        <f>IF($E51="","",VLOOKUP($E51,'Női egyéni 1000 ELO'!$A$7:$O$48,5))</f>
        <v/>
      </c>
      <c r="E51" s="159"/>
      <c r="F51" s="487" t="str">
        <f>UPPER(IF($E51="","",VLOOKUP($E51,'Női egyéni 1000 ELO'!$A$7:$O$48,2)))</f>
        <v/>
      </c>
      <c r="G51" s="487" t="str">
        <f>IF($E51="","",VLOOKUP($E51,'Női egyéni 1000 ELO'!$A$7:$O$48,3))</f>
        <v/>
      </c>
      <c r="H51" s="487"/>
      <c r="I51" s="487" t="str">
        <f>IF($E51="","",VLOOKUP($E51,'Női egyéni 1000 ELO'!$A$7:$O$48,4))</f>
        <v/>
      </c>
      <c r="J51" s="162"/>
      <c r="K51" s="161"/>
      <c r="L51" s="187"/>
      <c r="M51" s="161"/>
      <c r="N51" s="186"/>
      <c r="O51" s="164"/>
      <c r="P51" s="246"/>
      <c r="Q51" s="164"/>
      <c r="R51" s="246"/>
      <c r="S51" s="169"/>
      <c r="AI51" s="668"/>
      <c r="AJ51" s="668"/>
      <c r="AK51" s="668"/>
    </row>
    <row r="52" spans="1:37" s="38" customFormat="1" ht="9.6" customHeight="1" x14ac:dyDescent="0.25">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5">
      <c r="A53" s="157">
        <v>24</v>
      </c>
      <c r="B53" s="390" t="str">
        <f>IF($E53="","",VLOOKUP($E53,'Női egyéni 1000 ELO'!$A$7:$O$48,14))</f>
        <v/>
      </c>
      <c r="C53" s="390" t="str">
        <f>IF($E53="","",VLOOKUP($E53,'Női egyéni 1000 ELO'!$A$7:$O$48,15))</f>
        <v/>
      </c>
      <c r="D53" s="471" t="str">
        <f>IF($E53="","",VLOOKUP($E53,'Női egyéni 1000 ELO'!$A$7:$O$48,5))</f>
        <v/>
      </c>
      <c r="E53" s="159"/>
      <c r="F53" s="160" t="str">
        <f>UPPER(IF($E53="","",VLOOKUP($E53,'Női egyéni 1000 ELO'!$A$7:$O$48,2)))</f>
        <v/>
      </c>
      <c r="G53" s="160" t="str">
        <f>IF($E53="","",VLOOKUP($E53,'Női egyéni 1000 ELO'!$A$7:$O$48,3))</f>
        <v/>
      </c>
      <c r="H53" s="160"/>
      <c r="I53" s="160" t="str">
        <f>IF($E53="","",VLOOKUP($E53,'Női egyéni 1000 ELO'!$A$7:$O$48,4))</f>
        <v/>
      </c>
      <c r="J53" s="190"/>
      <c r="K53" s="161"/>
      <c r="L53" s="161"/>
      <c r="M53" s="161"/>
      <c r="N53" s="186"/>
      <c r="O53" s="164"/>
      <c r="P53" s="246"/>
      <c r="Q53" s="164"/>
      <c r="R53" s="246"/>
      <c r="S53" s="169"/>
      <c r="AI53" s="668"/>
      <c r="AJ53" s="668"/>
      <c r="AK53" s="668"/>
    </row>
    <row r="54" spans="1:37" s="38" customFormat="1" ht="9.6" customHeight="1" x14ac:dyDescent="0.25">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5">
      <c r="A55" s="157">
        <v>25</v>
      </c>
      <c r="B55" s="390" t="str">
        <f>IF($E55="","",VLOOKUP($E55,'Női egyéni 1000 ELO'!$A$7:$O$48,14))</f>
        <v/>
      </c>
      <c r="C55" s="390" t="str">
        <f>IF($E55="","",VLOOKUP($E55,'Női egyéni 1000 ELO'!$A$7:$O$48,15))</f>
        <v/>
      </c>
      <c r="D55" s="471" t="str">
        <f>IF($E55="","",VLOOKUP($E55,'Női egyéni 1000 ELO'!$A$7:$O$48,5))</f>
        <v/>
      </c>
      <c r="E55" s="159"/>
      <c r="F55" s="160" t="str">
        <f>UPPER(IF($E55="","",VLOOKUP($E55,'Női egyéni 1000 ELO'!$A$7:$O$48,2)))</f>
        <v/>
      </c>
      <c r="G55" s="160" t="str">
        <f>IF($E55="","",VLOOKUP($E55,'Női egyéni 1000 ELO'!$A$7:$O$48,3))</f>
        <v/>
      </c>
      <c r="H55" s="160"/>
      <c r="I55" s="160" t="str">
        <f>IF($E55="","",VLOOKUP($E55,'Női egyéni 1000 ELO'!$A$7:$O$48,4))</f>
        <v/>
      </c>
      <c r="J55" s="162"/>
      <c r="K55" s="161"/>
      <c r="L55" s="161"/>
      <c r="M55" s="161"/>
      <c r="N55" s="186"/>
      <c r="O55" s="164"/>
      <c r="P55" s="246"/>
      <c r="Q55" s="161"/>
      <c r="R55" s="166"/>
      <c r="S55" s="169"/>
      <c r="AI55" s="668"/>
      <c r="AJ55" s="668"/>
      <c r="AK55" s="668"/>
    </row>
    <row r="56" spans="1:37" s="38" customFormat="1" ht="9.6" customHeight="1" x14ac:dyDescent="0.25">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5">
      <c r="A57" s="171">
        <v>26</v>
      </c>
      <c r="B57" s="390" t="str">
        <f>IF($E57="","",VLOOKUP($E57,'Női egyéni 1000 ELO'!$A$7:$O$48,14))</f>
        <v/>
      </c>
      <c r="C57" s="390" t="str">
        <f>IF($E57="","",VLOOKUP($E57,'Női egyéni 1000 ELO'!$A$7:$O$48,15))</f>
        <v/>
      </c>
      <c r="D57" s="471" t="str">
        <f>IF($E57="","",VLOOKUP($E57,'Női egyéni 1000 ELO'!$A$7:$O$48,5))</f>
        <v/>
      </c>
      <c r="E57" s="159"/>
      <c r="F57" s="487" t="str">
        <f>UPPER(IF($E57="","",VLOOKUP($E57,'Női egyéni 1000 ELO'!$A$7:$O$48,2)))</f>
        <v/>
      </c>
      <c r="G57" s="487" t="str">
        <f>IF($E57="","",VLOOKUP($E57,'Női egyéni 1000 ELO'!$A$7:$O$48,3))</f>
        <v/>
      </c>
      <c r="H57" s="487"/>
      <c r="I57" s="487" t="str">
        <f>IF($E57="","",VLOOKUP($E57,'Női egyéni 1000 ELO'!$A$7:$O$48,4))</f>
        <v/>
      </c>
      <c r="J57" s="180"/>
      <c r="K57" s="161"/>
      <c r="L57" s="181"/>
      <c r="M57" s="161"/>
      <c r="N57" s="186"/>
      <c r="O57" s="164"/>
      <c r="P57" s="246"/>
      <c r="Q57" s="164"/>
      <c r="R57" s="166"/>
      <c r="S57" s="169"/>
      <c r="AI57" s="668"/>
      <c r="AJ57" s="668"/>
      <c r="AK57" s="668"/>
    </row>
    <row r="58" spans="1:37" s="38" customFormat="1" ht="9.6" customHeight="1" x14ac:dyDescent="0.25">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5">
      <c r="A59" s="171">
        <v>27</v>
      </c>
      <c r="B59" s="390" t="str">
        <f>IF($E59="","",VLOOKUP($E59,'Női egyéni 1000 ELO'!$A$7:$O$48,14))</f>
        <v/>
      </c>
      <c r="C59" s="390" t="str">
        <f>IF($E59="","",VLOOKUP($E59,'Női egyéni 1000 ELO'!$A$7:$O$48,15))</f>
        <v/>
      </c>
      <c r="D59" s="471" t="str">
        <f>IF($E59="","",VLOOKUP($E59,'Női egyéni 1000 ELO'!$A$7:$O$48,5))</f>
        <v/>
      </c>
      <c r="E59" s="159"/>
      <c r="F59" s="487" t="str">
        <f>UPPER(IF($E59="","",VLOOKUP($E59,'Női egyéni 1000 ELO'!$A$7:$O$48,2)))</f>
        <v/>
      </c>
      <c r="G59" s="487" t="str">
        <f>IF($E59="","",VLOOKUP($E59,'Női egyéni 1000 ELO'!$A$7:$O$48,3))</f>
        <v/>
      </c>
      <c r="H59" s="487"/>
      <c r="I59" s="487" t="str">
        <f>IF($E59="","",VLOOKUP($E59,'Női egyéni 1000 ELO'!$A$7:$O$48,4))</f>
        <v/>
      </c>
      <c r="J59" s="162"/>
      <c r="K59" s="161"/>
      <c r="L59" s="187"/>
      <c r="M59" s="161"/>
      <c r="N59" s="188"/>
      <c r="O59" s="164"/>
      <c r="P59" s="246"/>
      <c r="Q59" s="164"/>
      <c r="R59" s="166"/>
      <c r="S59" s="202"/>
      <c r="AI59" s="668"/>
      <c r="AJ59" s="668"/>
      <c r="AK59" s="668"/>
    </row>
    <row r="60" spans="1:37" s="38" customFormat="1" ht="9.6" customHeight="1" x14ac:dyDescent="0.25">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5">
      <c r="A61" s="171">
        <v>28</v>
      </c>
      <c r="B61" s="390" t="str">
        <f>IF($E61="","",VLOOKUP($E61,'Női egyéni 1000 ELO'!$A$7:$O$48,14))</f>
        <v/>
      </c>
      <c r="C61" s="390" t="str">
        <f>IF($E61="","",VLOOKUP($E61,'Női egyéni 1000 ELO'!$A$7:$O$48,15))</f>
        <v/>
      </c>
      <c r="D61" s="471" t="str">
        <f>IF($E61="","",VLOOKUP($E61,'Női egyéni 1000 ELO'!$A$7:$O$48,5))</f>
        <v/>
      </c>
      <c r="E61" s="159"/>
      <c r="F61" s="487" t="str">
        <f>UPPER(IF($E61="","",VLOOKUP($E61,'Női egyéni 1000 ELO'!$A$7:$O$48,2)))</f>
        <v/>
      </c>
      <c r="G61" s="487" t="str">
        <f>IF($E61="","",VLOOKUP($E61,'Női egyéni 1000 ELO'!$A$7:$O$48,3))</f>
        <v/>
      </c>
      <c r="H61" s="487"/>
      <c r="I61" s="487" t="str">
        <f>IF($E61="","",VLOOKUP($E61,'Női egyéni 1000 ELO'!$A$7:$O$48,4))</f>
        <v/>
      </c>
      <c r="J61" s="190"/>
      <c r="K61" s="161"/>
      <c r="L61" s="161"/>
      <c r="M61" s="161"/>
      <c r="N61" s="188"/>
      <c r="O61" s="164"/>
      <c r="P61" s="246"/>
      <c r="Q61" s="164"/>
      <c r="R61" s="166"/>
      <c r="S61" s="169"/>
      <c r="AI61" s="668"/>
      <c r="AJ61" s="668"/>
      <c r="AK61" s="668"/>
    </row>
    <row r="62" spans="1:37" s="38" customFormat="1" ht="9.6" customHeight="1" x14ac:dyDescent="0.25">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5">
      <c r="A63" s="171">
        <v>29</v>
      </c>
      <c r="B63" s="390" t="str">
        <f>IF($E63="","",VLOOKUP($E63,'Női egyéni 1000 ELO'!$A$7:$O$48,14))</f>
        <v/>
      </c>
      <c r="C63" s="390" t="str">
        <f>IF($E63="","",VLOOKUP($E63,'Női egyéni 1000 ELO'!$A$7:$O$48,15))</f>
        <v/>
      </c>
      <c r="D63" s="471" t="str">
        <f>IF($E63="","",VLOOKUP($E63,'Női egyéni 1000 ELO'!$A$7:$O$48,5))</f>
        <v/>
      </c>
      <c r="E63" s="159"/>
      <c r="F63" s="487" t="str">
        <f>UPPER(IF($E63="","",VLOOKUP($E63,'Női egyéni 1000 ELO'!$A$7:$O$48,2)))</f>
        <v/>
      </c>
      <c r="G63" s="487" t="str">
        <f>IF($E63="","",VLOOKUP($E63,'Női egyéni 1000 ELO'!$A$7:$O$48,3))</f>
        <v/>
      </c>
      <c r="H63" s="487"/>
      <c r="I63" s="487" t="str">
        <f>IF($E63="","",VLOOKUP($E63,'Női egyéni 1000 ELO'!$A$7:$O$48,4))</f>
        <v/>
      </c>
      <c r="J63" s="192"/>
      <c r="K63" s="161"/>
      <c r="L63" s="161"/>
      <c r="M63" s="161"/>
      <c r="N63" s="188"/>
      <c r="O63" s="161"/>
      <c r="P63" s="186"/>
      <c r="Q63" s="167"/>
      <c r="R63" s="168"/>
      <c r="S63" s="169"/>
      <c r="AI63" s="668"/>
      <c r="AJ63" s="668"/>
      <c r="AK63" s="668"/>
    </row>
    <row r="64" spans="1:37" s="38" customFormat="1" ht="9.6" customHeight="1" x14ac:dyDescent="0.25">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5">
      <c r="A65" s="171">
        <v>30</v>
      </c>
      <c r="B65" s="390" t="str">
        <f>IF($E65="","",VLOOKUP($E65,'Női egyéni 1000 ELO'!$A$7:$O$48,14))</f>
        <v/>
      </c>
      <c r="C65" s="390" t="str">
        <f>IF($E65="","",VLOOKUP($E65,'Női egyéni 1000 ELO'!$A$7:$O$48,15))</f>
        <v/>
      </c>
      <c r="D65" s="471" t="str">
        <f>IF($E65="","",VLOOKUP($E65,'Női egyéni 1000 ELO'!$A$7:$O$48,5))</f>
        <v/>
      </c>
      <c r="E65" s="159"/>
      <c r="F65" s="487" t="str">
        <f>UPPER(IF($E65="","",VLOOKUP($E65,'Női egyéni 1000 ELO'!$A$7:$O$48,2)))</f>
        <v/>
      </c>
      <c r="G65" s="487" t="str">
        <f>IF($E65="","",VLOOKUP($E65,'Női egyéni 1000 ELO'!$A$7:$O$48,3))</f>
        <v/>
      </c>
      <c r="H65" s="487"/>
      <c r="I65" s="487" t="str">
        <f>IF($E65="","",VLOOKUP($E65,'Női egyéni 1000 ELO'!$A$7:$O$48,4))</f>
        <v/>
      </c>
      <c r="J65" s="180"/>
      <c r="K65" s="161"/>
      <c r="L65" s="181"/>
      <c r="M65" s="161"/>
      <c r="N65" s="188"/>
      <c r="O65" s="186"/>
      <c r="P65" s="186"/>
      <c r="Q65" s="167"/>
      <c r="R65" s="168"/>
      <c r="S65" s="169"/>
      <c r="AI65" s="668"/>
      <c r="AJ65" s="668"/>
      <c r="AK65" s="668"/>
    </row>
    <row r="66" spans="1:37" s="38" customFormat="1" ht="9.6" customHeight="1" x14ac:dyDescent="0.25">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5">
      <c r="A67" s="171">
        <v>31</v>
      </c>
      <c r="B67" s="390" t="str">
        <f>IF($E67="","",VLOOKUP($E67,'Női egyéni 1000 ELO'!$A$7:$O$48,14))</f>
        <v/>
      </c>
      <c r="C67" s="390" t="str">
        <f>IF($E67="","",VLOOKUP($E67,'Női egyéni 1000 ELO'!$A$7:$O$48,15))</f>
        <v/>
      </c>
      <c r="D67" s="471" t="str">
        <f>IF($E67="","",VLOOKUP($E67,'Női egyéni 1000 ELO'!$A$7:$O$48,5))</f>
        <v/>
      </c>
      <c r="E67" s="159"/>
      <c r="F67" s="487" t="str">
        <f>UPPER(IF($E67="","",VLOOKUP($E67,'Női egyéni 1000 ELO'!$A$7:$O$48,2)))</f>
        <v/>
      </c>
      <c r="G67" s="487" t="str">
        <f>IF($E67="","",VLOOKUP($E67,'Női egyéni 1000 ELO'!$A$7:$O$48,3))</f>
        <v/>
      </c>
      <c r="H67" s="487"/>
      <c r="I67" s="487" t="str">
        <f>IF($E67="","",VLOOKUP($E67,'Női egyéni 1000 ELO'!$A$7:$O$48,4))</f>
        <v/>
      </c>
      <c r="J67" s="162"/>
      <c r="K67" s="161"/>
      <c r="L67" s="187"/>
      <c r="M67" s="161"/>
      <c r="N67" s="186"/>
      <c r="O67" s="186"/>
      <c r="P67" s="186"/>
      <c r="Q67" s="167"/>
      <c r="R67" s="168"/>
      <c r="S67" s="169"/>
      <c r="AI67" s="668"/>
      <c r="AJ67" s="668"/>
      <c r="AK67" s="668"/>
    </row>
    <row r="68" spans="1:37" s="38" customFormat="1" ht="9.6" customHeight="1" x14ac:dyDescent="0.25">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5">
      <c r="A69" s="157">
        <v>32</v>
      </c>
      <c r="B69" s="390" t="str">
        <f>IF($E69="","",VLOOKUP($E69,'Női egyéni 1000 ELO'!$A$7:$O$48,14))</f>
        <v/>
      </c>
      <c r="C69" s="390" t="str">
        <f>IF($E69="","",VLOOKUP($E69,'Női egyéni 1000 ELO'!$A$7:$O$48,15))</f>
        <v/>
      </c>
      <c r="D69" s="471" t="str">
        <f>IF($E69="","",VLOOKUP($E69,'Női egyéni 1000 ELO'!$A$7:$O$48,5))</f>
        <v/>
      </c>
      <c r="E69" s="159"/>
      <c r="F69" s="160" t="str">
        <f>UPPER(IF($E69="","",VLOOKUP($E69,'Női egyéni 1000 ELO'!$A$7:$O$48,2)))</f>
        <v/>
      </c>
      <c r="G69" s="160" t="str">
        <f>IF($E69="","",VLOOKUP($E69,'Női egyéni 1000 ELO'!$A$7:$O$48,3))</f>
        <v/>
      </c>
      <c r="H69" s="160"/>
      <c r="I69" s="160" t="str">
        <f>IF($E69="","",VLOOKUP($E69,'Női egyéni 1000 ELO'!$A$7:$O$48,4))</f>
        <v/>
      </c>
      <c r="J69" s="190"/>
      <c r="K69" s="161"/>
      <c r="L69" s="161"/>
      <c r="M69" s="161"/>
      <c r="N69" s="161"/>
      <c r="O69" s="164"/>
      <c r="P69" s="166"/>
      <c r="Q69" s="167"/>
      <c r="R69" s="168"/>
      <c r="S69" s="169"/>
      <c r="AI69" s="668"/>
      <c r="AJ69" s="668"/>
      <c r="AK69" s="668"/>
    </row>
    <row r="70" spans="1:37" s="2" customFormat="1" ht="6.75" customHeight="1" x14ac:dyDescent="0.25">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5">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5">
      <c r="A72" s="452" t="s">
        <v>106</v>
      </c>
      <c r="B72" s="453"/>
      <c r="C72" s="454"/>
      <c r="D72" s="455"/>
      <c r="E72" s="224">
        <v>1</v>
      </c>
      <c r="F72" s="92" t="str">
        <f>IF(E72&gt;$R$79,,UPPER(VLOOKUP(E72,'Női egyéni 1000 ELO'!$A$7:$Q$134,2)))</f>
        <v xml:space="preserve">GURUZ </v>
      </c>
      <c r="G72" s="225"/>
      <c r="H72" s="92"/>
      <c r="I72" s="91"/>
      <c r="J72" s="226" t="s">
        <v>7</v>
      </c>
      <c r="K72" s="221"/>
      <c r="L72" s="227"/>
      <c r="M72" s="221"/>
      <c r="N72" s="228"/>
      <c r="O72" s="229" t="s">
        <v>111</v>
      </c>
      <c r="P72" s="230"/>
      <c r="Q72" s="230"/>
      <c r="R72" s="231"/>
      <c r="AI72" s="670"/>
      <c r="AJ72" s="670"/>
      <c r="AK72" s="670"/>
    </row>
    <row r="73" spans="1:37" s="18" customFormat="1" ht="9" customHeight="1" x14ac:dyDescent="0.25">
      <c r="A73" s="236" t="s">
        <v>124</v>
      </c>
      <c r="B73" s="234"/>
      <c r="C73" s="448"/>
      <c r="D73" s="237"/>
      <c r="E73" s="224">
        <v>2</v>
      </c>
      <c r="F73" s="92" t="str">
        <f>IF(E73&gt;$R$79,,UPPER(VLOOKUP(E73,'Női egyéni 1000 ELO'!$A$7:$Q$134,2)))</f>
        <v xml:space="preserve">BALTA </v>
      </c>
      <c r="G73" s="225"/>
      <c r="H73" s="92"/>
      <c r="I73" s="91"/>
      <c r="J73" s="226" t="s">
        <v>8</v>
      </c>
      <c r="K73" s="221"/>
      <c r="L73" s="227"/>
      <c r="M73" s="221"/>
      <c r="N73" s="228"/>
      <c r="O73" s="232"/>
      <c r="P73" s="233"/>
      <c r="Q73" s="234"/>
      <c r="R73" s="235"/>
      <c r="AI73" s="670"/>
      <c r="AJ73" s="670"/>
      <c r="AK73" s="670"/>
    </row>
    <row r="74" spans="1:37" s="18" customFormat="1" ht="9" customHeight="1" x14ac:dyDescent="0.25">
      <c r="A74" s="379"/>
      <c r="B74" s="380"/>
      <c r="C74" s="449"/>
      <c r="D74" s="381"/>
      <c r="E74" s="224">
        <v>3</v>
      </c>
      <c r="F74" s="92" t="str">
        <f>IF(E74&gt;$R$79,,UPPER(VLOOKUP(E74,'Női egyéni 1000 ELO'!$A$7:$Q$134,2)))</f>
        <v xml:space="preserve">SZÓKE </v>
      </c>
      <c r="G74" s="225"/>
      <c r="H74" s="92"/>
      <c r="I74" s="91"/>
      <c r="J74" s="226" t="s">
        <v>9</v>
      </c>
      <c r="K74" s="221"/>
      <c r="L74" s="227"/>
      <c r="M74" s="221"/>
      <c r="N74" s="228"/>
      <c r="O74" s="229" t="s">
        <v>112</v>
      </c>
      <c r="P74" s="230"/>
      <c r="Q74" s="230"/>
      <c r="R74" s="231"/>
      <c r="AI74" s="670"/>
      <c r="AJ74" s="670"/>
      <c r="AK74" s="670"/>
    </row>
    <row r="75" spans="1:37" s="18" customFormat="1" ht="9" customHeight="1" x14ac:dyDescent="0.25">
      <c r="A75" s="238"/>
      <c r="B75" s="443"/>
      <c r="C75" s="443"/>
      <c r="D75" s="239"/>
      <c r="E75" s="224">
        <v>4</v>
      </c>
      <c r="F75" s="92" t="str">
        <f>IF(E75&gt;$R$79,,UPPER(VLOOKUP(E75,'Női egyéni 1000 ELO'!$A$7:$Q$134,2)))</f>
        <v xml:space="preserve">BÁLINT </v>
      </c>
      <c r="G75" s="225"/>
      <c r="H75" s="92"/>
      <c r="I75" s="91"/>
      <c r="J75" s="226" t="s">
        <v>10</v>
      </c>
      <c r="K75" s="221"/>
      <c r="L75" s="227"/>
      <c r="M75" s="221"/>
      <c r="N75" s="228"/>
      <c r="O75" s="221"/>
      <c r="P75" s="227"/>
      <c r="Q75" s="221"/>
      <c r="R75" s="228"/>
      <c r="AI75" s="670"/>
      <c r="AJ75" s="670"/>
      <c r="AK75" s="670"/>
    </row>
    <row r="76" spans="1:37" s="18" customFormat="1" ht="9" customHeight="1" x14ac:dyDescent="0.25">
      <c r="A76" s="366"/>
      <c r="B76" s="382"/>
      <c r="C76" s="382"/>
      <c r="D76" s="450"/>
      <c r="E76" s="224">
        <v>5</v>
      </c>
      <c r="F76" s="92" t="str">
        <f>IF(E76&gt;$R$79,,UPPER(VLOOKUP(E76,'Női egyéni 1000 ELO'!$A$7:$Q$134,2)))</f>
        <v xml:space="preserve">HAUS  </v>
      </c>
      <c r="G76" s="225"/>
      <c r="H76" s="92"/>
      <c r="I76" s="91"/>
      <c r="J76" s="226" t="s">
        <v>11</v>
      </c>
      <c r="K76" s="221"/>
      <c r="L76" s="227"/>
      <c r="M76" s="221"/>
      <c r="N76" s="228"/>
      <c r="O76" s="234"/>
      <c r="P76" s="233"/>
      <c r="Q76" s="234"/>
      <c r="R76" s="235"/>
      <c r="AI76" s="670"/>
      <c r="AJ76" s="670"/>
      <c r="AK76" s="670"/>
    </row>
    <row r="77" spans="1:37" s="18" customFormat="1" ht="9" customHeight="1" x14ac:dyDescent="0.25">
      <c r="A77" s="367"/>
      <c r="B77" s="388"/>
      <c r="C77" s="443"/>
      <c r="D77" s="239"/>
      <c r="E77" s="224">
        <v>6</v>
      </c>
      <c r="F77" s="92" t="str">
        <f>IF(E77&gt;$R$79,,UPPER(VLOOKUP(E77,'Női egyéni 1000 ELO'!$A$7:$Q$134,2)))</f>
        <v xml:space="preserve">HOLLÓSI </v>
      </c>
      <c r="G77" s="225"/>
      <c r="H77" s="92"/>
      <c r="I77" s="91"/>
      <c r="J77" s="226" t="s">
        <v>12</v>
      </c>
      <c r="K77" s="221"/>
      <c r="L77" s="227"/>
      <c r="M77" s="221"/>
      <c r="N77" s="228"/>
      <c r="O77" s="229" t="s">
        <v>92</v>
      </c>
      <c r="P77" s="230"/>
      <c r="Q77" s="230"/>
      <c r="R77" s="231"/>
      <c r="AI77" s="670"/>
      <c r="AJ77" s="670"/>
      <c r="AK77" s="670"/>
    </row>
    <row r="78" spans="1:37" s="18" customFormat="1" ht="9" customHeight="1" x14ac:dyDescent="0.25">
      <c r="A78" s="367"/>
      <c r="B78" s="388"/>
      <c r="C78" s="444"/>
      <c r="D78" s="377"/>
      <c r="E78" s="224">
        <v>7</v>
      </c>
      <c r="F78" s="92" t="str">
        <f>IF(E78&gt;$R$79,,UPPER(VLOOKUP(E78,'Női egyéni 1000 ELO'!$A$7:$Q$134,2)))</f>
        <v>CSENTEI</v>
      </c>
      <c r="G78" s="225"/>
      <c r="H78" s="92"/>
      <c r="I78" s="91"/>
      <c r="J78" s="226" t="s">
        <v>13</v>
      </c>
      <c r="K78" s="221"/>
      <c r="L78" s="227"/>
      <c r="M78" s="221"/>
      <c r="N78" s="228"/>
      <c r="O78" s="221"/>
      <c r="P78" s="227"/>
      <c r="Q78" s="221"/>
      <c r="R78" s="228"/>
      <c r="AI78" s="670"/>
      <c r="AJ78" s="670"/>
      <c r="AK78" s="670"/>
    </row>
    <row r="79" spans="1:37" s="18" customFormat="1" ht="9" customHeight="1" x14ac:dyDescent="0.25">
      <c r="A79" s="368"/>
      <c r="B79" s="365"/>
      <c r="C79" s="445"/>
      <c r="D79" s="378"/>
      <c r="E79" s="240">
        <v>8</v>
      </c>
      <c r="F79" s="241" t="str">
        <f>IF(E79&gt;$R$79,,UPPER(VLOOKUP(E79,'Női egyéni 1000 ELO'!$A$7:$Q$134,2)))</f>
        <v xml:space="preserve">KIRÁLY </v>
      </c>
      <c r="G79" s="242"/>
      <c r="H79" s="241"/>
      <c r="I79" s="243"/>
      <c r="J79" s="244" t="s">
        <v>14</v>
      </c>
      <c r="K79" s="234"/>
      <c r="L79" s="233"/>
      <c r="M79" s="234"/>
      <c r="N79" s="235"/>
      <c r="O79" s="234" t="str">
        <f>R4</f>
        <v>Kádár László</v>
      </c>
      <c r="P79" s="233"/>
      <c r="Q79" s="234"/>
      <c r="R79" s="245">
        <f>MIN(8,'Női egyéni 1000 ELO'!Q5)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231" priority="11" stopIfTrue="1">
      <formula>AND($E7&lt;9,$C7&gt;0)</formula>
    </cfRule>
  </conditionalFormatting>
  <conditionalFormatting sqref="I8 I40 I16 M14 I20 M30 I24 I48 M46 I52 I32 I44 I36 I12 M62 I28 K18 K26 K34 K42 K50 K58 K66 K10 I56 I64 I68 I60 O22 O39 O54">
    <cfRule type="expression" dxfId="230" priority="8" stopIfTrue="1">
      <formula>AND($O$1="CU",I8="Umpire")</formula>
    </cfRule>
    <cfRule type="expression" dxfId="229" priority="9" stopIfTrue="1">
      <formula>AND($O$1="CU",I8&lt;&gt;"Umpire",J8&lt;&gt;"")</formula>
    </cfRule>
    <cfRule type="expression" dxfId="228" priority="10" stopIfTrue="1">
      <formula>AND($O$1="CU",I8&lt;&gt;"Umpire")</formula>
    </cfRule>
  </conditionalFormatting>
  <conditionalFormatting sqref="E67 E65 E63 E13 E61 E15 E17 E21 E19 E23 E25 E27 E29 E31 E33 E37 E35 E39 E41 E43 E47 E49 E45 E51 E53 E55 E57 E59 E69">
    <cfRule type="expression" dxfId="227" priority="7" stopIfTrue="1">
      <formula>AND($E13&lt;9,$C13&gt;0)</formula>
    </cfRule>
  </conditionalFormatting>
  <conditionalFormatting sqref="M10 M18 M26 M34 M42 M50 M58 M66 O14 O30 O46 O62 Q22 Q54 K8 K12 K16 K20 K24 K28 K32 K36 K40 K44 K48 K52 K56 K60 K64 K68">
    <cfRule type="expression" dxfId="226" priority="5" stopIfTrue="1">
      <formula>J8="as"</formula>
    </cfRule>
    <cfRule type="expression" dxfId="225" priority="6" stopIfTrue="1">
      <formula>J8="bs"</formula>
    </cfRule>
  </conditionalFormatting>
  <conditionalFormatting sqref="J8 J12 J16 J20 J24 J28 J32 J36 J40 J44 J48 J52 J56 J60 J64 J68 L66 L58 L50 L42 L34 L26 L18 L10 N14 N30 N46 N62 R79 P54 P39 P22">
    <cfRule type="expression" dxfId="224" priority="4" stopIfTrue="1">
      <formula>$O$1="CU"</formula>
    </cfRule>
  </conditionalFormatting>
  <conditionalFormatting sqref="Q38">
    <cfRule type="expression" dxfId="223" priority="2" stopIfTrue="1">
      <formula>P39="as"</formula>
    </cfRule>
    <cfRule type="expression" dxfId="222" priority="3" stopIfTrue="1">
      <formula>P39="bs"</formula>
    </cfRule>
  </conditionalFormatting>
  <conditionalFormatting sqref="E7 E9 E11">
    <cfRule type="expression" dxfId="221" priority="1" stopIfTrue="1">
      <formula>$E7&lt;9</formula>
    </cfRule>
  </conditionalFormatting>
  <dataValidations count="2">
    <dataValidation type="list" allowBlank="1" showInputMessage="1" sqref="O54 O39 O22" xr:uid="{00000000-0002-0000-2B00-000000000000}">
      <formula1>$V$8:$V$17</formula1>
    </dataValidation>
    <dataValidation type="list" allowBlank="1" showInputMessage="1" sqref="I8 I24 I12 I28 I16 I40 I20 I44 I48 I52 I32 I36 I56 I60 I64 I68 K66 K58 K50 K42 K34 K26 K18 K10 M14 M30 M46 M62" xr:uid="{00000000-0002-0000-2B00-000001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tabColor indexed="42"/>
  </sheetPr>
  <dimension ref="A1:Q156"/>
  <sheetViews>
    <sheetView showGridLines="0" showZeros="0" workbookViewId="0">
      <pane ySplit="6" topLeftCell="A26" activePane="bottomLeft" state="frozen"/>
      <selection activeCell="C12" sqref="C12"/>
      <selection pane="bottomLeft" activeCell="B35" sqref="B35"/>
    </sheetView>
  </sheetViews>
  <sheetFormatPr defaultRowHeight="13.2" x14ac:dyDescent="0.25"/>
  <cols>
    <col min="1" max="1" width="3.88671875" customWidth="1"/>
    <col min="2" max="2" width="18.88671875" bestFit="1" customWidth="1"/>
    <col min="3" max="3" width="14.33203125" customWidth="1"/>
    <col min="4" max="4" width="12" style="45" customWidth="1"/>
    <col min="5" max="5" width="10.5546875" style="728"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t="str">
        <f>Altalanos!$A$6</f>
        <v>MTSZ AMATŐR OB</v>
      </c>
      <c r="B1" s="93"/>
      <c r="C1" s="93"/>
      <c r="D1" s="384"/>
      <c r="E1" s="438" t="s">
        <v>123</v>
      </c>
      <c r="F1" s="427"/>
      <c r="G1" s="428"/>
      <c r="H1" s="429"/>
      <c r="I1" s="429"/>
      <c r="J1" s="430"/>
      <c r="K1" s="430"/>
      <c r="L1" s="430"/>
      <c r="M1" s="430"/>
      <c r="N1" s="430"/>
      <c r="O1" s="430"/>
      <c r="P1" s="430"/>
      <c r="Q1" s="431"/>
    </row>
    <row r="2" spans="1:17" ht="13.8" thickBot="1" x14ac:dyDescent="0.3">
      <c r="B2" s="96" t="s">
        <v>122</v>
      </c>
      <c r="C2" s="96" t="str">
        <f>Altalanos!$A$8</f>
        <v>Férfi egyéni 1000</v>
      </c>
      <c r="D2" s="120"/>
      <c r="E2" s="438" t="s">
        <v>94</v>
      </c>
      <c r="F2" s="103"/>
      <c r="G2" s="103"/>
      <c r="H2" s="704"/>
      <c r="I2" s="704"/>
      <c r="J2" s="94"/>
      <c r="K2" s="94"/>
      <c r="L2" s="94"/>
      <c r="M2" s="94"/>
      <c r="N2" s="111"/>
      <c r="O2" s="86"/>
      <c r="P2" s="86"/>
      <c r="Q2" s="111"/>
    </row>
    <row r="3" spans="1:17" s="2" customFormat="1" ht="13.8" thickBot="1" x14ac:dyDescent="0.3">
      <c r="A3" s="683" t="s">
        <v>121</v>
      </c>
      <c r="B3" s="702"/>
      <c r="C3" s="702"/>
      <c r="D3" s="702"/>
      <c r="E3" s="702"/>
      <c r="F3" s="702"/>
      <c r="G3" s="702"/>
      <c r="H3" s="702"/>
      <c r="I3" s="703"/>
      <c r="J3" s="112"/>
      <c r="K3" s="123"/>
      <c r="L3" s="123"/>
      <c r="M3" s="123"/>
      <c r="N3" s="485" t="s">
        <v>92</v>
      </c>
      <c r="O3" s="113"/>
      <c r="P3" s="124"/>
      <c r="Q3" s="439"/>
    </row>
    <row r="4" spans="1:17" s="2" customFormat="1" x14ac:dyDescent="0.25">
      <c r="A4" s="55" t="s">
        <v>82</v>
      </c>
      <c r="B4" s="55"/>
      <c r="C4" s="53" t="s">
        <v>79</v>
      </c>
      <c r="D4" s="55" t="s">
        <v>87</v>
      </c>
      <c r="E4" s="88"/>
      <c r="G4" s="125"/>
      <c r="H4" s="738" t="s">
        <v>88</v>
      </c>
      <c r="I4" s="713"/>
      <c r="J4" s="126"/>
      <c r="K4" s="127"/>
      <c r="L4" s="127"/>
      <c r="M4" s="127"/>
      <c r="N4" s="126"/>
      <c r="O4" s="440"/>
      <c r="P4" s="440"/>
      <c r="Q4" s="128"/>
    </row>
    <row r="5" spans="1:17" s="2" customFormat="1" ht="13.8" thickBot="1" x14ac:dyDescent="0.3">
      <c r="A5" s="432" t="str">
        <f>Altalanos!$A$10</f>
        <v>2022.08.05-07.</v>
      </c>
      <c r="B5" s="432"/>
      <c r="C5" s="97" t="str">
        <f>Altalanos!$C$10</f>
        <v>Balatonboglár</v>
      </c>
      <c r="D5" s="98" t="str">
        <f>Altalanos!$D$10</f>
        <v xml:space="preserve">  </v>
      </c>
      <c r="E5" s="98"/>
      <c r="F5" s="98"/>
      <c r="G5" s="98"/>
      <c r="H5" s="470" t="str">
        <f>Altalanos!$E$10</f>
        <v>Kádár László</v>
      </c>
      <c r="I5" s="739"/>
      <c r="J5" s="129"/>
      <c r="K5" s="89"/>
      <c r="L5" s="89"/>
      <c r="M5" s="89"/>
      <c r="N5" s="129"/>
      <c r="O5" s="98"/>
      <c r="P5" s="98"/>
      <c r="Q5" s="756"/>
    </row>
    <row r="6" spans="1:17" ht="30" customHeight="1" thickBot="1" x14ac:dyDescent="0.3">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t="s">
        <v>275</v>
      </c>
      <c r="C7" s="105" t="s">
        <v>276</v>
      </c>
      <c r="D7" s="106"/>
      <c r="E7" s="441"/>
      <c r="F7" s="686"/>
      <c r="G7" s="687"/>
      <c r="H7" s="106">
        <v>1</v>
      </c>
      <c r="I7" s="106"/>
      <c r="J7" s="423"/>
      <c r="K7" s="421"/>
      <c r="L7" s="425"/>
      <c r="M7" s="421"/>
      <c r="N7" s="387"/>
      <c r="O7" s="768"/>
      <c r="P7" s="133"/>
      <c r="Q7" s="107"/>
    </row>
    <row r="8" spans="1:17" s="11" customFormat="1" ht="18.899999999999999" customHeight="1" x14ac:dyDescent="0.25">
      <c r="A8" s="426">
        <v>2</v>
      </c>
      <c r="B8" s="105" t="s">
        <v>290</v>
      </c>
      <c r="C8" s="105" t="s">
        <v>289</v>
      </c>
      <c r="D8" s="106"/>
      <c r="E8" s="441"/>
      <c r="F8" s="688"/>
      <c r="G8" s="689"/>
      <c r="H8" s="106">
        <v>3</v>
      </c>
      <c r="I8" s="106"/>
      <c r="J8" s="423"/>
      <c r="K8" s="421"/>
      <c r="L8" s="425"/>
      <c r="M8" s="421"/>
      <c r="N8" s="387"/>
      <c r="O8" s="106"/>
      <c r="P8" s="133"/>
      <c r="Q8" s="107"/>
    </row>
    <row r="9" spans="1:17" s="11" customFormat="1" ht="18.899999999999999" customHeight="1" x14ac:dyDescent="0.25">
      <c r="A9" s="426">
        <v>3</v>
      </c>
      <c r="B9" s="105" t="s">
        <v>387</v>
      </c>
      <c r="C9" s="105" t="s">
        <v>261</v>
      </c>
      <c r="D9" s="106"/>
      <c r="E9" s="441"/>
      <c r="F9" s="688"/>
      <c r="G9" s="689"/>
      <c r="H9" s="106">
        <v>4</v>
      </c>
      <c r="I9" s="106"/>
      <c r="J9" s="423"/>
      <c r="K9" s="421"/>
      <c r="L9" s="425"/>
      <c r="M9" s="421"/>
      <c r="N9" s="387"/>
      <c r="O9" s="106"/>
      <c r="P9" s="715"/>
      <c r="Q9" s="458"/>
    </row>
    <row r="10" spans="1:17" s="11" customFormat="1" ht="18.899999999999999" customHeight="1" x14ac:dyDescent="0.25">
      <c r="A10" s="426">
        <v>4</v>
      </c>
      <c r="B10" s="815" t="s">
        <v>279</v>
      </c>
      <c r="C10" s="105" t="s">
        <v>280</v>
      </c>
      <c r="D10" s="106"/>
      <c r="E10" s="441"/>
      <c r="F10" s="688"/>
      <c r="G10" s="689"/>
      <c r="H10" s="106">
        <v>5</v>
      </c>
      <c r="I10" s="106"/>
      <c r="J10" s="423"/>
      <c r="K10" s="421"/>
      <c r="L10" s="425"/>
      <c r="M10" s="421"/>
      <c r="N10" s="387"/>
      <c r="O10" s="106"/>
      <c r="P10" s="714"/>
      <c r="Q10" s="707"/>
    </row>
    <row r="11" spans="1:17" s="11" customFormat="1" ht="18.899999999999999" customHeight="1" x14ac:dyDescent="0.25">
      <c r="A11" s="426">
        <v>5</v>
      </c>
      <c r="B11" s="105" t="s">
        <v>265</v>
      </c>
      <c r="C11" s="105" t="s">
        <v>266</v>
      </c>
      <c r="D11" s="106"/>
      <c r="E11" s="441"/>
      <c r="F11" s="688"/>
      <c r="G11" s="689"/>
      <c r="H11" s="106">
        <v>10</v>
      </c>
      <c r="I11" s="106"/>
      <c r="J11" s="423"/>
      <c r="K11" s="421"/>
      <c r="L11" s="425"/>
      <c r="M11" s="421"/>
      <c r="N11" s="387"/>
      <c r="O11" s="106"/>
      <c r="P11" s="714"/>
      <c r="Q11" s="707"/>
    </row>
    <row r="12" spans="1:17" s="11" customFormat="1" ht="18.899999999999999" customHeight="1" x14ac:dyDescent="0.25">
      <c r="A12" s="426">
        <v>6</v>
      </c>
      <c r="B12" s="105" t="s">
        <v>252</v>
      </c>
      <c r="C12" s="105" t="s">
        <v>253</v>
      </c>
      <c r="D12" s="106"/>
      <c r="E12" s="737"/>
      <c r="F12" s="688"/>
      <c r="G12" s="689"/>
      <c r="H12" s="106">
        <v>12</v>
      </c>
      <c r="I12" s="106"/>
      <c r="J12" s="423"/>
      <c r="K12" s="421"/>
      <c r="L12" s="425"/>
      <c r="M12" s="421"/>
      <c r="N12" s="387"/>
      <c r="O12" s="106"/>
      <c r="P12" s="714"/>
      <c r="Q12" s="707"/>
    </row>
    <row r="13" spans="1:17" s="11" customFormat="1" ht="18.899999999999999" customHeight="1" x14ac:dyDescent="0.25">
      <c r="A13" s="426">
        <v>7</v>
      </c>
      <c r="B13" s="105" t="s">
        <v>274</v>
      </c>
      <c r="C13" s="105" t="s">
        <v>273</v>
      </c>
      <c r="D13" s="106"/>
      <c r="E13" s="441"/>
      <c r="F13" s="688"/>
      <c r="G13" s="689"/>
      <c r="H13" s="106">
        <v>14</v>
      </c>
      <c r="I13" s="106"/>
      <c r="J13" s="423"/>
      <c r="K13" s="421"/>
      <c r="L13" s="425"/>
      <c r="M13" s="421"/>
      <c r="N13" s="387"/>
      <c r="O13" s="106"/>
      <c r="P13" s="714"/>
      <c r="Q13" s="707"/>
    </row>
    <row r="14" spans="1:17" s="11" customFormat="1" ht="18.899999999999999" customHeight="1" x14ac:dyDescent="0.25">
      <c r="A14" s="426">
        <v>8</v>
      </c>
      <c r="B14" s="105" t="s">
        <v>250</v>
      </c>
      <c r="C14" s="105" t="s">
        <v>251</v>
      </c>
      <c r="D14" s="106"/>
      <c r="E14" s="441"/>
      <c r="F14" s="688"/>
      <c r="G14" s="689"/>
      <c r="H14" s="106">
        <v>16</v>
      </c>
      <c r="I14" s="106"/>
      <c r="J14" s="423"/>
      <c r="K14" s="421"/>
      <c r="L14" s="425"/>
      <c r="M14" s="421"/>
      <c r="N14" s="387"/>
      <c r="O14" s="106"/>
      <c r="P14" s="714"/>
      <c r="Q14" s="707"/>
    </row>
    <row r="15" spans="1:17" s="11" customFormat="1" ht="18.899999999999999" customHeight="1" x14ac:dyDescent="0.25">
      <c r="A15" s="426">
        <v>9</v>
      </c>
      <c r="B15" s="105" t="s">
        <v>379</v>
      </c>
      <c r="C15" s="105" t="s">
        <v>293</v>
      </c>
      <c r="D15" s="106"/>
      <c r="E15" s="441"/>
      <c r="F15" s="132"/>
      <c r="G15" s="132"/>
      <c r="H15" s="106">
        <v>17</v>
      </c>
      <c r="I15" s="106"/>
      <c r="J15" s="423"/>
      <c r="K15" s="421"/>
      <c r="L15" s="425"/>
      <c r="M15" s="466"/>
      <c r="N15" s="387"/>
      <c r="O15" s="106"/>
      <c r="P15" s="107"/>
      <c r="Q15" s="107"/>
    </row>
    <row r="16" spans="1:17" s="11" customFormat="1" ht="18.899999999999999" customHeight="1" x14ac:dyDescent="0.25">
      <c r="A16" s="426">
        <v>10</v>
      </c>
      <c r="B16" s="105" t="s">
        <v>241</v>
      </c>
      <c r="C16" s="105" t="s">
        <v>242</v>
      </c>
      <c r="D16" s="106"/>
      <c r="E16" s="441"/>
      <c r="F16" s="132"/>
      <c r="G16" s="132"/>
      <c r="H16" s="106">
        <v>23</v>
      </c>
      <c r="I16" s="106"/>
      <c r="J16" s="423"/>
      <c r="K16" s="421"/>
      <c r="L16" s="425"/>
      <c r="M16" s="466"/>
      <c r="N16" s="387"/>
      <c r="O16" s="106"/>
      <c r="P16" s="133"/>
      <c r="Q16" s="107"/>
    </row>
    <row r="17" spans="1:17" s="11" customFormat="1" ht="18.899999999999999" customHeight="1" x14ac:dyDescent="0.25">
      <c r="A17" s="426">
        <v>11</v>
      </c>
      <c r="B17" s="105" t="s">
        <v>262</v>
      </c>
      <c r="C17" s="105" t="s">
        <v>261</v>
      </c>
      <c r="D17" s="106"/>
      <c r="E17" s="441"/>
      <c r="F17" s="132"/>
      <c r="G17" s="132"/>
      <c r="H17" s="106">
        <v>30</v>
      </c>
      <c r="I17" s="106"/>
      <c r="J17" s="423"/>
      <c r="K17" s="421"/>
      <c r="L17" s="425"/>
      <c r="M17" s="466"/>
      <c r="N17" s="387"/>
      <c r="O17" s="106"/>
      <c r="P17" s="133"/>
      <c r="Q17" s="107"/>
    </row>
    <row r="18" spans="1:17" s="11" customFormat="1" ht="18.899999999999999" customHeight="1" x14ac:dyDescent="0.25">
      <c r="A18" s="426">
        <v>12</v>
      </c>
      <c r="B18" s="105" t="s">
        <v>243</v>
      </c>
      <c r="C18" s="105" t="s">
        <v>244</v>
      </c>
      <c r="D18" s="106"/>
      <c r="E18" s="441"/>
      <c r="F18" s="132"/>
      <c r="G18" s="132"/>
      <c r="H18" s="106">
        <v>38</v>
      </c>
      <c r="I18" s="106"/>
      <c r="J18" s="423"/>
      <c r="K18" s="421"/>
      <c r="L18" s="425"/>
      <c r="M18" s="466"/>
      <c r="N18" s="387"/>
      <c r="O18" s="106"/>
      <c r="P18" s="133"/>
      <c r="Q18" s="107"/>
    </row>
    <row r="19" spans="1:17" s="11" customFormat="1" ht="18.899999999999999" customHeight="1" x14ac:dyDescent="0.25">
      <c r="A19" s="426">
        <v>13</v>
      </c>
      <c r="B19" s="105" t="s">
        <v>260</v>
      </c>
      <c r="C19" s="105" t="s">
        <v>261</v>
      </c>
      <c r="D19" s="106"/>
      <c r="E19" s="441"/>
      <c r="F19" s="132"/>
      <c r="G19" s="132"/>
      <c r="H19" s="106">
        <v>44</v>
      </c>
      <c r="I19" s="106"/>
      <c r="J19" s="423"/>
      <c r="K19" s="421"/>
      <c r="L19" s="425"/>
      <c r="M19" s="466"/>
      <c r="N19" s="387"/>
      <c r="O19" s="106"/>
      <c r="P19" s="133"/>
      <c r="Q19" s="107"/>
    </row>
    <row r="20" spans="1:17" s="11" customFormat="1" ht="18.899999999999999" customHeight="1" x14ac:dyDescent="0.25">
      <c r="A20" s="426">
        <v>14</v>
      </c>
      <c r="B20" s="105" t="s">
        <v>370</v>
      </c>
      <c r="C20" s="105" t="s">
        <v>251</v>
      </c>
      <c r="D20" s="106"/>
      <c r="E20" s="441"/>
      <c r="F20" s="132"/>
      <c r="G20" s="132"/>
      <c r="H20" s="106">
        <v>69</v>
      </c>
      <c r="I20" s="106"/>
      <c r="J20" s="423"/>
      <c r="K20" s="421"/>
      <c r="L20" s="425"/>
      <c r="M20" s="466"/>
      <c r="N20" s="387"/>
      <c r="O20" s="106"/>
      <c r="P20" s="133"/>
      <c r="Q20" s="107"/>
    </row>
    <row r="21" spans="1:17" s="11" customFormat="1" ht="18.899999999999999" customHeight="1" x14ac:dyDescent="0.25">
      <c r="A21" s="426">
        <v>15</v>
      </c>
      <c r="B21" s="105" t="s">
        <v>284</v>
      </c>
      <c r="C21" s="105" t="s">
        <v>285</v>
      </c>
      <c r="D21" s="106"/>
      <c r="E21" s="441"/>
      <c r="F21" s="132"/>
      <c r="G21" s="132"/>
      <c r="H21" s="106">
        <v>70</v>
      </c>
      <c r="I21" s="106"/>
      <c r="J21" s="423"/>
      <c r="K21" s="421"/>
      <c r="L21" s="425"/>
      <c r="M21" s="466"/>
      <c r="N21" s="387"/>
      <c r="O21" s="106"/>
      <c r="P21" s="133"/>
      <c r="Q21" s="107"/>
    </row>
    <row r="22" spans="1:17" s="11" customFormat="1" ht="18.899999999999999" customHeight="1" x14ac:dyDescent="0.25">
      <c r="A22" s="426">
        <v>16</v>
      </c>
      <c r="B22" s="105" t="s">
        <v>239</v>
      </c>
      <c r="C22" s="105" t="s">
        <v>270</v>
      </c>
      <c r="D22" s="106"/>
      <c r="E22" s="441"/>
      <c r="F22" s="132"/>
      <c r="G22" s="132"/>
      <c r="H22" s="106">
        <v>74</v>
      </c>
      <c r="I22" s="106"/>
      <c r="J22" s="423"/>
      <c r="K22" s="421"/>
      <c r="L22" s="425"/>
      <c r="M22" s="466"/>
      <c r="N22" s="387"/>
      <c r="O22" s="106"/>
      <c r="P22" s="133"/>
      <c r="Q22" s="107"/>
    </row>
    <row r="23" spans="1:17" s="11" customFormat="1" ht="18.899999999999999" customHeight="1" x14ac:dyDescent="0.25">
      <c r="A23" s="426">
        <v>17</v>
      </c>
      <c r="B23" s="105" t="s">
        <v>263</v>
      </c>
      <c r="C23" s="105" t="s">
        <v>251</v>
      </c>
      <c r="D23" s="106"/>
      <c r="E23" s="441"/>
      <c r="F23" s="132"/>
      <c r="G23" s="132"/>
      <c r="H23" s="106">
        <v>79</v>
      </c>
      <c r="I23" s="106"/>
      <c r="J23" s="423"/>
      <c r="K23" s="421"/>
      <c r="L23" s="425"/>
      <c r="M23" s="466"/>
      <c r="N23" s="387"/>
      <c r="O23" s="106"/>
      <c r="P23" s="133"/>
      <c r="Q23" s="107"/>
    </row>
    <row r="24" spans="1:17" s="11" customFormat="1" ht="18.899999999999999" customHeight="1" x14ac:dyDescent="0.25">
      <c r="A24" s="426">
        <v>18</v>
      </c>
      <c r="B24" s="105" t="s">
        <v>264</v>
      </c>
      <c r="C24" s="105" t="s">
        <v>242</v>
      </c>
      <c r="D24" s="106"/>
      <c r="E24" s="441"/>
      <c r="F24" s="132"/>
      <c r="G24" s="132"/>
      <c r="H24" s="106">
        <v>83</v>
      </c>
      <c r="I24" s="106"/>
      <c r="J24" s="423"/>
      <c r="K24" s="421"/>
      <c r="L24" s="425"/>
      <c r="M24" s="466"/>
      <c r="N24" s="387"/>
      <c r="O24" s="106"/>
      <c r="P24" s="133"/>
      <c r="Q24" s="107"/>
    </row>
    <row r="25" spans="1:17" s="11" customFormat="1" ht="18.899999999999999" customHeight="1" x14ac:dyDescent="0.25">
      <c r="A25" s="426">
        <v>19</v>
      </c>
      <c r="B25" s="105" t="s">
        <v>271</v>
      </c>
      <c r="C25" s="105" t="s">
        <v>272</v>
      </c>
      <c r="D25" s="106"/>
      <c r="E25" s="441"/>
      <c r="F25" s="132"/>
      <c r="G25" s="132"/>
      <c r="H25" s="106">
        <v>84</v>
      </c>
      <c r="I25" s="106"/>
      <c r="J25" s="423"/>
      <c r="K25" s="421"/>
      <c r="L25" s="425"/>
      <c r="M25" s="466"/>
      <c r="N25" s="387"/>
      <c r="O25" s="106"/>
      <c r="P25" s="133"/>
      <c r="Q25" s="107"/>
    </row>
    <row r="26" spans="1:17" s="11" customFormat="1" ht="18.899999999999999" customHeight="1" x14ac:dyDescent="0.25">
      <c r="A26" s="426">
        <v>20</v>
      </c>
      <c r="B26" s="105" t="s">
        <v>277</v>
      </c>
      <c r="C26" s="105" t="s">
        <v>278</v>
      </c>
      <c r="D26" s="106"/>
      <c r="E26" s="441"/>
      <c r="F26" s="132"/>
      <c r="G26" s="132"/>
      <c r="H26" s="106">
        <v>110</v>
      </c>
      <c r="I26" s="106"/>
      <c r="J26" s="423"/>
      <c r="K26" s="421"/>
      <c r="L26" s="425"/>
      <c r="M26" s="466"/>
      <c r="N26" s="387"/>
      <c r="O26" s="106"/>
      <c r="P26" s="133"/>
      <c r="Q26" s="107"/>
    </row>
    <row r="27" spans="1:17" s="11" customFormat="1" ht="18.899999999999999" customHeight="1" x14ac:dyDescent="0.25">
      <c r="A27" s="426">
        <v>21</v>
      </c>
      <c r="B27" s="105" t="s">
        <v>281</v>
      </c>
      <c r="C27" s="105" t="s">
        <v>282</v>
      </c>
      <c r="D27" s="106"/>
      <c r="E27" s="441"/>
      <c r="F27" s="132"/>
      <c r="G27" s="132"/>
      <c r="H27" s="106">
        <v>144</v>
      </c>
      <c r="I27" s="106"/>
      <c r="J27" s="423"/>
      <c r="K27" s="421"/>
      <c r="L27" s="425"/>
      <c r="M27" s="466"/>
      <c r="N27" s="387"/>
      <c r="O27" s="106"/>
      <c r="P27" s="133"/>
      <c r="Q27" s="107"/>
    </row>
    <row r="28" spans="1:17" s="11" customFormat="1" ht="18.899999999999999" customHeight="1" x14ac:dyDescent="0.25">
      <c r="A28" s="426">
        <v>22</v>
      </c>
      <c r="B28" s="105" t="s">
        <v>258</v>
      </c>
      <c r="C28" s="105" t="s">
        <v>259</v>
      </c>
      <c r="D28" s="106"/>
      <c r="E28" s="818"/>
      <c r="F28" s="740"/>
      <c r="G28" s="741"/>
      <c r="H28" s="106">
        <v>163</v>
      </c>
      <c r="I28" s="106"/>
      <c r="J28" s="423"/>
      <c r="K28" s="421"/>
      <c r="L28" s="425"/>
      <c r="M28" s="466"/>
      <c r="N28" s="387"/>
      <c r="O28" s="106"/>
      <c r="P28" s="133"/>
      <c r="Q28" s="107"/>
    </row>
    <row r="29" spans="1:17" s="11" customFormat="1" ht="18.899999999999999" customHeight="1" x14ac:dyDescent="0.25">
      <c r="A29" s="426">
        <v>23</v>
      </c>
      <c r="B29" s="105" t="s">
        <v>268</v>
      </c>
      <c r="C29" s="105" t="s">
        <v>269</v>
      </c>
      <c r="D29" s="106"/>
      <c r="E29" s="441"/>
      <c r="F29" s="132"/>
      <c r="G29" s="132"/>
      <c r="H29" s="106">
        <v>167</v>
      </c>
      <c r="I29" s="106"/>
      <c r="J29" s="423"/>
      <c r="K29" s="421"/>
      <c r="L29" s="425"/>
      <c r="M29" s="466"/>
      <c r="N29" s="387"/>
      <c r="O29" s="106"/>
      <c r="P29" s="133"/>
      <c r="Q29" s="107"/>
    </row>
    <row r="30" spans="1:17" s="11" customFormat="1" ht="18.899999999999999" customHeight="1" x14ac:dyDescent="0.25">
      <c r="A30" s="426">
        <v>24</v>
      </c>
      <c r="B30" s="105" t="s">
        <v>288</v>
      </c>
      <c r="C30" s="105" t="s">
        <v>289</v>
      </c>
      <c r="D30" s="106"/>
      <c r="E30" s="441"/>
      <c r="F30" s="132"/>
      <c r="G30" s="132"/>
      <c r="H30" s="106">
        <v>194</v>
      </c>
      <c r="I30" s="106"/>
      <c r="J30" s="423"/>
      <c r="K30" s="421"/>
      <c r="L30" s="425"/>
      <c r="M30" s="466"/>
      <c r="N30" s="387"/>
      <c r="O30" s="106"/>
      <c r="P30" s="133"/>
      <c r="Q30" s="107"/>
    </row>
    <row r="31" spans="1:17" s="11" customFormat="1" ht="18.899999999999999" customHeight="1" x14ac:dyDescent="0.25">
      <c r="A31" s="426">
        <v>25</v>
      </c>
      <c r="B31" s="105" t="s">
        <v>286</v>
      </c>
      <c r="C31" s="105" t="s">
        <v>287</v>
      </c>
      <c r="D31" s="106"/>
      <c r="E31" s="441"/>
      <c r="F31" s="132"/>
      <c r="G31" s="132"/>
      <c r="H31" s="106">
        <v>205</v>
      </c>
      <c r="I31" s="106"/>
      <c r="J31" s="423"/>
      <c r="K31" s="421"/>
      <c r="L31" s="425"/>
      <c r="M31" s="466"/>
      <c r="N31" s="387"/>
      <c r="O31" s="106"/>
      <c r="P31" s="133"/>
      <c r="Q31" s="107"/>
    </row>
    <row r="32" spans="1:17" s="11" customFormat="1" ht="18.899999999999999" customHeight="1" x14ac:dyDescent="0.25">
      <c r="A32" s="426">
        <v>26</v>
      </c>
      <c r="B32" s="105" t="s">
        <v>239</v>
      </c>
      <c r="C32" s="105" t="s">
        <v>240</v>
      </c>
      <c r="D32" s="106"/>
      <c r="E32" s="441"/>
      <c r="F32" s="132"/>
      <c r="G32" s="132"/>
      <c r="H32" s="106">
        <v>209</v>
      </c>
      <c r="I32" s="106"/>
      <c r="J32" s="423"/>
      <c r="K32" s="421"/>
      <c r="L32" s="425"/>
      <c r="M32" s="466"/>
      <c r="N32" s="387"/>
      <c r="O32" s="106"/>
      <c r="P32" s="133"/>
      <c r="Q32" s="107"/>
    </row>
    <row r="33" spans="1:17" s="11" customFormat="1" ht="18.899999999999999" customHeight="1" x14ac:dyDescent="0.25">
      <c r="A33" s="426">
        <v>27</v>
      </c>
      <c r="B33" s="105" t="s">
        <v>291</v>
      </c>
      <c r="C33" s="105" t="s">
        <v>278</v>
      </c>
      <c r="D33" s="106"/>
      <c r="E33" s="441"/>
      <c r="F33" s="132"/>
      <c r="G33" s="132"/>
      <c r="H33" s="106">
        <v>269</v>
      </c>
      <c r="I33" s="106"/>
      <c r="J33" s="423"/>
      <c r="K33" s="421"/>
      <c r="L33" s="425"/>
      <c r="M33" s="466"/>
      <c r="N33" s="387"/>
      <c r="O33" s="106"/>
      <c r="P33" s="133"/>
      <c r="Q33" s="107"/>
    </row>
    <row r="34" spans="1:17" s="11" customFormat="1" ht="18.899999999999999" customHeight="1" x14ac:dyDescent="0.25">
      <c r="A34" s="426">
        <v>28</v>
      </c>
      <c r="B34" s="105" t="s">
        <v>391</v>
      </c>
      <c r="C34" s="105" t="s">
        <v>298</v>
      </c>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t="s">
        <v>254</v>
      </c>
      <c r="C35" s="105" t="s">
        <v>255</v>
      </c>
      <c r="D35" s="106"/>
      <c r="E35" s="441"/>
      <c r="F35" s="132"/>
      <c r="G35" s="132"/>
      <c r="H35" s="106">
        <v>655</v>
      </c>
      <c r="I35" s="106"/>
      <c r="J35" s="423"/>
      <c r="K35" s="421"/>
      <c r="L35" s="425"/>
      <c r="M35" s="466"/>
      <c r="N35" s="387"/>
      <c r="O35" s="106"/>
      <c r="P35" s="133"/>
      <c r="Q35" s="107"/>
    </row>
    <row r="36" spans="1:17" s="11" customFormat="1" ht="18.899999999999999" customHeight="1" x14ac:dyDescent="0.25">
      <c r="A36" s="426">
        <v>30</v>
      </c>
      <c r="B36" s="105" t="s">
        <v>267</v>
      </c>
      <c r="C36" s="105" t="s">
        <v>251</v>
      </c>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t="s">
        <v>256</v>
      </c>
      <c r="C37" s="105" t="s">
        <v>257</v>
      </c>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t="s">
        <v>247</v>
      </c>
      <c r="C38" s="105" t="s">
        <v>248</v>
      </c>
      <c r="D38" s="106"/>
      <c r="E38" s="441"/>
      <c r="F38" s="132"/>
      <c r="G38" s="132"/>
      <c r="H38" s="708"/>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8"/>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8"/>
      <c r="I40" s="469"/>
      <c r="J40" s="423" t="e">
        <f>IF(AND(Q40="",#REF!&gt;0,#REF!&lt;5),K40,)</f>
        <v>#REF!</v>
      </c>
      <c r="K40" s="421" t="str">
        <f>IF(D40="","ZZZ9",IF(AND(#REF!&gt;0,#REF!&lt;5),D40&amp;#REF!,D40&amp;"9"))</f>
        <v>ZZZ9</v>
      </c>
      <c r="L40" s="425">
        <f t="shared" ref="L40:L71" si="0">IF(Q40="",999,Q40)</f>
        <v>999</v>
      </c>
      <c r="M40" s="466">
        <f t="shared" ref="M40:M71" si="1">IF(P40=999,999,1)</f>
        <v>999</v>
      </c>
      <c r="N40" s="458"/>
      <c r="O40" s="393"/>
      <c r="P40" s="133">
        <f t="shared" ref="P40:P71" si="2">IF(N40="DA",1,IF(N40="WC",2,IF(N40="SE",3,IF(N40="Q",4,IF(N40="LL",5,999)))))</f>
        <v>999</v>
      </c>
      <c r="Q40" s="107"/>
    </row>
    <row r="41" spans="1:17" s="11" customFormat="1" ht="18.899999999999999" customHeight="1" x14ac:dyDescent="0.25">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8"/>
      <c r="I72" s="469"/>
      <c r="J72" s="423" t="e">
        <f>IF(AND(Q72="",#REF!&gt;0,#REF!&lt;5),K72,)</f>
        <v>#REF!</v>
      </c>
      <c r="K72" s="421" t="str">
        <f>IF(D72="","ZZZ9",IF(AND(#REF!&gt;0,#REF!&lt;5),D72&amp;#REF!,D72&amp;"9"))</f>
        <v>ZZZ9</v>
      </c>
      <c r="L72" s="425">
        <f t="shared" ref="L72:L100" si="3">IF(Q72="",999,Q72)</f>
        <v>999</v>
      </c>
      <c r="M72" s="466">
        <f t="shared" ref="M72:M100" si="4">IF(P72=999,999,1)</f>
        <v>999</v>
      </c>
      <c r="N72" s="458"/>
      <c r="O72" s="393"/>
      <c r="P72" s="133">
        <f t="shared" ref="P72:P100" si="5">IF(N72="DA",1,IF(N72="WC",2,IF(N72="SE",3,IF(N72="Q",4,IF(N72="LL",5,999)))))</f>
        <v>999</v>
      </c>
      <c r="Q72" s="107"/>
    </row>
    <row r="73" spans="1:17" s="11" customFormat="1" ht="18.899999999999999" customHeight="1" x14ac:dyDescent="0.25">
      <c r="A73" s="426">
        <v>67</v>
      </c>
      <c r="B73" s="105"/>
      <c r="C73" s="105"/>
      <c r="D73" s="106"/>
      <c r="E73" s="441"/>
      <c r="F73" s="132"/>
      <c r="G73" s="132"/>
      <c r="H73" s="708"/>
      <c r="I73" s="469"/>
      <c r="J73" s="423" t="e">
        <f>IF(AND(Q73="",#REF!&gt;0,#REF!&lt;5),K73,)</f>
        <v>#REF!</v>
      </c>
      <c r="K73" s="421" t="str">
        <f>IF(D73="","ZZZ9",IF(AND(#REF!&gt;0,#REF!&lt;5),D73&amp;#REF!,D73&amp;"9"))</f>
        <v>ZZZ9</v>
      </c>
      <c r="L73" s="425">
        <f t="shared" si="3"/>
        <v>999</v>
      </c>
      <c r="M73" s="466">
        <f t="shared" si="4"/>
        <v>999</v>
      </c>
      <c r="N73" s="458"/>
      <c r="O73" s="393"/>
      <c r="P73" s="133">
        <f t="shared" si="5"/>
        <v>999</v>
      </c>
      <c r="Q73" s="107"/>
    </row>
    <row r="74" spans="1:17" s="11" customFormat="1" ht="18.899999999999999" customHeight="1" x14ac:dyDescent="0.25">
      <c r="A74" s="426">
        <v>68</v>
      </c>
      <c r="B74" s="105"/>
      <c r="C74" s="105"/>
      <c r="D74" s="106"/>
      <c r="E74" s="441"/>
      <c r="F74" s="132"/>
      <c r="G74" s="132"/>
      <c r="H74" s="708"/>
      <c r="I74" s="469"/>
      <c r="J74" s="423" t="e">
        <f>IF(AND(Q74="",#REF!&gt;0,#REF!&lt;5),K74,)</f>
        <v>#REF!</v>
      </c>
      <c r="K74" s="421" t="str">
        <f>IF(D74="","ZZZ9",IF(AND(#REF!&gt;0,#REF!&lt;5),D74&amp;#REF!,D74&amp;"9"))</f>
        <v>ZZZ9</v>
      </c>
      <c r="L74" s="425">
        <f t="shared" si="3"/>
        <v>999</v>
      </c>
      <c r="M74" s="466">
        <f t="shared" si="4"/>
        <v>999</v>
      </c>
      <c r="N74" s="458"/>
      <c r="O74" s="393"/>
      <c r="P74" s="133">
        <f t="shared" si="5"/>
        <v>999</v>
      </c>
      <c r="Q74" s="107"/>
    </row>
    <row r="75" spans="1:17" s="11" customFormat="1" ht="18.899999999999999" customHeight="1" x14ac:dyDescent="0.25">
      <c r="A75" s="426">
        <v>69</v>
      </c>
      <c r="B75" s="105"/>
      <c r="C75" s="105"/>
      <c r="D75" s="106"/>
      <c r="E75" s="441"/>
      <c r="F75" s="132"/>
      <c r="G75" s="132"/>
      <c r="H75" s="708"/>
      <c r="I75" s="469"/>
      <c r="J75" s="423" t="e">
        <f>IF(AND(Q75="",#REF!&gt;0,#REF!&lt;5),K75,)</f>
        <v>#REF!</v>
      </c>
      <c r="K75" s="421" t="str">
        <f>IF(D75="","ZZZ9",IF(AND(#REF!&gt;0,#REF!&lt;5),D75&amp;#REF!,D75&amp;"9"))</f>
        <v>ZZZ9</v>
      </c>
      <c r="L75" s="425">
        <f t="shared" si="3"/>
        <v>999</v>
      </c>
      <c r="M75" s="466">
        <f t="shared" si="4"/>
        <v>999</v>
      </c>
      <c r="N75" s="458"/>
      <c r="O75" s="393"/>
      <c r="P75" s="133">
        <f t="shared" si="5"/>
        <v>999</v>
      </c>
      <c r="Q75" s="107"/>
    </row>
    <row r="76" spans="1:17" s="11" customFormat="1" ht="18.899999999999999" customHeight="1" x14ac:dyDescent="0.25">
      <c r="A76" s="426">
        <v>70</v>
      </c>
      <c r="B76" s="105"/>
      <c r="C76" s="105"/>
      <c r="D76" s="106"/>
      <c r="E76" s="441"/>
      <c r="F76" s="132"/>
      <c r="G76" s="132"/>
      <c r="H76" s="708"/>
      <c r="I76" s="469"/>
      <c r="J76" s="423" t="e">
        <f>IF(AND(Q76="",#REF!&gt;0,#REF!&lt;5),K76,)</f>
        <v>#REF!</v>
      </c>
      <c r="K76" s="421" t="str">
        <f>IF(D76="","ZZZ9",IF(AND(#REF!&gt;0,#REF!&lt;5),D76&amp;#REF!,D76&amp;"9"))</f>
        <v>ZZZ9</v>
      </c>
      <c r="L76" s="425">
        <f t="shared" si="3"/>
        <v>999</v>
      </c>
      <c r="M76" s="466">
        <f t="shared" si="4"/>
        <v>999</v>
      </c>
      <c r="N76" s="458"/>
      <c r="O76" s="393"/>
      <c r="P76" s="133">
        <f t="shared" si="5"/>
        <v>999</v>
      </c>
      <c r="Q76" s="107"/>
    </row>
    <row r="77" spans="1:17" s="11" customFormat="1" ht="18.899999999999999" customHeight="1" x14ac:dyDescent="0.25">
      <c r="A77" s="426">
        <v>71</v>
      </c>
      <c r="B77" s="105"/>
      <c r="C77" s="105"/>
      <c r="D77" s="106"/>
      <c r="E77" s="441"/>
      <c r="F77" s="132"/>
      <c r="G77" s="132"/>
      <c r="H77" s="708"/>
      <c r="I77" s="469"/>
      <c r="J77" s="423" t="e">
        <f>IF(AND(Q77="",#REF!&gt;0,#REF!&lt;5),K77,)</f>
        <v>#REF!</v>
      </c>
      <c r="K77" s="421" t="str">
        <f>IF(D77="","ZZZ9",IF(AND(#REF!&gt;0,#REF!&lt;5),D77&amp;#REF!,D77&amp;"9"))</f>
        <v>ZZZ9</v>
      </c>
      <c r="L77" s="425">
        <f t="shared" si="3"/>
        <v>999</v>
      </c>
      <c r="M77" s="466">
        <f t="shared" si="4"/>
        <v>999</v>
      </c>
      <c r="N77" s="458"/>
      <c r="O77" s="393"/>
      <c r="P77" s="133">
        <f t="shared" si="5"/>
        <v>999</v>
      </c>
      <c r="Q77" s="107"/>
    </row>
    <row r="78" spans="1:17" s="11" customFormat="1" ht="18.899999999999999" customHeight="1" x14ac:dyDescent="0.25">
      <c r="A78" s="426">
        <v>72</v>
      </c>
      <c r="B78" s="105"/>
      <c r="C78" s="105"/>
      <c r="D78" s="106"/>
      <c r="E78" s="441"/>
      <c r="F78" s="132"/>
      <c r="G78" s="132"/>
      <c r="H78" s="708"/>
      <c r="I78" s="469"/>
      <c r="J78" s="423" t="e">
        <f>IF(AND(Q78="",#REF!&gt;0,#REF!&lt;5),K78,)</f>
        <v>#REF!</v>
      </c>
      <c r="K78" s="421" t="str">
        <f>IF(D78="","ZZZ9",IF(AND(#REF!&gt;0,#REF!&lt;5),D78&amp;#REF!,D78&amp;"9"))</f>
        <v>ZZZ9</v>
      </c>
      <c r="L78" s="425">
        <f t="shared" si="3"/>
        <v>999</v>
      </c>
      <c r="M78" s="466">
        <f t="shared" si="4"/>
        <v>999</v>
      </c>
      <c r="N78" s="458"/>
      <c r="O78" s="393"/>
      <c r="P78" s="133">
        <f t="shared" si="5"/>
        <v>999</v>
      </c>
      <c r="Q78" s="107"/>
    </row>
    <row r="79" spans="1:17" s="11" customFormat="1" ht="18.899999999999999" customHeight="1" x14ac:dyDescent="0.25">
      <c r="A79" s="426">
        <v>73</v>
      </c>
      <c r="B79" s="105"/>
      <c r="C79" s="105"/>
      <c r="D79" s="106"/>
      <c r="E79" s="441"/>
      <c r="F79" s="132"/>
      <c r="G79" s="132"/>
      <c r="H79" s="708"/>
      <c r="I79" s="469"/>
      <c r="J79" s="423" t="e">
        <f>IF(AND(Q79="",#REF!&gt;0,#REF!&lt;5),K79,)</f>
        <v>#REF!</v>
      </c>
      <c r="K79" s="421" t="str">
        <f>IF(D79="","ZZZ9",IF(AND(#REF!&gt;0,#REF!&lt;5),D79&amp;#REF!,D79&amp;"9"))</f>
        <v>ZZZ9</v>
      </c>
      <c r="L79" s="425">
        <f t="shared" si="3"/>
        <v>999</v>
      </c>
      <c r="M79" s="466">
        <f t="shared" si="4"/>
        <v>999</v>
      </c>
      <c r="N79" s="458"/>
      <c r="O79" s="393"/>
      <c r="P79" s="133">
        <f t="shared" si="5"/>
        <v>999</v>
      </c>
      <c r="Q79" s="107"/>
    </row>
    <row r="80" spans="1:17" s="11" customFormat="1" ht="18.899999999999999" customHeight="1" x14ac:dyDescent="0.25">
      <c r="A80" s="426">
        <v>74</v>
      </c>
      <c r="B80" s="105"/>
      <c r="C80" s="105"/>
      <c r="D80" s="106"/>
      <c r="E80" s="441"/>
      <c r="F80" s="132"/>
      <c r="G80" s="132"/>
      <c r="H80" s="708"/>
      <c r="I80" s="469"/>
      <c r="J80" s="423" t="e">
        <f>IF(AND(Q80="",#REF!&gt;0,#REF!&lt;5),K80,)</f>
        <v>#REF!</v>
      </c>
      <c r="K80" s="421" t="str">
        <f>IF(D80="","ZZZ9",IF(AND(#REF!&gt;0,#REF!&lt;5),D80&amp;#REF!,D80&amp;"9"))</f>
        <v>ZZZ9</v>
      </c>
      <c r="L80" s="425">
        <f t="shared" si="3"/>
        <v>999</v>
      </c>
      <c r="M80" s="466">
        <f t="shared" si="4"/>
        <v>999</v>
      </c>
      <c r="N80" s="458"/>
      <c r="O80" s="393"/>
      <c r="P80" s="133">
        <f t="shared" si="5"/>
        <v>999</v>
      </c>
      <c r="Q80" s="107"/>
    </row>
    <row r="81" spans="1:17" s="11" customFormat="1" ht="18.899999999999999" customHeight="1" x14ac:dyDescent="0.25">
      <c r="A81" s="426">
        <v>75</v>
      </c>
      <c r="B81" s="105"/>
      <c r="C81" s="105"/>
      <c r="D81" s="106"/>
      <c r="E81" s="441"/>
      <c r="F81" s="132"/>
      <c r="G81" s="132"/>
      <c r="H81" s="708"/>
      <c r="I81" s="469"/>
      <c r="J81" s="423" t="e">
        <f>IF(AND(Q81="",#REF!&gt;0,#REF!&lt;5),K81,)</f>
        <v>#REF!</v>
      </c>
      <c r="K81" s="421" t="str">
        <f>IF(D81="","ZZZ9",IF(AND(#REF!&gt;0,#REF!&lt;5),D81&amp;#REF!,D81&amp;"9"))</f>
        <v>ZZZ9</v>
      </c>
      <c r="L81" s="425">
        <f t="shared" si="3"/>
        <v>999</v>
      </c>
      <c r="M81" s="466">
        <f t="shared" si="4"/>
        <v>999</v>
      </c>
      <c r="N81" s="458"/>
      <c r="O81" s="393"/>
      <c r="P81" s="133">
        <f t="shared" si="5"/>
        <v>999</v>
      </c>
      <c r="Q81" s="107"/>
    </row>
    <row r="82" spans="1:17" s="11" customFormat="1" ht="18.899999999999999" customHeight="1" x14ac:dyDescent="0.25">
      <c r="A82" s="426">
        <v>76</v>
      </c>
      <c r="B82" s="105"/>
      <c r="C82" s="105"/>
      <c r="D82" s="106"/>
      <c r="E82" s="441"/>
      <c r="F82" s="132"/>
      <c r="G82" s="132"/>
      <c r="H82" s="708"/>
      <c r="I82" s="469"/>
      <c r="J82" s="423" t="e">
        <f>IF(AND(Q82="",#REF!&gt;0,#REF!&lt;5),K82,)</f>
        <v>#REF!</v>
      </c>
      <c r="K82" s="421" t="str">
        <f>IF(D82="","ZZZ9",IF(AND(#REF!&gt;0,#REF!&lt;5),D82&amp;#REF!,D82&amp;"9"))</f>
        <v>ZZZ9</v>
      </c>
      <c r="L82" s="425">
        <f t="shared" si="3"/>
        <v>999</v>
      </c>
      <c r="M82" s="466">
        <f t="shared" si="4"/>
        <v>999</v>
      </c>
      <c r="N82" s="458"/>
      <c r="O82" s="393"/>
      <c r="P82" s="133">
        <f t="shared" si="5"/>
        <v>999</v>
      </c>
      <c r="Q82" s="107"/>
    </row>
    <row r="83" spans="1:17" s="11" customFormat="1" ht="18.899999999999999" customHeight="1" x14ac:dyDescent="0.25">
      <c r="A83" s="426">
        <v>77</v>
      </c>
      <c r="B83" s="105"/>
      <c r="C83" s="105"/>
      <c r="D83" s="106"/>
      <c r="E83" s="441"/>
      <c r="F83" s="132"/>
      <c r="G83" s="132"/>
      <c r="H83" s="708"/>
      <c r="I83" s="469"/>
      <c r="J83" s="423" t="e">
        <f>IF(AND(Q83="",#REF!&gt;0,#REF!&lt;5),K83,)</f>
        <v>#REF!</v>
      </c>
      <c r="K83" s="421" t="str">
        <f>IF(D83="","ZZZ9",IF(AND(#REF!&gt;0,#REF!&lt;5),D83&amp;#REF!,D83&amp;"9"))</f>
        <v>ZZZ9</v>
      </c>
      <c r="L83" s="425">
        <f t="shared" si="3"/>
        <v>999</v>
      </c>
      <c r="M83" s="466">
        <f t="shared" si="4"/>
        <v>999</v>
      </c>
      <c r="N83" s="458"/>
      <c r="O83" s="393"/>
      <c r="P83" s="133">
        <f t="shared" si="5"/>
        <v>999</v>
      </c>
      <c r="Q83" s="107"/>
    </row>
    <row r="84" spans="1:17" s="11" customFormat="1" ht="18.899999999999999" customHeight="1" x14ac:dyDescent="0.25">
      <c r="A84" s="426">
        <v>78</v>
      </c>
      <c r="B84" s="105"/>
      <c r="C84" s="105"/>
      <c r="D84" s="106"/>
      <c r="E84" s="441"/>
      <c r="F84" s="132"/>
      <c r="G84" s="132"/>
      <c r="H84" s="708"/>
      <c r="I84" s="469"/>
      <c r="J84" s="423" t="e">
        <f>IF(AND(Q84="",#REF!&gt;0,#REF!&lt;5),K84,)</f>
        <v>#REF!</v>
      </c>
      <c r="K84" s="421" t="str">
        <f>IF(D84="","ZZZ9",IF(AND(#REF!&gt;0,#REF!&lt;5),D84&amp;#REF!,D84&amp;"9"))</f>
        <v>ZZZ9</v>
      </c>
      <c r="L84" s="425">
        <f t="shared" si="3"/>
        <v>999</v>
      </c>
      <c r="M84" s="466">
        <f t="shared" si="4"/>
        <v>999</v>
      </c>
      <c r="N84" s="458"/>
      <c r="O84" s="393"/>
      <c r="P84" s="133">
        <f t="shared" si="5"/>
        <v>999</v>
      </c>
      <c r="Q84" s="107"/>
    </row>
    <row r="85" spans="1:17" s="11" customFormat="1" ht="18.899999999999999" customHeight="1" x14ac:dyDescent="0.25">
      <c r="A85" s="426">
        <v>79</v>
      </c>
      <c r="B85" s="105"/>
      <c r="C85" s="105"/>
      <c r="D85" s="106"/>
      <c r="E85" s="441"/>
      <c r="F85" s="132"/>
      <c r="G85" s="132"/>
      <c r="H85" s="708"/>
      <c r="I85" s="469"/>
      <c r="J85" s="423" t="e">
        <f>IF(AND(Q85="",#REF!&gt;0,#REF!&lt;5),K85,)</f>
        <v>#REF!</v>
      </c>
      <c r="K85" s="421" t="str">
        <f>IF(D85="","ZZZ9",IF(AND(#REF!&gt;0,#REF!&lt;5),D85&amp;#REF!,D85&amp;"9"))</f>
        <v>ZZZ9</v>
      </c>
      <c r="L85" s="425">
        <f t="shared" si="3"/>
        <v>999</v>
      </c>
      <c r="M85" s="466">
        <f t="shared" si="4"/>
        <v>999</v>
      </c>
      <c r="N85" s="458"/>
      <c r="O85" s="393"/>
      <c r="P85" s="133">
        <f t="shared" si="5"/>
        <v>999</v>
      </c>
      <c r="Q85" s="107"/>
    </row>
    <row r="86" spans="1:17" s="11" customFormat="1" ht="18.899999999999999" customHeight="1" x14ac:dyDescent="0.25">
      <c r="A86" s="426">
        <v>80</v>
      </c>
      <c r="B86" s="105"/>
      <c r="C86" s="105"/>
      <c r="D86" s="106"/>
      <c r="E86" s="441"/>
      <c r="F86" s="132"/>
      <c r="G86" s="132"/>
      <c r="H86" s="708"/>
      <c r="I86" s="469"/>
      <c r="J86" s="423" t="e">
        <f>IF(AND(Q86="",#REF!&gt;0,#REF!&lt;5),K86,)</f>
        <v>#REF!</v>
      </c>
      <c r="K86" s="421" t="str">
        <f>IF(D86="","ZZZ9",IF(AND(#REF!&gt;0,#REF!&lt;5),D86&amp;#REF!,D86&amp;"9"))</f>
        <v>ZZZ9</v>
      </c>
      <c r="L86" s="425">
        <f t="shared" si="3"/>
        <v>999</v>
      </c>
      <c r="M86" s="466">
        <f t="shared" si="4"/>
        <v>999</v>
      </c>
      <c r="N86" s="458"/>
      <c r="O86" s="393"/>
      <c r="P86" s="133">
        <f t="shared" si="5"/>
        <v>999</v>
      </c>
      <c r="Q86" s="107"/>
    </row>
    <row r="87" spans="1:17" s="11" customFormat="1" ht="18.899999999999999" customHeight="1" x14ac:dyDescent="0.25">
      <c r="A87" s="426">
        <v>81</v>
      </c>
      <c r="B87" s="105"/>
      <c r="C87" s="105"/>
      <c r="D87" s="106"/>
      <c r="E87" s="441"/>
      <c r="F87" s="132"/>
      <c r="G87" s="132"/>
      <c r="H87" s="708"/>
      <c r="I87" s="469"/>
      <c r="J87" s="423" t="e">
        <f>IF(AND(Q87="",#REF!&gt;0,#REF!&lt;5),K87,)</f>
        <v>#REF!</v>
      </c>
      <c r="K87" s="421" t="str">
        <f>IF(D87="","ZZZ9",IF(AND(#REF!&gt;0,#REF!&lt;5),D87&amp;#REF!,D87&amp;"9"))</f>
        <v>ZZZ9</v>
      </c>
      <c r="L87" s="425">
        <f t="shared" si="3"/>
        <v>999</v>
      </c>
      <c r="M87" s="466">
        <f t="shared" si="4"/>
        <v>999</v>
      </c>
      <c r="N87" s="458"/>
      <c r="O87" s="393"/>
      <c r="P87" s="133">
        <f t="shared" si="5"/>
        <v>999</v>
      </c>
      <c r="Q87" s="107"/>
    </row>
    <row r="88" spans="1:17" s="11" customFormat="1" ht="18.899999999999999" customHeight="1" x14ac:dyDescent="0.25">
      <c r="A88" s="426">
        <v>82</v>
      </c>
      <c r="B88" s="105"/>
      <c r="C88" s="105"/>
      <c r="D88" s="106"/>
      <c r="E88" s="441"/>
      <c r="F88" s="132"/>
      <c r="G88" s="132"/>
      <c r="H88" s="708"/>
      <c r="I88" s="469"/>
      <c r="J88" s="423" t="e">
        <f>IF(AND(Q88="",#REF!&gt;0,#REF!&lt;5),K88,)</f>
        <v>#REF!</v>
      </c>
      <c r="K88" s="421" t="str">
        <f>IF(D88="","ZZZ9",IF(AND(#REF!&gt;0,#REF!&lt;5),D88&amp;#REF!,D88&amp;"9"))</f>
        <v>ZZZ9</v>
      </c>
      <c r="L88" s="425">
        <f t="shared" si="3"/>
        <v>999</v>
      </c>
      <c r="M88" s="466">
        <f t="shared" si="4"/>
        <v>999</v>
      </c>
      <c r="N88" s="458"/>
      <c r="O88" s="393"/>
      <c r="P88" s="133">
        <f t="shared" si="5"/>
        <v>999</v>
      </c>
      <c r="Q88" s="107"/>
    </row>
    <row r="89" spans="1:17" s="11" customFormat="1" ht="18.899999999999999" customHeight="1" x14ac:dyDescent="0.25">
      <c r="A89" s="426">
        <v>83</v>
      </c>
      <c r="B89" s="105"/>
      <c r="C89" s="105"/>
      <c r="D89" s="106"/>
      <c r="E89" s="441"/>
      <c r="F89" s="132"/>
      <c r="G89" s="132"/>
      <c r="H89" s="708"/>
      <c r="I89" s="469"/>
      <c r="J89" s="423" t="e">
        <f>IF(AND(Q89="",#REF!&gt;0,#REF!&lt;5),K89,)</f>
        <v>#REF!</v>
      </c>
      <c r="K89" s="421" t="str">
        <f>IF(D89="","ZZZ9",IF(AND(#REF!&gt;0,#REF!&lt;5),D89&amp;#REF!,D89&amp;"9"))</f>
        <v>ZZZ9</v>
      </c>
      <c r="L89" s="425">
        <f t="shared" si="3"/>
        <v>999</v>
      </c>
      <c r="M89" s="466">
        <f t="shared" si="4"/>
        <v>999</v>
      </c>
      <c r="N89" s="458"/>
      <c r="O89" s="393"/>
      <c r="P89" s="133">
        <f t="shared" si="5"/>
        <v>999</v>
      </c>
      <c r="Q89" s="107"/>
    </row>
    <row r="90" spans="1:17" s="11" customFormat="1" ht="18.899999999999999" customHeight="1" x14ac:dyDescent="0.25">
      <c r="A90" s="426">
        <v>84</v>
      </c>
      <c r="B90" s="105"/>
      <c r="C90" s="105"/>
      <c r="D90" s="106"/>
      <c r="E90" s="441"/>
      <c r="F90" s="132"/>
      <c r="G90" s="132"/>
      <c r="H90" s="708"/>
      <c r="I90" s="469"/>
      <c r="J90" s="423" t="e">
        <f>IF(AND(Q90="",#REF!&gt;0,#REF!&lt;5),K90,)</f>
        <v>#REF!</v>
      </c>
      <c r="K90" s="421" t="str">
        <f>IF(D90="","ZZZ9",IF(AND(#REF!&gt;0,#REF!&lt;5),D90&amp;#REF!,D90&amp;"9"))</f>
        <v>ZZZ9</v>
      </c>
      <c r="L90" s="425">
        <f t="shared" si="3"/>
        <v>999</v>
      </c>
      <c r="M90" s="466">
        <f t="shared" si="4"/>
        <v>999</v>
      </c>
      <c r="N90" s="458"/>
      <c r="O90" s="393"/>
      <c r="P90" s="133">
        <f t="shared" si="5"/>
        <v>999</v>
      </c>
      <c r="Q90" s="107"/>
    </row>
    <row r="91" spans="1:17" s="11" customFormat="1" ht="18.899999999999999" customHeight="1" x14ac:dyDescent="0.25">
      <c r="A91" s="426">
        <v>85</v>
      </c>
      <c r="B91" s="105"/>
      <c r="C91" s="105"/>
      <c r="D91" s="106"/>
      <c r="E91" s="441"/>
      <c r="F91" s="132"/>
      <c r="G91" s="132"/>
      <c r="H91" s="708"/>
      <c r="I91" s="469"/>
      <c r="J91" s="423" t="e">
        <f>IF(AND(Q91="",#REF!&gt;0,#REF!&lt;5),K91,)</f>
        <v>#REF!</v>
      </c>
      <c r="K91" s="421" t="str">
        <f>IF(D91="","ZZZ9",IF(AND(#REF!&gt;0,#REF!&lt;5),D91&amp;#REF!,D91&amp;"9"))</f>
        <v>ZZZ9</v>
      </c>
      <c r="L91" s="425">
        <f t="shared" si="3"/>
        <v>999</v>
      </c>
      <c r="M91" s="466">
        <f t="shared" si="4"/>
        <v>999</v>
      </c>
      <c r="N91" s="458"/>
      <c r="O91" s="393"/>
      <c r="P91" s="133">
        <f t="shared" si="5"/>
        <v>999</v>
      </c>
      <c r="Q91" s="107"/>
    </row>
    <row r="92" spans="1:17" s="11" customFormat="1" ht="18.899999999999999" customHeight="1" x14ac:dyDescent="0.25">
      <c r="A92" s="426">
        <v>86</v>
      </c>
      <c r="B92" s="105"/>
      <c r="C92" s="105"/>
      <c r="D92" s="106"/>
      <c r="E92" s="441"/>
      <c r="F92" s="132"/>
      <c r="G92" s="132"/>
      <c r="H92" s="708"/>
      <c r="I92" s="469"/>
      <c r="J92" s="423" t="e">
        <f>IF(AND(Q92="",#REF!&gt;0,#REF!&lt;5),K92,)</f>
        <v>#REF!</v>
      </c>
      <c r="K92" s="421" t="str">
        <f>IF(D92="","ZZZ9",IF(AND(#REF!&gt;0,#REF!&lt;5),D92&amp;#REF!,D92&amp;"9"))</f>
        <v>ZZZ9</v>
      </c>
      <c r="L92" s="425">
        <f t="shared" si="3"/>
        <v>999</v>
      </c>
      <c r="M92" s="466">
        <f t="shared" si="4"/>
        <v>999</v>
      </c>
      <c r="N92" s="458"/>
      <c r="O92" s="393"/>
      <c r="P92" s="133">
        <f t="shared" si="5"/>
        <v>999</v>
      </c>
      <c r="Q92" s="107"/>
    </row>
    <row r="93" spans="1:17" s="11" customFormat="1" ht="18.899999999999999" customHeight="1" x14ac:dyDescent="0.25">
      <c r="A93" s="426">
        <v>87</v>
      </c>
      <c r="B93" s="105"/>
      <c r="C93" s="105"/>
      <c r="D93" s="106"/>
      <c r="E93" s="441"/>
      <c r="F93" s="132"/>
      <c r="G93" s="132"/>
      <c r="H93" s="708"/>
      <c r="I93" s="469"/>
      <c r="J93" s="423" t="e">
        <f>IF(AND(Q93="",#REF!&gt;0,#REF!&lt;5),K93,)</f>
        <v>#REF!</v>
      </c>
      <c r="K93" s="421" t="str">
        <f>IF(D93="","ZZZ9",IF(AND(#REF!&gt;0,#REF!&lt;5),D93&amp;#REF!,D93&amp;"9"))</f>
        <v>ZZZ9</v>
      </c>
      <c r="L93" s="425">
        <f t="shared" si="3"/>
        <v>999</v>
      </c>
      <c r="M93" s="466">
        <f t="shared" si="4"/>
        <v>999</v>
      </c>
      <c r="N93" s="458"/>
      <c r="O93" s="393"/>
      <c r="P93" s="133">
        <f t="shared" si="5"/>
        <v>999</v>
      </c>
      <c r="Q93" s="107"/>
    </row>
    <row r="94" spans="1:17" s="11" customFormat="1" ht="18.899999999999999" customHeight="1" x14ac:dyDescent="0.25">
      <c r="A94" s="426">
        <v>88</v>
      </c>
      <c r="B94" s="105"/>
      <c r="C94" s="105"/>
      <c r="D94" s="106"/>
      <c r="E94" s="441"/>
      <c r="F94" s="132"/>
      <c r="G94" s="132"/>
      <c r="H94" s="708"/>
      <c r="I94" s="469"/>
      <c r="J94" s="423" t="e">
        <f>IF(AND(Q94="",#REF!&gt;0,#REF!&lt;5),K94,)</f>
        <v>#REF!</v>
      </c>
      <c r="K94" s="421" t="str">
        <f>IF(D94="","ZZZ9",IF(AND(#REF!&gt;0,#REF!&lt;5),D94&amp;#REF!,D94&amp;"9"))</f>
        <v>ZZZ9</v>
      </c>
      <c r="L94" s="425">
        <f t="shared" si="3"/>
        <v>999</v>
      </c>
      <c r="M94" s="466">
        <f t="shared" si="4"/>
        <v>999</v>
      </c>
      <c r="N94" s="458"/>
      <c r="O94" s="393"/>
      <c r="P94" s="133">
        <f t="shared" si="5"/>
        <v>999</v>
      </c>
      <c r="Q94" s="107"/>
    </row>
    <row r="95" spans="1:17" s="11" customFormat="1" ht="18.899999999999999" customHeight="1" x14ac:dyDescent="0.25">
      <c r="A95" s="426">
        <v>89</v>
      </c>
      <c r="B95" s="105"/>
      <c r="C95" s="105"/>
      <c r="D95" s="106"/>
      <c r="E95" s="441"/>
      <c r="F95" s="132"/>
      <c r="G95" s="132"/>
      <c r="H95" s="708"/>
      <c r="I95" s="469"/>
      <c r="J95" s="423" t="e">
        <f>IF(AND(Q95="",#REF!&gt;0,#REF!&lt;5),K95,)</f>
        <v>#REF!</v>
      </c>
      <c r="K95" s="421" t="str">
        <f>IF(D95="","ZZZ9",IF(AND(#REF!&gt;0,#REF!&lt;5),D95&amp;#REF!,D95&amp;"9"))</f>
        <v>ZZZ9</v>
      </c>
      <c r="L95" s="425">
        <f t="shared" si="3"/>
        <v>999</v>
      </c>
      <c r="M95" s="466">
        <f t="shared" si="4"/>
        <v>999</v>
      </c>
      <c r="N95" s="458"/>
      <c r="O95" s="393"/>
      <c r="P95" s="133">
        <f t="shared" si="5"/>
        <v>999</v>
      </c>
      <c r="Q95" s="107"/>
    </row>
    <row r="96" spans="1:17" s="11" customFormat="1" ht="18.899999999999999" customHeight="1" x14ac:dyDescent="0.25">
      <c r="A96" s="426">
        <v>90</v>
      </c>
      <c r="B96" s="105"/>
      <c r="C96" s="105"/>
      <c r="D96" s="106"/>
      <c r="E96" s="441"/>
      <c r="F96" s="132"/>
      <c r="G96" s="132"/>
      <c r="H96" s="708"/>
      <c r="I96" s="469"/>
      <c r="J96" s="423" t="e">
        <f>IF(AND(Q96="",#REF!&gt;0,#REF!&lt;5),K96,)</f>
        <v>#REF!</v>
      </c>
      <c r="K96" s="421" t="str">
        <f>IF(D96="","ZZZ9",IF(AND(#REF!&gt;0,#REF!&lt;5),D96&amp;#REF!,D96&amp;"9"))</f>
        <v>ZZZ9</v>
      </c>
      <c r="L96" s="425">
        <f t="shared" si="3"/>
        <v>999</v>
      </c>
      <c r="M96" s="466">
        <f t="shared" si="4"/>
        <v>999</v>
      </c>
      <c r="N96" s="458"/>
      <c r="O96" s="393"/>
      <c r="P96" s="133">
        <f t="shared" si="5"/>
        <v>999</v>
      </c>
      <c r="Q96" s="107"/>
    </row>
    <row r="97" spans="1:17" s="11" customFormat="1" ht="18.899999999999999" customHeight="1" x14ac:dyDescent="0.25">
      <c r="A97" s="426">
        <v>91</v>
      </c>
      <c r="B97" s="105"/>
      <c r="C97" s="105"/>
      <c r="D97" s="106"/>
      <c r="E97" s="441"/>
      <c r="F97" s="132"/>
      <c r="G97" s="132"/>
      <c r="H97" s="708"/>
      <c r="I97" s="469"/>
      <c r="J97" s="423" t="e">
        <f>IF(AND(Q97="",#REF!&gt;0,#REF!&lt;5),K97,)</f>
        <v>#REF!</v>
      </c>
      <c r="K97" s="421" t="str">
        <f>IF(D97="","ZZZ9",IF(AND(#REF!&gt;0,#REF!&lt;5),D97&amp;#REF!,D97&amp;"9"))</f>
        <v>ZZZ9</v>
      </c>
      <c r="L97" s="425">
        <f t="shared" si="3"/>
        <v>999</v>
      </c>
      <c r="M97" s="466">
        <f t="shared" si="4"/>
        <v>999</v>
      </c>
      <c r="N97" s="458"/>
      <c r="O97" s="393"/>
      <c r="P97" s="133">
        <f t="shared" si="5"/>
        <v>999</v>
      </c>
      <c r="Q97" s="107"/>
    </row>
    <row r="98" spans="1:17" s="11" customFormat="1" ht="18.899999999999999" customHeight="1" x14ac:dyDescent="0.25">
      <c r="A98" s="426">
        <v>92</v>
      </c>
      <c r="B98" s="105"/>
      <c r="C98" s="105"/>
      <c r="D98" s="106"/>
      <c r="E98" s="441"/>
      <c r="F98" s="132"/>
      <c r="G98" s="132"/>
      <c r="H98" s="708"/>
      <c r="I98" s="469"/>
      <c r="J98" s="423" t="e">
        <f>IF(AND(Q98="",#REF!&gt;0,#REF!&lt;5),K98,)</f>
        <v>#REF!</v>
      </c>
      <c r="K98" s="421" t="str">
        <f>IF(D98="","ZZZ9",IF(AND(#REF!&gt;0,#REF!&lt;5),D98&amp;#REF!,D98&amp;"9"))</f>
        <v>ZZZ9</v>
      </c>
      <c r="L98" s="425">
        <f t="shared" si="3"/>
        <v>999</v>
      </c>
      <c r="M98" s="466">
        <f t="shared" si="4"/>
        <v>999</v>
      </c>
      <c r="N98" s="458"/>
      <c r="O98" s="393"/>
      <c r="P98" s="133">
        <f t="shared" si="5"/>
        <v>999</v>
      </c>
      <c r="Q98" s="107"/>
    </row>
    <row r="99" spans="1:17" s="11" customFormat="1" ht="18.899999999999999" customHeight="1" x14ac:dyDescent="0.25">
      <c r="A99" s="426">
        <v>93</v>
      </c>
      <c r="B99" s="105"/>
      <c r="C99" s="105"/>
      <c r="D99" s="106"/>
      <c r="E99" s="441"/>
      <c r="F99" s="132"/>
      <c r="G99" s="132"/>
      <c r="H99" s="708"/>
      <c r="I99" s="469"/>
      <c r="J99" s="423" t="e">
        <f>IF(AND(Q99="",#REF!&gt;0,#REF!&lt;5),K99,)</f>
        <v>#REF!</v>
      </c>
      <c r="K99" s="421" t="str">
        <f>IF(D99="","ZZZ9",IF(AND(#REF!&gt;0,#REF!&lt;5),D99&amp;#REF!,D99&amp;"9"))</f>
        <v>ZZZ9</v>
      </c>
      <c r="L99" s="425">
        <f t="shared" si="3"/>
        <v>999</v>
      </c>
      <c r="M99" s="466">
        <f t="shared" si="4"/>
        <v>999</v>
      </c>
      <c r="N99" s="458"/>
      <c r="O99" s="393"/>
      <c r="P99" s="133">
        <f t="shared" si="5"/>
        <v>999</v>
      </c>
      <c r="Q99" s="107"/>
    </row>
    <row r="100" spans="1:17" s="11" customFormat="1" ht="18.899999999999999" customHeight="1" x14ac:dyDescent="0.25">
      <c r="A100" s="426">
        <v>94</v>
      </c>
      <c r="B100" s="105"/>
      <c r="C100" s="105"/>
      <c r="D100" s="106"/>
      <c r="E100" s="441"/>
      <c r="F100" s="132"/>
      <c r="G100" s="132"/>
      <c r="H100" s="708"/>
      <c r="I100" s="469"/>
      <c r="J100" s="423" t="e">
        <f>IF(AND(Q100="",#REF!&gt;0,#REF!&lt;5),K100,)</f>
        <v>#REF!</v>
      </c>
      <c r="K100" s="421" t="str">
        <f>IF(D100="","ZZZ9",IF(AND(#REF!&gt;0,#REF!&lt;5),D100&amp;#REF!,D100&amp;"9"))</f>
        <v>ZZZ9</v>
      </c>
      <c r="L100" s="425">
        <f t="shared" si="3"/>
        <v>999</v>
      </c>
      <c r="M100" s="466">
        <f t="shared" si="4"/>
        <v>999</v>
      </c>
      <c r="N100" s="458"/>
      <c r="O100" s="393"/>
      <c r="P100" s="133">
        <f t="shared" si="5"/>
        <v>999</v>
      </c>
      <c r="Q100" s="107"/>
    </row>
    <row r="101" spans="1:17" s="11" customFormat="1" ht="18.899999999999999" customHeight="1" x14ac:dyDescent="0.25">
      <c r="A101" s="426">
        <v>95</v>
      </c>
      <c r="B101" s="105"/>
      <c r="C101" s="105"/>
      <c r="D101" s="106"/>
      <c r="E101" s="441"/>
      <c r="F101" s="132"/>
      <c r="G101" s="132"/>
      <c r="H101" s="708"/>
      <c r="I101" s="469"/>
      <c r="J101" s="423" t="e">
        <f>IF(AND(Q101="",#REF!&gt;0,#REF!&lt;5),K101,)</f>
        <v>#REF!</v>
      </c>
      <c r="K101" s="421" t="str">
        <f>IF(D101="","ZZZ9",IF(AND(#REF!&gt;0,#REF!&lt;5),D101&amp;#REF!,D101&amp;"9"))</f>
        <v>ZZZ9</v>
      </c>
      <c r="L101" s="425">
        <f t="shared" ref="L101:L134" si="6">IF(Q101="",999,Q101)</f>
        <v>999</v>
      </c>
      <c r="M101" s="466">
        <f t="shared" ref="M101:M134" si="7">IF(P101=999,999,1)</f>
        <v>999</v>
      </c>
      <c r="N101" s="458"/>
      <c r="O101" s="393"/>
      <c r="P101" s="133">
        <f t="shared" ref="P101:P134" si="8">IF(N101="DA",1,IF(N101="WC",2,IF(N101="SE",3,IF(N101="Q",4,IF(N101="LL",5,999)))))</f>
        <v>999</v>
      </c>
      <c r="Q101" s="107"/>
    </row>
    <row r="102" spans="1:17" s="11" customFormat="1" ht="18.899999999999999" customHeight="1" x14ac:dyDescent="0.25">
      <c r="A102" s="426">
        <v>96</v>
      </c>
      <c r="B102" s="105"/>
      <c r="C102" s="105"/>
      <c r="D102" s="106"/>
      <c r="E102" s="441"/>
      <c r="F102" s="132"/>
      <c r="G102" s="132"/>
      <c r="H102" s="708"/>
      <c r="I102" s="469"/>
      <c r="J102" s="423" t="e">
        <f>IF(AND(Q102="",#REF!&gt;0,#REF!&lt;5),K102,)</f>
        <v>#REF!</v>
      </c>
      <c r="K102" s="421" t="str">
        <f>IF(D102="","ZZZ9",IF(AND(#REF!&gt;0,#REF!&lt;5),D102&amp;#REF!,D102&amp;"9"))</f>
        <v>ZZZ9</v>
      </c>
      <c r="L102" s="425">
        <f t="shared" si="6"/>
        <v>999</v>
      </c>
      <c r="M102" s="466">
        <f t="shared" si="7"/>
        <v>999</v>
      </c>
      <c r="N102" s="458"/>
      <c r="O102" s="393"/>
      <c r="P102" s="133">
        <f t="shared" si="8"/>
        <v>999</v>
      </c>
      <c r="Q102" s="107"/>
    </row>
    <row r="103" spans="1:17" s="11" customFormat="1" ht="18.899999999999999" customHeight="1" x14ac:dyDescent="0.25">
      <c r="A103" s="426">
        <v>97</v>
      </c>
      <c r="B103" s="105"/>
      <c r="C103" s="105"/>
      <c r="D103" s="106"/>
      <c r="E103" s="441"/>
      <c r="F103" s="132"/>
      <c r="G103" s="132"/>
      <c r="H103" s="708"/>
      <c r="I103" s="469"/>
      <c r="J103" s="423" t="e">
        <f>IF(AND(Q103="",#REF!&gt;0,#REF!&lt;5),K103,)</f>
        <v>#REF!</v>
      </c>
      <c r="K103" s="421" t="str">
        <f>IF(D103="","ZZZ9",IF(AND(#REF!&gt;0,#REF!&lt;5),D103&amp;#REF!,D103&amp;"9"))</f>
        <v>ZZZ9</v>
      </c>
      <c r="L103" s="425">
        <f t="shared" si="6"/>
        <v>999</v>
      </c>
      <c r="M103" s="466">
        <f t="shared" si="7"/>
        <v>999</v>
      </c>
      <c r="N103" s="458"/>
      <c r="O103" s="393"/>
      <c r="P103" s="133">
        <f t="shared" si="8"/>
        <v>999</v>
      </c>
      <c r="Q103" s="107"/>
    </row>
    <row r="104" spans="1:17" s="11" customFormat="1" ht="18.899999999999999" customHeight="1" x14ac:dyDescent="0.25">
      <c r="A104" s="426">
        <v>98</v>
      </c>
      <c r="B104" s="105"/>
      <c r="C104" s="105"/>
      <c r="D104" s="106"/>
      <c r="E104" s="441"/>
      <c r="F104" s="132"/>
      <c r="G104" s="132"/>
      <c r="H104" s="708"/>
      <c r="I104" s="469"/>
      <c r="J104" s="423" t="e">
        <f>IF(AND(Q104="",#REF!&gt;0,#REF!&lt;5),K104,)</f>
        <v>#REF!</v>
      </c>
      <c r="K104" s="421" t="str">
        <f>IF(D104="","ZZZ9",IF(AND(#REF!&gt;0,#REF!&lt;5),D104&amp;#REF!,D104&amp;"9"))</f>
        <v>ZZZ9</v>
      </c>
      <c r="L104" s="425">
        <f t="shared" si="6"/>
        <v>999</v>
      </c>
      <c r="M104" s="466">
        <f t="shared" si="7"/>
        <v>999</v>
      </c>
      <c r="N104" s="458"/>
      <c r="O104" s="393"/>
      <c r="P104" s="133">
        <f t="shared" si="8"/>
        <v>999</v>
      </c>
      <c r="Q104" s="107"/>
    </row>
    <row r="105" spans="1:17" s="11" customFormat="1" ht="18.899999999999999" customHeight="1" x14ac:dyDescent="0.25">
      <c r="A105" s="426">
        <v>99</v>
      </c>
      <c r="B105" s="105"/>
      <c r="C105" s="105"/>
      <c r="D105" s="106"/>
      <c r="E105" s="441"/>
      <c r="F105" s="132"/>
      <c r="G105" s="132"/>
      <c r="H105" s="708"/>
      <c r="I105" s="469"/>
      <c r="J105" s="423" t="e">
        <f>IF(AND(Q105="",#REF!&gt;0,#REF!&lt;5),K105,)</f>
        <v>#REF!</v>
      </c>
      <c r="K105" s="421" t="str">
        <f>IF(D105="","ZZZ9",IF(AND(#REF!&gt;0,#REF!&lt;5),D105&amp;#REF!,D105&amp;"9"))</f>
        <v>ZZZ9</v>
      </c>
      <c r="L105" s="425">
        <f t="shared" si="6"/>
        <v>999</v>
      </c>
      <c r="M105" s="466">
        <f t="shared" si="7"/>
        <v>999</v>
      </c>
      <c r="N105" s="458"/>
      <c r="O105" s="393"/>
      <c r="P105" s="133">
        <f t="shared" si="8"/>
        <v>999</v>
      </c>
      <c r="Q105" s="107"/>
    </row>
    <row r="106" spans="1:17" s="11" customFormat="1" ht="18.899999999999999" customHeight="1" x14ac:dyDescent="0.25">
      <c r="A106" s="426">
        <v>100</v>
      </c>
      <c r="B106" s="105"/>
      <c r="C106" s="105"/>
      <c r="D106" s="106"/>
      <c r="E106" s="441"/>
      <c r="F106" s="132"/>
      <c r="G106" s="132"/>
      <c r="H106" s="708"/>
      <c r="I106" s="469"/>
      <c r="J106" s="423" t="e">
        <f>IF(AND(Q106="",#REF!&gt;0,#REF!&lt;5),K106,)</f>
        <v>#REF!</v>
      </c>
      <c r="K106" s="421" t="str">
        <f>IF(D106="","ZZZ9",IF(AND(#REF!&gt;0,#REF!&lt;5),D106&amp;#REF!,D106&amp;"9"))</f>
        <v>ZZZ9</v>
      </c>
      <c r="L106" s="425">
        <f t="shared" si="6"/>
        <v>999</v>
      </c>
      <c r="M106" s="466">
        <f t="shared" si="7"/>
        <v>999</v>
      </c>
      <c r="N106" s="458"/>
      <c r="O106" s="393"/>
      <c r="P106" s="133">
        <f t="shared" si="8"/>
        <v>999</v>
      </c>
      <c r="Q106" s="107"/>
    </row>
    <row r="107" spans="1:17" s="11" customFormat="1" ht="18.899999999999999" customHeight="1" x14ac:dyDescent="0.25">
      <c r="A107" s="426">
        <v>101</v>
      </c>
      <c r="B107" s="105"/>
      <c r="C107" s="105"/>
      <c r="D107" s="106"/>
      <c r="E107" s="441"/>
      <c r="F107" s="132"/>
      <c r="G107" s="132"/>
      <c r="H107" s="708"/>
      <c r="I107" s="469"/>
      <c r="J107" s="423" t="e">
        <f>IF(AND(Q107="",#REF!&gt;0,#REF!&lt;5),K107,)</f>
        <v>#REF!</v>
      </c>
      <c r="K107" s="421" t="str">
        <f>IF(D107="","ZZZ9",IF(AND(#REF!&gt;0,#REF!&lt;5),D107&amp;#REF!,D107&amp;"9"))</f>
        <v>ZZZ9</v>
      </c>
      <c r="L107" s="425">
        <f t="shared" si="6"/>
        <v>999</v>
      </c>
      <c r="M107" s="466">
        <f t="shared" si="7"/>
        <v>999</v>
      </c>
      <c r="N107" s="458"/>
      <c r="O107" s="393"/>
      <c r="P107" s="133">
        <f t="shared" si="8"/>
        <v>999</v>
      </c>
      <c r="Q107" s="107"/>
    </row>
    <row r="108" spans="1:17" s="11" customFormat="1" ht="18.899999999999999" customHeight="1" x14ac:dyDescent="0.25">
      <c r="A108" s="426">
        <v>102</v>
      </c>
      <c r="B108" s="105"/>
      <c r="C108" s="105"/>
      <c r="D108" s="106"/>
      <c r="E108" s="441"/>
      <c r="F108" s="132"/>
      <c r="G108" s="132"/>
      <c r="H108" s="708"/>
      <c r="I108" s="469"/>
      <c r="J108" s="423" t="e">
        <f>IF(AND(Q108="",#REF!&gt;0,#REF!&lt;5),K108,)</f>
        <v>#REF!</v>
      </c>
      <c r="K108" s="421" t="str">
        <f>IF(D108="","ZZZ9",IF(AND(#REF!&gt;0,#REF!&lt;5),D108&amp;#REF!,D108&amp;"9"))</f>
        <v>ZZZ9</v>
      </c>
      <c r="L108" s="425">
        <f t="shared" si="6"/>
        <v>999</v>
      </c>
      <c r="M108" s="466">
        <f t="shared" si="7"/>
        <v>999</v>
      </c>
      <c r="N108" s="458"/>
      <c r="O108" s="393"/>
      <c r="P108" s="133">
        <f t="shared" si="8"/>
        <v>999</v>
      </c>
      <c r="Q108" s="107"/>
    </row>
    <row r="109" spans="1:17" s="11" customFormat="1" ht="18.899999999999999" customHeight="1" x14ac:dyDescent="0.25">
      <c r="A109" s="426">
        <v>103</v>
      </c>
      <c r="B109" s="105"/>
      <c r="C109" s="105"/>
      <c r="D109" s="106"/>
      <c r="E109" s="441"/>
      <c r="F109" s="132"/>
      <c r="G109" s="132"/>
      <c r="H109" s="708"/>
      <c r="I109" s="469"/>
      <c r="J109" s="423" t="e">
        <f>IF(AND(Q109="",#REF!&gt;0,#REF!&lt;5),K109,)</f>
        <v>#REF!</v>
      </c>
      <c r="K109" s="421" t="str">
        <f>IF(D109="","ZZZ9",IF(AND(#REF!&gt;0,#REF!&lt;5),D109&amp;#REF!,D109&amp;"9"))</f>
        <v>ZZZ9</v>
      </c>
      <c r="L109" s="425">
        <f t="shared" si="6"/>
        <v>999</v>
      </c>
      <c r="M109" s="466">
        <f t="shared" si="7"/>
        <v>999</v>
      </c>
      <c r="N109" s="458"/>
      <c r="O109" s="393"/>
      <c r="P109" s="133">
        <f t="shared" si="8"/>
        <v>999</v>
      </c>
      <c r="Q109" s="107"/>
    </row>
    <row r="110" spans="1:17" s="11" customFormat="1" ht="18.899999999999999" customHeight="1" x14ac:dyDescent="0.25">
      <c r="A110" s="426">
        <v>104</v>
      </c>
      <c r="B110" s="105"/>
      <c r="C110" s="105"/>
      <c r="D110" s="106"/>
      <c r="E110" s="441"/>
      <c r="F110" s="132"/>
      <c r="G110" s="132"/>
      <c r="H110" s="708"/>
      <c r="I110" s="469"/>
      <c r="J110" s="423" t="e">
        <f>IF(AND(Q110="",#REF!&gt;0,#REF!&lt;5),K110,)</f>
        <v>#REF!</v>
      </c>
      <c r="K110" s="421" t="str">
        <f>IF(D110="","ZZZ9",IF(AND(#REF!&gt;0,#REF!&lt;5),D110&amp;#REF!,D110&amp;"9"))</f>
        <v>ZZZ9</v>
      </c>
      <c r="L110" s="425">
        <f t="shared" si="6"/>
        <v>999</v>
      </c>
      <c r="M110" s="466">
        <f t="shared" si="7"/>
        <v>999</v>
      </c>
      <c r="N110" s="458"/>
      <c r="O110" s="393"/>
      <c r="P110" s="133">
        <f t="shared" si="8"/>
        <v>999</v>
      </c>
      <c r="Q110" s="107"/>
    </row>
    <row r="111" spans="1:17" s="11" customFormat="1" ht="18.899999999999999" customHeight="1" x14ac:dyDescent="0.25">
      <c r="A111" s="426">
        <v>105</v>
      </c>
      <c r="B111" s="105"/>
      <c r="C111" s="105"/>
      <c r="D111" s="106"/>
      <c r="E111" s="441"/>
      <c r="F111" s="132"/>
      <c r="G111" s="132"/>
      <c r="H111" s="708"/>
      <c r="I111" s="469"/>
      <c r="J111" s="423" t="e">
        <f>IF(AND(Q111="",#REF!&gt;0,#REF!&lt;5),K111,)</f>
        <v>#REF!</v>
      </c>
      <c r="K111" s="421" t="str">
        <f>IF(D111="","ZZZ9",IF(AND(#REF!&gt;0,#REF!&lt;5),D111&amp;#REF!,D111&amp;"9"))</f>
        <v>ZZZ9</v>
      </c>
      <c r="L111" s="425">
        <f t="shared" si="6"/>
        <v>999</v>
      </c>
      <c r="M111" s="466">
        <f t="shared" si="7"/>
        <v>999</v>
      </c>
      <c r="N111" s="458"/>
      <c r="O111" s="393"/>
      <c r="P111" s="133">
        <f t="shared" si="8"/>
        <v>999</v>
      </c>
      <c r="Q111" s="107"/>
    </row>
    <row r="112" spans="1:17" s="11" customFormat="1" ht="18.899999999999999" customHeight="1" x14ac:dyDescent="0.25">
      <c r="A112" s="426">
        <v>106</v>
      </c>
      <c r="B112" s="105"/>
      <c r="C112" s="105"/>
      <c r="D112" s="106"/>
      <c r="E112" s="441"/>
      <c r="F112" s="132"/>
      <c r="G112" s="132"/>
      <c r="H112" s="708"/>
      <c r="I112" s="469"/>
      <c r="J112" s="423" t="e">
        <f>IF(AND(Q112="",#REF!&gt;0,#REF!&lt;5),K112,)</f>
        <v>#REF!</v>
      </c>
      <c r="K112" s="421" t="str">
        <f>IF(D112="","ZZZ9",IF(AND(#REF!&gt;0,#REF!&lt;5),D112&amp;#REF!,D112&amp;"9"))</f>
        <v>ZZZ9</v>
      </c>
      <c r="L112" s="425">
        <f t="shared" si="6"/>
        <v>999</v>
      </c>
      <c r="M112" s="466">
        <f t="shared" si="7"/>
        <v>999</v>
      </c>
      <c r="N112" s="458"/>
      <c r="O112" s="393"/>
      <c r="P112" s="133">
        <f t="shared" si="8"/>
        <v>999</v>
      </c>
      <c r="Q112" s="107"/>
    </row>
    <row r="113" spans="1:17" s="11" customFormat="1" ht="18.899999999999999" customHeight="1" x14ac:dyDescent="0.25">
      <c r="A113" s="426">
        <v>107</v>
      </c>
      <c r="B113" s="105"/>
      <c r="C113" s="105"/>
      <c r="D113" s="106"/>
      <c r="E113" s="441"/>
      <c r="F113" s="132"/>
      <c r="G113" s="132"/>
      <c r="H113" s="708"/>
      <c r="I113" s="469"/>
      <c r="J113" s="423" t="e">
        <f>IF(AND(Q113="",#REF!&gt;0,#REF!&lt;5),K113,)</f>
        <v>#REF!</v>
      </c>
      <c r="K113" s="421" t="str">
        <f>IF(D113="","ZZZ9",IF(AND(#REF!&gt;0,#REF!&lt;5),D113&amp;#REF!,D113&amp;"9"))</f>
        <v>ZZZ9</v>
      </c>
      <c r="L113" s="425">
        <f t="shared" si="6"/>
        <v>999</v>
      </c>
      <c r="M113" s="466">
        <f t="shared" si="7"/>
        <v>999</v>
      </c>
      <c r="N113" s="458"/>
      <c r="O113" s="393"/>
      <c r="P113" s="133">
        <f t="shared" si="8"/>
        <v>999</v>
      </c>
      <c r="Q113" s="107"/>
    </row>
    <row r="114" spans="1:17" s="11" customFormat="1" ht="18.899999999999999" customHeight="1" x14ac:dyDescent="0.25">
      <c r="A114" s="426">
        <v>108</v>
      </c>
      <c r="B114" s="105"/>
      <c r="C114" s="105"/>
      <c r="D114" s="106"/>
      <c r="E114" s="441"/>
      <c r="F114" s="132"/>
      <c r="G114" s="132"/>
      <c r="H114" s="708"/>
      <c r="I114" s="469"/>
      <c r="J114" s="423" t="e">
        <f>IF(AND(Q114="",#REF!&gt;0,#REF!&lt;5),K114,)</f>
        <v>#REF!</v>
      </c>
      <c r="K114" s="421" t="str">
        <f>IF(D114="","ZZZ9",IF(AND(#REF!&gt;0,#REF!&lt;5),D114&amp;#REF!,D114&amp;"9"))</f>
        <v>ZZZ9</v>
      </c>
      <c r="L114" s="425">
        <f t="shared" si="6"/>
        <v>999</v>
      </c>
      <c r="M114" s="466">
        <f t="shared" si="7"/>
        <v>999</v>
      </c>
      <c r="N114" s="458"/>
      <c r="O114" s="393"/>
      <c r="P114" s="133">
        <f t="shared" si="8"/>
        <v>999</v>
      </c>
      <c r="Q114" s="107"/>
    </row>
    <row r="115" spans="1:17" s="11" customFormat="1" ht="18.899999999999999" customHeight="1" x14ac:dyDescent="0.25">
      <c r="A115" s="426">
        <v>109</v>
      </c>
      <c r="B115" s="105"/>
      <c r="C115" s="105"/>
      <c r="D115" s="106"/>
      <c r="E115" s="441"/>
      <c r="F115" s="132"/>
      <c r="G115" s="132"/>
      <c r="H115" s="708"/>
      <c r="I115" s="469"/>
      <c r="J115" s="423" t="e">
        <f>IF(AND(Q115="",#REF!&gt;0,#REF!&lt;5),K115,)</f>
        <v>#REF!</v>
      </c>
      <c r="K115" s="421" t="str">
        <f>IF(D115="","ZZZ9",IF(AND(#REF!&gt;0,#REF!&lt;5),D115&amp;#REF!,D115&amp;"9"))</f>
        <v>ZZZ9</v>
      </c>
      <c r="L115" s="425">
        <f t="shared" si="6"/>
        <v>999</v>
      </c>
      <c r="M115" s="466">
        <f t="shared" si="7"/>
        <v>999</v>
      </c>
      <c r="N115" s="458"/>
      <c r="O115" s="393"/>
      <c r="P115" s="133">
        <f t="shared" si="8"/>
        <v>999</v>
      </c>
      <c r="Q115" s="107"/>
    </row>
    <row r="116" spans="1:17" s="11" customFormat="1" ht="18.899999999999999" customHeight="1" x14ac:dyDescent="0.25">
      <c r="A116" s="426">
        <v>110</v>
      </c>
      <c r="B116" s="105"/>
      <c r="C116" s="105"/>
      <c r="D116" s="106"/>
      <c r="E116" s="441"/>
      <c r="F116" s="132"/>
      <c r="G116" s="132"/>
      <c r="H116" s="708"/>
      <c r="I116" s="469"/>
      <c r="J116" s="423" t="e">
        <f>IF(AND(Q116="",#REF!&gt;0,#REF!&lt;5),K116,)</f>
        <v>#REF!</v>
      </c>
      <c r="K116" s="421" t="str">
        <f>IF(D116="","ZZZ9",IF(AND(#REF!&gt;0,#REF!&lt;5),D116&amp;#REF!,D116&amp;"9"))</f>
        <v>ZZZ9</v>
      </c>
      <c r="L116" s="425">
        <f t="shared" si="6"/>
        <v>999</v>
      </c>
      <c r="M116" s="466">
        <f t="shared" si="7"/>
        <v>999</v>
      </c>
      <c r="N116" s="458"/>
      <c r="O116" s="393"/>
      <c r="P116" s="133">
        <f t="shared" si="8"/>
        <v>999</v>
      </c>
      <c r="Q116" s="107"/>
    </row>
    <row r="117" spans="1:17" s="11" customFormat="1" ht="18.899999999999999" customHeight="1" x14ac:dyDescent="0.25">
      <c r="A117" s="426">
        <v>111</v>
      </c>
      <c r="B117" s="105"/>
      <c r="C117" s="105"/>
      <c r="D117" s="106"/>
      <c r="E117" s="441"/>
      <c r="F117" s="132"/>
      <c r="G117" s="132"/>
      <c r="H117" s="708"/>
      <c r="I117" s="469"/>
      <c r="J117" s="423" t="e">
        <f>IF(AND(Q117="",#REF!&gt;0,#REF!&lt;5),K117,)</f>
        <v>#REF!</v>
      </c>
      <c r="K117" s="421" t="str">
        <f>IF(D117="","ZZZ9",IF(AND(#REF!&gt;0,#REF!&lt;5),D117&amp;#REF!,D117&amp;"9"))</f>
        <v>ZZZ9</v>
      </c>
      <c r="L117" s="425">
        <f t="shared" si="6"/>
        <v>999</v>
      </c>
      <c r="M117" s="466">
        <f t="shared" si="7"/>
        <v>999</v>
      </c>
      <c r="N117" s="458"/>
      <c r="O117" s="393"/>
      <c r="P117" s="133">
        <f t="shared" si="8"/>
        <v>999</v>
      </c>
      <c r="Q117" s="107"/>
    </row>
    <row r="118" spans="1:17" s="11" customFormat="1" ht="18.899999999999999" customHeight="1" x14ac:dyDescent="0.25">
      <c r="A118" s="426">
        <v>112</v>
      </c>
      <c r="B118" s="105"/>
      <c r="C118" s="105"/>
      <c r="D118" s="106"/>
      <c r="E118" s="441"/>
      <c r="F118" s="132"/>
      <c r="G118" s="132"/>
      <c r="H118" s="708"/>
      <c r="I118" s="469"/>
      <c r="J118" s="423" t="e">
        <f>IF(AND(Q118="",#REF!&gt;0,#REF!&lt;5),K118,)</f>
        <v>#REF!</v>
      </c>
      <c r="K118" s="421" t="str">
        <f>IF(D118="","ZZZ9",IF(AND(#REF!&gt;0,#REF!&lt;5),D118&amp;#REF!,D118&amp;"9"))</f>
        <v>ZZZ9</v>
      </c>
      <c r="L118" s="425">
        <f t="shared" si="6"/>
        <v>999</v>
      </c>
      <c r="M118" s="466">
        <f t="shared" si="7"/>
        <v>999</v>
      </c>
      <c r="N118" s="458"/>
      <c r="O118" s="393"/>
      <c r="P118" s="133">
        <f t="shared" si="8"/>
        <v>999</v>
      </c>
      <c r="Q118" s="107"/>
    </row>
    <row r="119" spans="1:17" s="11" customFormat="1" ht="18.899999999999999" customHeight="1" x14ac:dyDescent="0.25">
      <c r="A119" s="426">
        <v>113</v>
      </c>
      <c r="B119" s="105"/>
      <c r="C119" s="105"/>
      <c r="D119" s="106"/>
      <c r="E119" s="441"/>
      <c r="F119" s="132"/>
      <c r="G119" s="132"/>
      <c r="H119" s="708"/>
      <c r="I119" s="469"/>
      <c r="J119" s="423" t="e">
        <f>IF(AND(Q119="",#REF!&gt;0,#REF!&lt;5),K119,)</f>
        <v>#REF!</v>
      </c>
      <c r="K119" s="421" t="str">
        <f>IF(D119="","ZZZ9",IF(AND(#REF!&gt;0,#REF!&lt;5),D119&amp;#REF!,D119&amp;"9"))</f>
        <v>ZZZ9</v>
      </c>
      <c r="L119" s="425">
        <f t="shared" si="6"/>
        <v>999</v>
      </c>
      <c r="M119" s="466">
        <f t="shared" si="7"/>
        <v>999</v>
      </c>
      <c r="N119" s="458"/>
      <c r="O119" s="393"/>
      <c r="P119" s="133">
        <f t="shared" si="8"/>
        <v>999</v>
      </c>
      <c r="Q119" s="107"/>
    </row>
    <row r="120" spans="1:17" s="11" customFormat="1" ht="18.899999999999999" customHeight="1" x14ac:dyDescent="0.25">
      <c r="A120" s="426">
        <v>114</v>
      </c>
      <c r="B120" s="105"/>
      <c r="C120" s="105"/>
      <c r="D120" s="106"/>
      <c r="E120" s="441"/>
      <c r="F120" s="132"/>
      <c r="G120" s="132"/>
      <c r="H120" s="708"/>
      <c r="I120" s="469"/>
      <c r="J120" s="423" t="e">
        <f>IF(AND(Q120="",#REF!&gt;0,#REF!&lt;5),K120,)</f>
        <v>#REF!</v>
      </c>
      <c r="K120" s="421" t="str">
        <f>IF(D120="","ZZZ9",IF(AND(#REF!&gt;0,#REF!&lt;5),D120&amp;#REF!,D120&amp;"9"))</f>
        <v>ZZZ9</v>
      </c>
      <c r="L120" s="425">
        <f t="shared" si="6"/>
        <v>999</v>
      </c>
      <c r="M120" s="466">
        <f t="shared" si="7"/>
        <v>999</v>
      </c>
      <c r="N120" s="458"/>
      <c r="O120" s="393"/>
      <c r="P120" s="133">
        <f t="shared" si="8"/>
        <v>999</v>
      </c>
      <c r="Q120" s="107"/>
    </row>
    <row r="121" spans="1:17" s="11" customFormat="1" ht="18.899999999999999" customHeight="1" x14ac:dyDescent="0.25">
      <c r="A121" s="426">
        <v>115</v>
      </c>
      <c r="B121" s="105"/>
      <c r="C121" s="105"/>
      <c r="D121" s="106"/>
      <c r="E121" s="441"/>
      <c r="F121" s="132"/>
      <c r="G121" s="132"/>
      <c r="H121" s="708"/>
      <c r="I121" s="469"/>
      <c r="J121" s="423" t="e">
        <f>IF(AND(Q121="",#REF!&gt;0,#REF!&lt;5),K121,)</f>
        <v>#REF!</v>
      </c>
      <c r="K121" s="421" t="str">
        <f>IF(D121="","ZZZ9",IF(AND(#REF!&gt;0,#REF!&lt;5),D121&amp;#REF!,D121&amp;"9"))</f>
        <v>ZZZ9</v>
      </c>
      <c r="L121" s="425">
        <f t="shared" si="6"/>
        <v>999</v>
      </c>
      <c r="M121" s="466">
        <f t="shared" si="7"/>
        <v>999</v>
      </c>
      <c r="N121" s="458"/>
      <c r="O121" s="393"/>
      <c r="P121" s="133">
        <f t="shared" si="8"/>
        <v>999</v>
      </c>
      <c r="Q121" s="107"/>
    </row>
    <row r="122" spans="1:17" s="11" customFormat="1" ht="18.899999999999999" customHeight="1" x14ac:dyDescent="0.25">
      <c r="A122" s="426">
        <v>116</v>
      </c>
      <c r="B122" s="105"/>
      <c r="C122" s="105"/>
      <c r="D122" s="106"/>
      <c r="E122" s="441"/>
      <c r="F122" s="132"/>
      <c r="G122" s="132"/>
      <c r="H122" s="708"/>
      <c r="I122" s="469"/>
      <c r="J122" s="423" t="e">
        <f>IF(AND(Q122="",#REF!&gt;0,#REF!&lt;5),K122,)</f>
        <v>#REF!</v>
      </c>
      <c r="K122" s="421" t="str">
        <f>IF(D122="","ZZZ9",IF(AND(#REF!&gt;0,#REF!&lt;5),D122&amp;#REF!,D122&amp;"9"))</f>
        <v>ZZZ9</v>
      </c>
      <c r="L122" s="425">
        <f t="shared" si="6"/>
        <v>999</v>
      </c>
      <c r="M122" s="466">
        <f t="shared" si="7"/>
        <v>999</v>
      </c>
      <c r="N122" s="458"/>
      <c r="O122" s="393"/>
      <c r="P122" s="133">
        <f t="shared" si="8"/>
        <v>999</v>
      </c>
      <c r="Q122" s="107"/>
    </row>
    <row r="123" spans="1:17" s="11" customFormat="1" ht="18.899999999999999" customHeight="1" x14ac:dyDescent="0.25">
      <c r="A123" s="426">
        <v>117</v>
      </c>
      <c r="B123" s="105"/>
      <c r="C123" s="105"/>
      <c r="D123" s="106"/>
      <c r="E123" s="441"/>
      <c r="F123" s="132"/>
      <c r="G123" s="132"/>
      <c r="H123" s="708"/>
      <c r="I123" s="469"/>
      <c r="J123" s="423" t="e">
        <f>IF(AND(Q123="",#REF!&gt;0,#REF!&lt;5),K123,)</f>
        <v>#REF!</v>
      </c>
      <c r="K123" s="421" t="str">
        <f>IF(D123="","ZZZ9",IF(AND(#REF!&gt;0,#REF!&lt;5),D123&amp;#REF!,D123&amp;"9"))</f>
        <v>ZZZ9</v>
      </c>
      <c r="L123" s="425">
        <f t="shared" si="6"/>
        <v>999</v>
      </c>
      <c r="M123" s="466">
        <f t="shared" si="7"/>
        <v>999</v>
      </c>
      <c r="N123" s="458"/>
      <c r="O123" s="393"/>
      <c r="P123" s="133">
        <f t="shared" si="8"/>
        <v>999</v>
      </c>
      <c r="Q123" s="107"/>
    </row>
    <row r="124" spans="1:17" s="11" customFormat="1" ht="18.899999999999999" customHeight="1" x14ac:dyDescent="0.25">
      <c r="A124" s="426">
        <v>118</v>
      </c>
      <c r="B124" s="105"/>
      <c r="C124" s="105"/>
      <c r="D124" s="106"/>
      <c r="E124" s="441"/>
      <c r="F124" s="132"/>
      <c r="G124" s="132"/>
      <c r="H124" s="708"/>
      <c r="I124" s="469"/>
      <c r="J124" s="423" t="e">
        <f>IF(AND(Q124="",#REF!&gt;0,#REF!&lt;5),K124,)</f>
        <v>#REF!</v>
      </c>
      <c r="K124" s="421" t="str">
        <f>IF(D124="","ZZZ9",IF(AND(#REF!&gt;0,#REF!&lt;5),D124&amp;#REF!,D124&amp;"9"))</f>
        <v>ZZZ9</v>
      </c>
      <c r="L124" s="425">
        <f t="shared" si="6"/>
        <v>999</v>
      </c>
      <c r="M124" s="466">
        <f t="shared" si="7"/>
        <v>999</v>
      </c>
      <c r="N124" s="458"/>
      <c r="O124" s="393"/>
      <c r="P124" s="133">
        <f t="shared" si="8"/>
        <v>999</v>
      </c>
      <c r="Q124" s="107"/>
    </row>
    <row r="125" spans="1:17" s="11" customFormat="1" ht="18.899999999999999" customHeight="1" x14ac:dyDescent="0.25">
      <c r="A125" s="426">
        <v>119</v>
      </c>
      <c r="B125" s="105"/>
      <c r="C125" s="105"/>
      <c r="D125" s="106"/>
      <c r="E125" s="441"/>
      <c r="F125" s="132"/>
      <c r="G125" s="132"/>
      <c r="H125" s="708"/>
      <c r="I125" s="469"/>
      <c r="J125" s="423" t="e">
        <f>IF(AND(Q125="",#REF!&gt;0,#REF!&lt;5),K125,)</f>
        <v>#REF!</v>
      </c>
      <c r="K125" s="421" t="str">
        <f>IF(D125="","ZZZ9",IF(AND(#REF!&gt;0,#REF!&lt;5),D125&amp;#REF!,D125&amp;"9"))</f>
        <v>ZZZ9</v>
      </c>
      <c r="L125" s="425">
        <f t="shared" si="6"/>
        <v>999</v>
      </c>
      <c r="M125" s="466">
        <f t="shared" si="7"/>
        <v>999</v>
      </c>
      <c r="N125" s="458"/>
      <c r="O125" s="393"/>
      <c r="P125" s="133">
        <f t="shared" si="8"/>
        <v>999</v>
      </c>
      <c r="Q125" s="107"/>
    </row>
    <row r="126" spans="1:17" s="11" customFormat="1" ht="18.899999999999999" customHeight="1" x14ac:dyDescent="0.25">
      <c r="A126" s="426">
        <v>120</v>
      </c>
      <c r="B126" s="105"/>
      <c r="C126" s="105"/>
      <c r="D126" s="106"/>
      <c r="E126" s="441"/>
      <c r="F126" s="132"/>
      <c r="G126" s="132"/>
      <c r="H126" s="708"/>
      <c r="I126" s="469"/>
      <c r="J126" s="423" t="e">
        <f>IF(AND(Q126="",#REF!&gt;0,#REF!&lt;5),K126,)</f>
        <v>#REF!</v>
      </c>
      <c r="K126" s="421" t="str">
        <f>IF(D126="","ZZZ9",IF(AND(#REF!&gt;0,#REF!&lt;5),D126&amp;#REF!,D126&amp;"9"))</f>
        <v>ZZZ9</v>
      </c>
      <c r="L126" s="425">
        <f t="shared" si="6"/>
        <v>999</v>
      </c>
      <c r="M126" s="466">
        <f t="shared" si="7"/>
        <v>999</v>
      </c>
      <c r="N126" s="458"/>
      <c r="O126" s="393"/>
      <c r="P126" s="133">
        <f t="shared" si="8"/>
        <v>999</v>
      </c>
      <c r="Q126" s="107"/>
    </row>
    <row r="127" spans="1:17" s="11" customFormat="1" ht="18.899999999999999" customHeight="1" x14ac:dyDescent="0.25">
      <c r="A127" s="426">
        <v>121</v>
      </c>
      <c r="B127" s="105"/>
      <c r="C127" s="105"/>
      <c r="D127" s="106"/>
      <c r="E127" s="441"/>
      <c r="F127" s="132"/>
      <c r="G127" s="132"/>
      <c r="H127" s="708"/>
      <c r="I127" s="469"/>
      <c r="J127" s="423" t="e">
        <f>IF(AND(Q127="",#REF!&gt;0,#REF!&lt;5),K127,)</f>
        <v>#REF!</v>
      </c>
      <c r="K127" s="421" t="str">
        <f>IF(D127="","ZZZ9",IF(AND(#REF!&gt;0,#REF!&lt;5),D127&amp;#REF!,D127&amp;"9"))</f>
        <v>ZZZ9</v>
      </c>
      <c r="L127" s="425">
        <f t="shared" si="6"/>
        <v>999</v>
      </c>
      <c r="M127" s="466">
        <f t="shared" si="7"/>
        <v>999</v>
      </c>
      <c r="N127" s="458"/>
      <c r="O127" s="393"/>
      <c r="P127" s="133">
        <f t="shared" si="8"/>
        <v>999</v>
      </c>
      <c r="Q127" s="107"/>
    </row>
    <row r="128" spans="1:17" s="11" customFormat="1" ht="18.899999999999999" customHeight="1" x14ac:dyDescent="0.25">
      <c r="A128" s="426">
        <v>122</v>
      </c>
      <c r="B128" s="105"/>
      <c r="C128" s="105"/>
      <c r="D128" s="106"/>
      <c r="E128" s="441"/>
      <c r="F128" s="132"/>
      <c r="G128" s="132"/>
      <c r="H128" s="708"/>
      <c r="I128" s="469"/>
      <c r="J128" s="423" t="e">
        <f>IF(AND(Q128="",#REF!&gt;0,#REF!&lt;5),K128,)</f>
        <v>#REF!</v>
      </c>
      <c r="K128" s="421" t="str">
        <f>IF(D128="","ZZZ9",IF(AND(#REF!&gt;0,#REF!&lt;5),D128&amp;#REF!,D128&amp;"9"))</f>
        <v>ZZZ9</v>
      </c>
      <c r="L128" s="425">
        <f t="shared" si="6"/>
        <v>999</v>
      </c>
      <c r="M128" s="466">
        <f t="shared" si="7"/>
        <v>999</v>
      </c>
      <c r="N128" s="458"/>
      <c r="O128" s="393"/>
      <c r="P128" s="133">
        <f t="shared" si="8"/>
        <v>999</v>
      </c>
      <c r="Q128" s="107"/>
    </row>
    <row r="129" spans="1:17" s="11" customFormat="1" ht="18.899999999999999" customHeight="1" x14ac:dyDescent="0.25">
      <c r="A129" s="426">
        <v>123</v>
      </c>
      <c r="B129" s="105"/>
      <c r="C129" s="105"/>
      <c r="D129" s="106"/>
      <c r="E129" s="441"/>
      <c r="F129" s="132"/>
      <c r="G129" s="132"/>
      <c r="H129" s="708"/>
      <c r="I129" s="469"/>
      <c r="J129" s="423" t="e">
        <f>IF(AND(Q129="",#REF!&gt;0,#REF!&lt;5),K129,)</f>
        <v>#REF!</v>
      </c>
      <c r="K129" s="421" t="str">
        <f>IF(D129="","ZZZ9",IF(AND(#REF!&gt;0,#REF!&lt;5),D129&amp;#REF!,D129&amp;"9"))</f>
        <v>ZZZ9</v>
      </c>
      <c r="L129" s="425">
        <f t="shared" si="6"/>
        <v>999</v>
      </c>
      <c r="M129" s="466">
        <f t="shared" si="7"/>
        <v>999</v>
      </c>
      <c r="N129" s="458"/>
      <c r="O129" s="393"/>
      <c r="P129" s="133">
        <f t="shared" si="8"/>
        <v>999</v>
      </c>
      <c r="Q129" s="107"/>
    </row>
    <row r="130" spans="1:17" s="11" customFormat="1" ht="18.899999999999999" customHeight="1" x14ac:dyDescent="0.25">
      <c r="A130" s="426">
        <v>124</v>
      </c>
      <c r="B130" s="105"/>
      <c r="C130" s="105"/>
      <c r="D130" s="106"/>
      <c r="E130" s="441"/>
      <c r="F130" s="132"/>
      <c r="G130" s="132"/>
      <c r="H130" s="708"/>
      <c r="I130" s="469"/>
      <c r="J130" s="423" t="e">
        <f>IF(AND(Q130="",#REF!&gt;0,#REF!&lt;5),K130,)</f>
        <v>#REF!</v>
      </c>
      <c r="K130" s="421" t="str">
        <f>IF(D130="","ZZZ9",IF(AND(#REF!&gt;0,#REF!&lt;5),D130&amp;#REF!,D130&amp;"9"))</f>
        <v>ZZZ9</v>
      </c>
      <c r="L130" s="425">
        <f t="shared" si="6"/>
        <v>999</v>
      </c>
      <c r="M130" s="466">
        <f t="shared" si="7"/>
        <v>999</v>
      </c>
      <c r="N130" s="458"/>
      <c r="O130" s="393"/>
      <c r="P130" s="133">
        <f t="shared" si="8"/>
        <v>999</v>
      </c>
      <c r="Q130" s="107"/>
    </row>
    <row r="131" spans="1:17" s="11" customFormat="1" ht="18.899999999999999" customHeight="1" x14ac:dyDescent="0.25">
      <c r="A131" s="426">
        <v>125</v>
      </c>
      <c r="B131" s="105"/>
      <c r="C131" s="105"/>
      <c r="D131" s="106"/>
      <c r="E131" s="441"/>
      <c r="F131" s="132"/>
      <c r="G131" s="132"/>
      <c r="H131" s="708"/>
      <c r="I131" s="469"/>
      <c r="J131" s="423" t="e">
        <f>IF(AND(Q131="",#REF!&gt;0,#REF!&lt;5),K131,)</f>
        <v>#REF!</v>
      </c>
      <c r="K131" s="421" t="str">
        <f>IF(D131="","ZZZ9",IF(AND(#REF!&gt;0,#REF!&lt;5),D131&amp;#REF!,D131&amp;"9"))</f>
        <v>ZZZ9</v>
      </c>
      <c r="L131" s="425">
        <f t="shared" si="6"/>
        <v>999</v>
      </c>
      <c r="M131" s="466">
        <f t="shared" si="7"/>
        <v>999</v>
      </c>
      <c r="N131" s="458"/>
      <c r="O131" s="393"/>
      <c r="P131" s="133">
        <f t="shared" si="8"/>
        <v>999</v>
      </c>
      <c r="Q131" s="107"/>
    </row>
    <row r="132" spans="1:17" s="11" customFormat="1" ht="18.899999999999999" customHeight="1" x14ac:dyDescent="0.25">
      <c r="A132" s="426">
        <v>126</v>
      </c>
      <c r="B132" s="105"/>
      <c r="C132" s="105"/>
      <c r="D132" s="106"/>
      <c r="E132" s="441"/>
      <c r="F132" s="132"/>
      <c r="G132" s="132"/>
      <c r="H132" s="708"/>
      <c r="I132" s="469"/>
      <c r="J132" s="423" t="e">
        <f>IF(AND(Q132="",#REF!&gt;0,#REF!&lt;5),K132,)</f>
        <v>#REF!</v>
      </c>
      <c r="K132" s="421" t="str">
        <f>IF(D132="","ZZZ9",IF(AND(#REF!&gt;0,#REF!&lt;5),D132&amp;#REF!,D132&amp;"9"))</f>
        <v>ZZZ9</v>
      </c>
      <c r="L132" s="425">
        <f t="shared" si="6"/>
        <v>999</v>
      </c>
      <c r="M132" s="466">
        <f t="shared" si="7"/>
        <v>999</v>
      </c>
      <c r="N132" s="458"/>
      <c r="O132" s="393"/>
      <c r="P132" s="133">
        <f t="shared" si="8"/>
        <v>999</v>
      </c>
      <c r="Q132" s="107"/>
    </row>
    <row r="133" spans="1:17" s="11" customFormat="1" ht="18.899999999999999" customHeight="1" x14ac:dyDescent="0.25">
      <c r="A133" s="426">
        <v>127</v>
      </c>
      <c r="B133" s="105"/>
      <c r="C133" s="105"/>
      <c r="D133" s="106"/>
      <c r="E133" s="441"/>
      <c r="F133" s="132"/>
      <c r="G133" s="132"/>
      <c r="H133" s="708"/>
      <c r="I133" s="469"/>
      <c r="J133" s="423" t="e">
        <f>IF(AND(Q133="",#REF!&gt;0,#REF!&lt;5),K133,)</f>
        <v>#REF!</v>
      </c>
      <c r="K133" s="421" t="str">
        <f>IF(D133="","ZZZ9",IF(AND(#REF!&gt;0,#REF!&lt;5),D133&amp;#REF!,D133&amp;"9"))</f>
        <v>ZZZ9</v>
      </c>
      <c r="L133" s="425">
        <f t="shared" si="6"/>
        <v>999</v>
      </c>
      <c r="M133" s="466">
        <f t="shared" si="7"/>
        <v>999</v>
      </c>
      <c r="N133" s="458"/>
      <c r="O133" s="393"/>
      <c r="P133" s="133">
        <f t="shared" si="8"/>
        <v>999</v>
      </c>
      <c r="Q133" s="107"/>
    </row>
    <row r="134" spans="1:17" s="11" customFormat="1" ht="18.899999999999999" customHeight="1" x14ac:dyDescent="0.25">
      <c r="A134" s="426">
        <v>128</v>
      </c>
      <c r="B134" s="105"/>
      <c r="C134" s="105"/>
      <c r="D134" s="106"/>
      <c r="E134" s="441"/>
      <c r="F134" s="132"/>
      <c r="G134" s="132"/>
      <c r="H134" s="708"/>
      <c r="I134" s="469"/>
      <c r="J134" s="423" t="e">
        <f>IF(AND(Q134="",#REF!&gt;0,#REF!&lt;5),K134,)</f>
        <v>#REF!</v>
      </c>
      <c r="K134" s="421" t="str">
        <f>IF(D134="","ZZZ9",IF(AND(#REF!&gt;0,#REF!&lt;5),D134&amp;#REF!,D134&amp;"9"))</f>
        <v>ZZZ9</v>
      </c>
      <c r="L134" s="425">
        <f t="shared" si="6"/>
        <v>999</v>
      </c>
      <c r="M134" s="466">
        <f t="shared" si="7"/>
        <v>999</v>
      </c>
      <c r="N134" s="458"/>
      <c r="O134" s="467"/>
      <c r="P134" s="468">
        <f t="shared" si="8"/>
        <v>999</v>
      </c>
      <c r="Q134" s="469"/>
    </row>
    <row r="135" spans="1:17" x14ac:dyDescent="0.25">
      <c r="A135" s="426">
        <v>129</v>
      </c>
      <c r="B135" s="105"/>
      <c r="C135" s="105"/>
      <c r="D135" s="106"/>
      <c r="E135" s="441"/>
      <c r="F135" s="132"/>
      <c r="G135" s="132"/>
      <c r="H135" s="708"/>
      <c r="I135" s="469"/>
      <c r="J135" s="423" t="e">
        <f>IF(AND(Q135="",#REF!&gt;0,#REF!&lt;5),K135,)</f>
        <v>#REF!</v>
      </c>
      <c r="K135" s="421" t="str">
        <f>IF(D135="","ZZZ9",IF(AND(#REF!&gt;0,#REF!&lt;5),D135&amp;#REF!,D135&amp;"9"))</f>
        <v>ZZZ9</v>
      </c>
      <c r="L135" s="425">
        <f t="shared" ref="L135:L156" si="9">IF(Q135="",999,Q135)</f>
        <v>999</v>
      </c>
      <c r="M135" s="466">
        <f t="shared" ref="M135:M156" si="10">IF(P135=999,999,1)</f>
        <v>999</v>
      </c>
      <c r="N135" s="458"/>
      <c r="O135" s="393"/>
      <c r="P135" s="133">
        <f t="shared" ref="P135:P156" si="11">IF(N135="DA",1,IF(N135="WC",2,IF(N135="SE",3,IF(N135="Q",4,IF(N135="LL",5,999)))))</f>
        <v>999</v>
      </c>
      <c r="Q135" s="107"/>
    </row>
    <row r="136" spans="1:17" x14ac:dyDescent="0.25">
      <c r="A136" s="426">
        <v>130</v>
      </c>
      <c r="B136" s="105"/>
      <c r="C136" s="105"/>
      <c r="D136" s="106"/>
      <c r="E136" s="441"/>
      <c r="F136" s="132"/>
      <c r="G136" s="132"/>
      <c r="H136" s="708"/>
      <c r="I136" s="469"/>
      <c r="J136" s="423" t="e">
        <f>IF(AND(Q136="",#REF!&gt;0,#REF!&lt;5),K136,)</f>
        <v>#REF!</v>
      </c>
      <c r="K136" s="421" t="str">
        <f>IF(D136="","ZZZ9",IF(AND(#REF!&gt;0,#REF!&lt;5),D136&amp;#REF!,D136&amp;"9"))</f>
        <v>ZZZ9</v>
      </c>
      <c r="L136" s="425">
        <f t="shared" si="9"/>
        <v>999</v>
      </c>
      <c r="M136" s="466">
        <f t="shared" si="10"/>
        <v>999</v>
      </c>
      <c r="N136" s="458"/>
      <c r="O136" s="393"/>
      <c r="P136" s="133">
        <f t="shared" si="11"/>
        <v>999</v>
      </c>
      <c r="Q136" s="107"/>
    </row>
    <row r="137" spans="1:17" x14ac:dyDescent="0.25">
      <c r="A137" s="426">
        <v>131</v>
      </c>
      <c r="B137" s="105"/>
      <c r="C137" s="105"/>
      <c r="D137" s="106"/>
      <c r="E137" s="441"/>
      <c r="F137" s="132"/>
      <c r="G137" s="132"/>
      <c r="H137" s="708"/>
      <c r="I137" s="469"/>
      <c r="J137" s="423" t="e">
        <f>IF(AND(Q137="",#REF!&gt;0,#REF!&lt;5),K137,)</f>
        <v>#REF!</v>
      </c>
      <c r="K137" s="421" t="str">
        <f>IF(D137="","ZZZ9",IF(AND(#REF!&gt;0,#REF!&lt;5),D137&amp;#REF!,D137&amp;"9"))</f>
        <v>ZZZ9</v>
      </c>
      <c r="L137" s="425">
        <f t="shared" si="9"/>
        <v>999</v>
      </c>
      <c r="M137" s="466">
        <f t="shared" si="10"/>
        <v>999</v>
      </c>
      <c r="N137" s="458"/>
      <c r="O137" s="393"/>
      <c r="P137" s="133">
        <f t="shared" si="11"/>
        <v>999</v>
      </c>
      <c r="Q137" s="107"/>
    </row>
    <row r="138" spans="1:17" x14ac:dyDescent="0.25">
      <c r="A138" s="426">
        <v>132</v>
      </c>
      <c r="B138" s="105"/>
      <c r="C138" s="105"/>
      <c r="D138" s="106"/>
      <c r="E138" s="441"/>
      <c r="F138" s="132"/>
      <c r="G138" s="132"/>
      <c r="H138" s="708"/>
      <c r="I138" s="469"/>
      <c r="J138" s="423" t="e">
        <f>IF(AND(Q138="",#REF!&gt;0,#REF!&lt;5),K138,)</f>
        <v>#REF!</v>
      </c>
      <c r="K138" s="421" t="str">
        <f>IF(D138="","ZZZ9",IF(AND(#REF!&gt;0,#REF!&lt;5),D138&amp;#REF!,D138&amp;"9"))</f>
        <v>ZZZ9</v>
      </c>
      <c r="L138" s="425">
        <f t="shared" si="9"/>
        <v>999</v>
      </c>
      <c r="M138" s="466">
        <f t="shared" si="10"/>
        <v>999</v>
      </c>
      <c r="N138" s="458"/>
      <c r="O138" s="393"/>
      <c r="P138" s="133">
        <f t="shared" si="11"/>
        <v>999</v>
      </c>
      <c r="Q138" s="107"/>
    </row>
    <row r="139" spans="1:17" x14ac:dyDescent="0.25">
      <c r="A139" s="426">
        <v>133</v>
      </c>
      <c r="B139" s="105"/>
      <c r="C139" s="105"/>
      <c r="D139" s="106"/>
      <c r="E139" s="441"/>
      <c r="F139" s="132"/>
      <c r="G139" s="132"/>
      <c r="H139" s="708"/>
      <c r="I139" s="469"/>
      <c r="J139" s="423" t="e">
        <f>IF(AND(Q139="",#REF!&gt;0,#REF!&lt;5),K139,)</f>
        <v>#REF!</v>
      </c>
      <c r="K139" s="421" t="str">
        <f>IF(D139="","ZZZ9",IF(AND(#REF!&gt;0,#REF!&lt;5),D139&amp;#REF!,D139&amp;"9"))</f>
        <v>ZZZ9</v>
      </c>
      <c r="L139" s="425">
        <f t="shared" si="9"/>
        <v>999</v>
      </c>
      <c r="M139" s="466">
        <f t="shared" si="10"/>
        <v>999</v>
      </c>
      <c r="N139" s="458"/>
      <c r="O139" s="393"/>
      <c r="P139" s="133">
        <f t="shared" si="11"/>
        <v>999</v>
      </c>
      <c r="Q139" s="107"/>
    </row>
    <row r="140" spans="1:17" x14ac:dyDescent="0.25">
      <c r="A140" s="426">
        <v>134</v>
      </c>
      <c r="B140" s="105"/>
      <c r="C140" s="105"/>
      <c r="D140" s="106"/>
      <c r="E140" s="441"/>
      <c r="F140" s="132"/>
      <c r="G140" s="132"/>
      <c r="H140" s="708"/>
      <c r="I140" s="469"/>
      <c r="J140" s="423" t="e">
        <f>IF(AND(Q140="",#REF!&gt;0,#REF!&lt;5),K140,)</f>
        <v>#REF!</v>
      </c>
      <c r="K140" s="421" t="str">
        <f>IF(D140="","ZZZ9",IF(AND(#REF!&gt;0,#REF!&lt;5),D140&amp;#REF!,D140&amp;"9"))</f>
        <v>ZZZ9</v>
      </c>
      <c r="L140" s="425">
        <f t="shared" si="9"/>
        <v>999</v>
      </c>
      <c r="M140" s="466">
        <f t="shared" si="10"/>
        <v>999</v>
      </c>
      <c r="N140" s="458"/>
      <c r="O140" s="393"/>
      <c r="P140" s="133">
        <f t="shared" si="11"/>
        <v>999</v>
      </c>
      <c r="Q140" s="107"/>
    </row>
    <row r="141" spans="1:17" x14ac:dyDescent="0.25">
      <c r="A141" s="426">
        <v>135</v>
      </c>
      <c r="B141" s="105"/>
      <c r="C141" s="105"/>
      <c r="D141" s="106"/>
      <c r="E141" s="441"/>
      <c r="F141" s="132"/>
      <c r="G141" s="132"/>
      <c r="H141" s="708"/>
      <c r="I141" s="469"/>
      <c r="J141" s="423" t="e">
        <f>IF(AND(Q141="",#REF!&gt;0,#REF!&lt;5),K141,)</f>
        <v>#REF!</v>
      </c>
      <c r="K141" s="421" t="str">
        <f>IF(D141="","ZZZ9",IF(AND(#REF!&gt;0,#REF!&lt;5),D141&amp;#REF!,D141&amp;"9"))</f>
        <v>ZZZ9</v>
      </c>
      <c r="L141" s="425">
        <f t="shared" si="9"/>
        <v>999</v>
      </c>
      <c r="M141" s="466">
        <f t="shared" si="10"/>
        <v>999</v>
      </c>
      <c r="N141" s="458"/>
      <c r="O141" s="467"/>
      <c r="P141" s="468">
        <f t="shared" si="11"/>
        <v>999</v>
      </c>
      <c r="Q141" s="469"/>
    </row>
    <row r="142" spans="1:17" x14ac:dyDescent="0.25">
      <c r="A142" s="426">
        <v>136</v>
      </c>
      <c r="B142" s="105"/>
      <c r="C142" s="105"/>
      <c r="D142" s="106"/>
      <c r="E142" s="441"/>
      <c r="F142" s="132"/>
      <c r="G142" s="132"/>
      <c r="H142" s="708"/>
      <c r="I142" s="469"/>
      <c r="J142" s="423" t="e">
        <f>IF(AND(Q142="",#REF!&gt;0,#REF!&lt;5),K142,)</f>
        <v>#REF!</v>
      </c>
      <c r="K142" s="421" t="str">
        <f>IF(D142="","ZZZ9",IF(AND(#REF!&gt;0,#REF!&lt;5),D142&amp;#REF!,D142&amp;"9"))</f>
        <v>ZZZ9</v>
      </c>
      <c r="L142" s="425">
        <f t="shared" si="9"/>
        <v>999</v>
      </c>
      <c r="M142" s="466">
        <f t="shared" si="10"/>
        <v>999</v>
      </c>
      <c r="N142" s="458"/>
      <c r="O142" s="393"/>
      <c r="P142" s="133">
        <f t="shared" si="11"/>
        <v>999</v>
      </c>
      <c r="Q142" s="107"/>
    </row>
    <row r="143" spans="1:17" x14ac:dyDescent="0.25">
      <c r="A143" s="426">
        <v>137</v>
      </c>
      <c r="B143" s="105"/>
      <c r="C143" s="105"/>
      <c r="D143" s="106"/>
      <c r="E143" s="441"/>
      <c r="F143" s="132"/>
      <c r="G143" s="132"/>
      <c r="H143" s="708"/>
      <c r="I143" s="469"/>
      <c r="J143" s="423" t="e">
        <f>IF(AND(Q143="",#REF!&gt;0,#REF!&lt;5),K143,)</f>
        <v>#REF!</v>
      </c>
      <c r="K143" s="421" t="str">
        <f>IF(D143="","ZZZ9",IF(AND(#REF!&gt;0,#REF!&lt;5),D143&amp;#REF!,D143&amp;"9"))</f>
        <v>ZZZ9</v>
      </c>
      <c r="L143" s="425">
        <f t="shared" si="9"/>
        <v>999</v>
      </c>
      <c r="M143" s="466">
        <f t="shared" si="10"/>
        <v>999</v>
      </c>
      <c r="N143" s="458"/>
      <c r="O143" s="393"/>
      <c r="P143" s="133">
        <f t="shared" si="11"/>
        <v>999</v>
      </c>
      <c r="Q143" s="107"/>
    </row>
    <row r="144" spans="1:17" x14ac:dyDescent="0.25">
      <c r="A144" s="426">
        <v>138</v>
      </c>
      <c r="B144" s="105"/>
      <c r="C144" s="105"/>
      <c r="D144" s="106"/>
      <c r="E144" s="441"/>
      <c r="F144" s="132"/>
      <c r="G144" s="132"/>
      <c r="H144" s="708"/>
      <c r="I144" s="469"/>
      <c r="J144" s="423" t="e">
        <f>IF(AND(Q144="",#REF!&gt;0,#REF!&lt;5),K144,)</f>
        <v>#REF!</v>
      </c>
      <c r="K144" s="421" t="str">
        <f>IF(D144="","ZZZ9",IF(AND(#REF!&gt;0,#REF!&lt;5),D144&amp;#REF!,D144&amp;"9"))</f>
        <v>ZZZ9</v>
      </c>
      <c r="L144" s="425">
        <f t="shared" si="9"/>
        <v>999</v>
      </c>
      <c r="M144" s="466">
        <f t="shared" si="10"/>
        <v>999</v>
      </c>
      <c r="N144" s="458"/>
      <c r="O144" s="393"/>
      <c r="P144" s="133">
        <f t="shared" si="11"/>
        <v>999</v>
      </c>
      <c r="Q144" s="107"/>
    </row>
    <row r="145" spans="1:17" x14ac:dyDescent="0.25">
      <c r="A145" s="426">
        <v>139</v>
      </c>
      <c r="B145" s="105"/>
      <c r="C145" s="105"/>
      <c r="D145" s="106"/>
      <c r="E145" s="441"/>
      <c r="F145" s="132"/>
      <c r="G145" s="132"/>
      <c r="H145" s="708"/>
      <c r="I145" s="469"/>
      <c r="J145" s="423" t="e">
        <f>IF(AND(Q145="",#REF!&gt;0,#REF!&lt;5),K145,)</f>
        <v>#REF!</v>
      </c>
      <c r="K145" s="421" t="str">
        <f>IF(D145="","ZZZ9",IF(AND(#REF!&gt;0,#REF!&lt;5),D145&amp;#REF!,D145&amp;"9"))</f>
        <v>ZZZ9</v>
      </c>
      <c r="L145" s="425">
        <f t="shared" si="9"/>
        <v>999</v>
      </c>
      <c r="M145" s="466">
        <f t="shared" si="10"/>
        <v>999</v>
      </c>
      <c r="N145" s="458"/>
      <c r="O145" s="393"/>
      <c r="P145" s="133">
        <f t="shared" si="11"/>
        <v>999</v>
      </c>
      <c r="Q145" s="107"/>
    </row>
    <row r="146" spans="1:17" x14ac:dyDescent="0.25">
      <c r="A146" s="426">
        <v>140</v>
      </c>
      <c r="B146" s="105"/>
      <c r="C146" s="105"/>
      <c r="D146" s="106"/>
      <c r="E146" s="441"/>
      <c r="F146" s="132"/>
      <c r="G146" s="132"/>
      <c r="H146" s="708"/>
      <c r="I146" s="469"/>
      <c r="J146" s="423" t="e">
        <f>IF(AND(Q146="",#REF!&gt;0,#REF!&lt;5),K146,)</f>
        <v>#REF!</v>
      </c>
      <c r="K146" s="421" t="str">
        <f>IF(D146="","ZZZ9",IF(AND(#REF!&gt;0,#REF!&lt;5),D146&amp;#REF!,D146&amp;"9"))</f>
        <v>ZZZ9</v>
      </c>
      <c r="L146" s="425">
        <f t="shared" si="9"/>
        <v>999</v>
      </c>
      <c r="M146" s="466">
        <f t="shared" si="10"/>
        <v>999</v>
      </c>
      <c r="N146" s="458"/>
      <c r="O146" s="393"/>
      <c r="P146" s="133">
        <f t="shared" si="11"/>
        <v>999</v>
      </c>
      <c r="Q146" s="107"/>
    </row>
    <row r="147" spans="1:17" x14ac:dyDescent="0.25">
      <c r="A147" s="426">
        <v>141</v>
      </c>
      <c r="B147" s="105"/>
      <c r="C147" s="105"/>
      <c r="D147" s="106"/>
      <c r="E147" s="441"/>
      <c r="F147" s="132"/>
      <c r="G147" s="132"/>
      <c r="H147" s="708"/>
      <c r="I147" s="469"/>
      <c r="J147" s="423" t="e">
        <f>IF(AND(Q147="",#REF!&gt;0,#REF!&lt;5),K147,)</f>
        <v>#REF!</v>
      </c>
      <c r="K147" s="421" t="str">
        <f>IF(D147="","ZZZ9",IF(AND(#REF!&gt;0,#REF!&lt;5),D147&amp;#REF!,D147&amp;"9"))</f>
        <v>ZZZ9</v>
      </c>
      <c r="L147" s="425">
        <f t="shared" si="9"/>
        <v>999</v>
      </c>
      <c r="M147" s="466">
        <f t="shared" si="10"/>
        <v>999</v>
      </c>
      <c r="N147" s="458"/>
      <c r="O147" s="393"/>
      <c r="P147" s="133">
        <f t="shared" si="11"/>
        <v>999</v>
      </c>
      <c r="Q147" s="107"/>
    </row>
    <row r="148" spans="1:17" x14ac:dyDescent="0.25">
      <c r="A148" s="426">
        <v>142</v>
      </c>
      <c r="B148" s="105"/>
      <c r="C148" s="105"/>
      <c r="D148" s="106"/>
      <c r="E148" s="441"/>
      <c r="F148" s="132"/>
      <c r="G148" s="132"/>
      <c r="H148" s="708"/>
      <c r="I148" s="469"/>
      <c r="J148" s="423" t="e">
        <f>IF(AND(Q148="",#REF!&gt;0,#REF!&lt;5),K148,)</f>
        <v>#REF!</v>
      </c>
      <c r="K148" s="421" t="str">
        <f>IF(D148="","ZZZ9",IF(AND(#REF!&gt;0,#REF!&lt;5),D148&amp;#REF!,D148&amp;"9"))</f>
        <v>ZZZ9</v>
      </c>
      <c r="L148" s="425">
        <f t="shared" si="9"/>
        <v>999</v>
      </c>
      <c r="M148" s="466">
        <f t="shared" si="10"/>
        <v>999</v>
      </c>
      <c r="N148" s="458"/>
      <c r="O148" s="467"/>
      <c r="P148" s="468">
        <f t="shared" si="11"/>
        <v>999</v>
      </c>
      <c r="Q148" s="469"/>
    </row>
    <row r="149" spans="1:17" x14ac:dyDescent="0.25">
      <c r="A149" s="426">
        <v>143</v>
      </c>
      <c r="B149" s="105"/>
      <c r="C149" s="105"/>
      <c r="D149" s="106"/>
      <c r="E149" s="441"/>
      <c r="F149" s="132"/>
      <c r="G149" s="132"/>
      <c r="H149" s="708"/>
      <c r="I149" s="469"/>
      <c r="J149" s="423" t="e">
        <f>IF(AND(Q149="",#REF!&gt;0,#REF!&lt;5),K149,)</f>
        <v>#REF!</v>
      </c>
      <c r="K149" s="421" t="str">
        <f>IF(D149="","ZZZ9",IF(AND(#REF!&gt;0,#REF!&lt;5),D149&amp;#REF!,D149&amp;"9"))</f>
        <v>ZZZ9</v>
      </c>
      <c r="L149" s="425">
        <f t="shared" si="9"/>
        <v>999</v>
      </c>
      <c r="M149" s="466">
        <f t="shared" si="10"/>
        <v>999</v>
      </c>
      <c r="N149" s="458"/>
      <c r="O149" s="393"/>
      <c r="P149" s="133">
        <f t="shared" si="11"/>
        <v>999</v>
      </c>
      <c r="Q149" s="107"/>
    </row>
    <row r="150" spans="1:17" x14ac:dyDescent="0.25">
      <c r="A150" s="426">
        <v>144</v>
      </c>
      <c r="B150" s="105"/>
      <c r="C150" s="105"/>
      <c r="D150" s="106"/>
      <c r="E150" s="441"/>
      <c r="F150" s="132"/>
      <c r="G150" s="132"/>
      <c r="H150" s="708"/>
      <c r="I150" s="469"/>
      <c r="J150" s="423" t="e">
        <f>IF(AND(Q150="",#REF!&gt;0,#REF!&lt;5),K150,)</f>
        <v>#REF!</v>
      </c>
      <c r="K150" s="421" t="str">
        <f>IF(D150="","ZZZ9",IF(AND(#REF!&gt;0,#REF!&lt;5),D150&amp;#REF!,D150&amp;"9"))</f>
        <v>ZZZ9</v>
      </c>
      <c r="L150" s="425">
        <f t="shared" si="9"/>
        <v>999</v>
      </c>
      <c r="M150" s="466">
        <f t="shared" si="10"/>
        <v>999</v>
      </c>
      <c r="N150" s="458"/>
      <c r="O150" s="393"/>
      <c r="P150" s="133">
        <f t="shared" si="11"/>
        <v>999</v>
      </c>
      <c r="Q150" s="107"/>
    </row>
    <row r="151" spans="1:17" x14ac:dyDescent="0.25">
      <c r="A151" s="426">
        <v>145</v>
      </c>
      <c r="B151" s="105"/>
      <c r="C151" s="105"/>
      <c r="D151" s="106"/>
      <c r="E151" s="441"/>
      <c r="F151" s="132"/>
      <c r="G151" s="132"/>
      <c r="H151" s="708"/>
      <c r="I151" s="469"/>
      <c r="J151" s="423" t="e">
        <f>IF(AND(Q151="",#REF!&gt;0,#REF!&lt;5),K151,)</f>
        <v>#REF!</v>
      </c>
      <c r="K151" s="421" t="str">
        <f>IF(D151="","ZZZ9",IF(AND(#REF!&gt;0,#REF!&lt;5),D151&amp;#REF!,D151&amp;"9"))</f>
        <v>ZZZ9</v>
      </c>
      <c r="L151" s="425">
        <f t="shared" si="9"/>
        <v>999</v>
      </c>
      <c r="M151" s="466">
        <f t="shared" si="10"/>
        <v>999</v>
      </c>
      <c r="N151" s="458"/>
      <c r="O151" s="393"/>
      <c r="P151" s="133">
        <f t="shared" si="11"/>
        <v>999</v>
      </c>
      <c r="Q151" s="107"/>
    </row>
    <row r="152" spans="1:17" x14ac:dyDescent="0.25">
      <c r="A152" s="426">
        <v>146</v>
      </c>
      <c r="B152" s="105"/>
      <c r="C152" s="105"/>
      <c r="D152" s="106"/>
      <c r="E152" s="441"/>
      <c r="F152" s="132"/>
      <c r="G152" s="132"/>
      <c r="H152" s="708"/>
      <c r="I152" s="469"/>
      <c r="J152" s="423" t="e">
        <f>IF(AND(Q152="",#REF!&gt;0,#REF!&lt;5),K152,)</f>
        <v>#REF!</v>
      </c>
      <c r="K152" s="421" t="str">
        <f>IF(D152="","ZZZ9",IF(AND(#REF!&gt;0,#REF!&lt;5),D152&amp;#REF!,D152&amp;"9"))</f>
        <v>ZZZ9</v>
      </c>
      <c r="L152" s="425">
        <f t="shared" si="9"/>
        <v>999</v>
      </c>
      <c r="M152" s="466">
        <f t="shared" si="10"/>
        <v>999</v>
      </c>
      <c r="N152" s="458"/>
      <c r="O152" s="393"/>
      <c r="P152" s="133">
        <f t="shared" si="11"/>
        <v>999</v>
      </c>
      <c r="Q152" s="107"/>
    </row>
    <row r="153" spans="1:17" x14ac:dyDescent="0.25">
      <c r="A153" s="426">
        <v>147</v>
      </c>
      <c r="B153" s="105"/>
      <c r="C153" s="105"/>
      <c r="D153" s="106"/>
      <c r="E153" s="441"/>
      <c r="F153" s="132"/>
      <c r="G153" s="132"/>
      <c r="H153" s="708"/>
      <c r="I153" s="469"/>
      <c r="J153" s="423" t="e">
        <f>IF(AND(Q153="",#REF!&gt;0,#REF!&lt;5),K153,)</f>
        <v>#REF!</v>
      </c>
      <c r="K153" s="421" t="str">
        <f>IF(D153="","ZZZ9",IF(AND(#REF!&gt;0,#REF!&lt;5),D153&amp;#REF!,D153&amp;"9"))</f>
        <v>ZZZ9</v>
      </c>
      <c r="L153" s="425">
        <f t="shared" si="9"/>
        <v>999</v>
      </c>
      <c r="M153" s="466">
        <f t="shared" si="10"/>
        <v>999</v>
      </c>
      <c r="N153" s="458"/>
      <c r="O153" s="393"/>
      <c r="P153" s="133">
        <f t="shared" si="11"/>
        <v>999</v>
      </c>
      <c r="Q153" s="107"/>
    </row>
    <row r="154" spans="1:17" x14ac:dyDescent="0.25">
      <c r="A154" s="426">
        <v>148</v>
      </c>
      <c r="B154" s="105"/>
      <c r="C154" s="105"/>
      <c r="D154" s="106"/>
      <c r="E154" s="441"/>
      <c r="F154" s="132"/>
      <c r="G154" s="132"/>
      <c r="H154" s="708"/>
      <c r="I154" s="469"/>
      <c r="J154" s="423" t="e">
        <f>IF(AND(Q154="",#REF!&gt;0,#REF!&lt;5),K154,)</f>
        <v>#REF!</v>
      </c>
      <c r="K154" s="421" t="str">
        <f>IF(D154="","ZZZ9",IF(AND(#REF!&gt;0,#REF!&lt;5),D154&amp;#REF!,D154&amp;"9"))</f>
        <v>ZZZ9</v>
      </c>
      <c r="L154" s="425">
        <f t="shared" si="9"/>
        <v>999</v>
      </c>
      <c r="M154" s="466">
        <f t="shared" si="10"/>
        <v>999</v>
      </c>
      <c r="N154" s="458"/>
      <c r="O154" s="393"/>
      <c r="P154" s="133">
        <f t="shared" si="11"/>
        <v>999</v>
      </c>
      <c r="Q154" s="107"/>
    </row>
    <row r="155" spans="1:17" x14ac:dyDescent="0.25">
      <c r="A155" s="426">
        <v>149</v>
      </c>
      <c r="B155" s="105"/>
      <c r="C155" s="105"/>
      <c r="D155" s="106"/>
      <c r="E155" s="441"/>
      <c r="F155" s="132"/>
      <c r="G155" s="132"/>
      <c r="H155" s="708"/>
      <c r="I155" s="469"/>
      <c r="J155" s="423" t="e">
        <f>IF(AND(Q155="",#REF!&gt;0,#REF!&lt;5),K155,)</f>
        <v>#REF!</v>
      </c>
      <c r="K155" s="421" t="str">
        <f>IF(D155="","ZZZ9",IF(AND(#REF!&gt;0,#REF!&lt;5),D155&amp;#REF!,D155&amp;"9"))</f>
        <v>ZZZ9</v>
      </c>
      <c r="L155" s="425">
        <f t="shared" si="9"/>
        <v>999</v>
      </c>
      <c r="M155" s="466">
        <f t="shared" si="10"/>
        <v>999</v>
      </c>
      <c r="N155" s="458"/>
      <c r="O155" s="393"/>
      <c r="P155" s="133">
        <f t="shared" si="11"/>
        <v>999</v>
      </c>
      <c r="Q155" s="107"/>
    </row>
    <row r="156" spans="1:17" x14ac:dyDescent="0.25">
      <c r="A156" s="426">
        <v>150</v>
      </c>
      <c r="B156" s="105"/>
      <c r="C156" s="105"/>
      <c r="D156" s="106"/>
      <c r="E156" s="441"/>
      <c r="F156" s="132"/>
      <c r="G156" s="132"/>
      <c r="H156" s="708"/>
      <c r="I156" s="469"/>
      <c r="J156" s="423" t="e">
        <f>IF(AND(Q156="",#REF!&gt;0,#REF!&lt;5),K156,)</f>
        <v>#REF!</v>
      </c>
      <c r="K156" s="421" t="str">
        <f>IF(D156="","ZZZ9",IF(AND(#REF!&gt;0,#REF!&lt;5),D156&amp;#REF!,D156&amp;"9"))</f>
        <v>ZZZ9</v>
      </c>
      <c r="L156" s="425">
        <f t="shared" si="9"/>
        <v>999</v>
      </c>
      <c r="M156" s="466">
        <f t="shared" si="10"/>
        <v>999</v>
      </c>
      <c r="N156" s="458"/>
      <c r="O156" s="393"/>
      <c r="P156" s="133">
        <f t="shared" si="11"/>
        <v>999</v>
      </c>
      <c r="Q156" s="107"/>
    </row>
  </sheetData>
  <sortState xmlns:xlrd2="http://schemas.microsoft.com/office/spreadsheetml/2017/richdata2" ref="B7:H37">
    <sortCondition ref="H7:H37"/>
  </sortState>
  <phoneticPr fontId="71" type="noConversion"/>
  <conditionalFormatting sqref="E7:E156">
    <cfRule type="expression" dxfId="497" priority="14" stopIfTrue="1">
      <formula>AND(ROUNDDOWN(($A$4-E7)/365.25,0)&lt;=13,G7&lt;&gt;"OK")</formula>
    </cfRule>
    <cfRule type="expression" dxfId="496" priority="15" stopIfTrue="1">
      <formula>AND(ROUNDDOWN(($A$4-E7)/365.25,0)&lt;=14,G7&lt;&gt;"OK")</formula>
    </cfRule>
    <cfRule type="expression" dxfId="495" priority="16" stopIfTrue="1">
      <formula>AND(ROUNDDOWN(($A$4-E7)/365.25,0)&lt;=17,G7&lt;&gt;"OK")</formula>
    </cfRule>
  </conditionalFormatting>
  <conditionalFormatting sqref="J7:J156">
    <cfRule type="cellIs" dxfId="494" priority="17" stopIfTrue="1" operator="equal">
      <formula>"Z"</formula>
    </cfRule>
  </conditionalFormatting>
  <conditionalFormatting sqref="A7:D156">
    <cfRule type="expression" dxfId="493" priority="18" stopIfTrue="1">
      <formula>$Q7&gt;=1</formula>
    </cfRule>
  </conditionalFormatting>
  <conditionalFormatting sqref="E7:E14">
    <cfRule type="expression" dxfId="492" priority="11" stopIfTrue="1">
      <formula>AND(ROUNDDOWN(($A$4-E7)/365.25,0)&lt;=13,G7&lt;&gt;"OK")</formula>
    </cfRule>
    <cfRule type="expression" dxfId="491" priority="12" stopIfTrue="1">
      <formula>AND(ROUNDDOWN(($A$4-E7)/365.25,0)&lt;=14,G7&lt;&gt;"OK")</formula>
    </cfRule>
    <cfRule type="expression" dxfId="490" priority="13" stopIfTrue="1">
      <formula>AND(ROUNDDOWN(($A$4-E7)/365.25,0)&lt;=17,G7&lt;&gt;"OK")</formula>
    </cfRule>
  </conditionalFormatting>
  <conditionalFormatting sqref="J7:J14">
    <cfRule type="cellIs" dxfId="489" priority="10" stopIfTrue="1" operator="equal">
      <formula>"Z"</formula>
    </cfRule>
  </conditionalFormatting>
  <conditionalFormatting sqref="B7:D14">
    <cfRule type="expression" dxfId="488" priority="9" stopIfTrue="1">
      <formula>$Q7&gt;=1</formula>
    </cfRule>
  </conditionalFormatting>
  <conditionalFormatting sqref="E7:E14">
    <cfRule type="expression" dxfId="487" priority="6" stopIfTrue="1">
      <formula>AND(ROUNDDOWN(($A$4-E7)/365.25,0)&lt;=13,G7&lt;&gt;"OK")</formula>
    </cfRule>
    <cfRule type="expression" dxfId="486" priority="7" stopIfTrue="1">
      <formula>AND(ROUNDDOWN(($A$4-E7)/365.25,0)&lt;=14,G7&lt;&gt;"OK")</formula>
    </cfRule>
    <cfRule type="expression" dxfId="485" priority="8" stopIfTrue="1">
      <formula>AND(ROUNDDOWN(($A$4-E7)/365.25,0)&lt;=17,G7&lt;&gt;"OK")</formula>
    </cfRule>
  </conditionalFormatting>
  <conditionalFormatting sqref="B7:D14">
    <cfRule type="expression" dxfId="484" priority="5" stopIfTrue="1">
      <formula>$Q7&gt;=1</formula>
    </cfRule>
  </conditionalFormatting>
  <conditionalFormatting sqref="E7:E27 E29:E37">
    <cfRule type="expression" dxfId="483" priority="2" stopIfTrue="1">
      <formula>AND(ROUNDDOWN(($A$4-E7)/365.25,0)&lt;=13,G7&lt;&gt;"OK")</formula>
    </cfRule>
    <cfRule type="expression" dxfId="482" priority="3" stopIfTrue="1">
      <formula>AND(ROUNDDOWN(($A$4-E7)/365.25,0)&lt;=14,G7&lt;&gt;"OK")</formula>
    </cfRule>
    <cfRule type="expression" dxfId="481" priority="4" stopIfTrue="1">
      <formula>AND(ROUNDDOWN(($A$4-E7)/365.25,0)&lt;=17,G7&lt;&gt;"OK")</formula>
    </cfRule>
  </conditionalFormatting>
  <conditionalFormatting sqref="B7:D37">
    <cfRule type="expression" dxfId="480"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59">
    <tabColor indexed="11"/>
    <pageSetUpPr fitToPage="1"/>
  </sheetPr>
  <dimension ref="A1:AK82"/>
  <sheetViews>
    <sheetView showGridLines="0" showZeros="0" workbookViewId="0">
      <selection activeCell="B7" sqref="B7"/>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x14ac:dyDescent="0.25">
      <c r="A1" s="93" t="str">
        <f>Altalanos!$A$6</f>
        <v>MTSZ AMATŐR OB</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4" t="str">
        <f>Altalanos!$D$8</f>
        <v>Női egyéni 1000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5" t="str">
        <f>Altalanos!$A$10</f>
        <v>2022.08.05-07.</v>
      </c>
      <c r="B4" s="835"/>
      <c r="C4" s="835"/>
      <c r="D4" s="432"/>
      <c r="E4" s="146"/>
      <c r="F4" s="146"/>
      <c r="G4" s="146" t="str">
        <f>Altalanos!$C$10</f>
        <v>Balatonboglár</v>
      </c>
      <c r="H4" s="100"/>
      <c r="I4" s="146"/>
      <c r="J4" s="147"/>
      <c r="K4" s="148"/>
      <c r="L4" s="147"/>
      <c r="M4" s="104"/>
      <c r="N4" s="147"/>
      <c r="O4" s="146"/>
      <c r="P4" s="147"/>
      <c r="Q4" s="146"/>
      <c r="R4" s="89" t="str">
        <f>Altalanos!$E$10</f>
        <v>Kádár László</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3.5" customHeight="1" thickBot="1" x14ac:dyDescent="0.3">
      <c r="A6" s="784"/>
      <c r="B6" s="804"/>
      <c r="C6" s="805"/>
      <c r="D6" s="805"/>
      <c r="E6" s="804"/>
      <c r="F6" s="792" t="str">
        <f>IF(Y3="","",CONCATENATE(AH1," pont"))</f>
        <v/>
      </c>
      <c r="G6" s="794"/>
      <c r="H6" s="795"/>
      <c r="I6" s="794"/>
      <c r="J6" s="796"/>
      <c r="K6" s="793" t="str">
        <f>IF(Y3="","",CONCATENATE(AG1," pont"))</f>
        <v/>
      </c>
      <c r="L6" s="796"/>
      <c r="M6" s="793" t="str">
        <f>IF(Y3="","",CONCATENATE(AF1," pont"))</f>
        <v/>
      </c>
      <c r="N6" s="796"/>
      <c r="O6" s="793" t="str">
        <f>IF(Y3="","",CONCATENATE(AE1," pont"))</f>
        <v/>
      </c>
      <c r="P6" s="796"/>
      <c r="Q6" s="793" t="str">
        <f>IF(Y3="","",CONCATENATE(AD1," pont"))</f>
        <v/>
      </c>
      <c r="R6" s="797"/>
      <c r="Y6" s="799"/>
      <c r="Z6" s="799"/>
      <c r="AA6" s="799" t="s">
        <v>196</v>
      </c>
      <c r="AB6" s="800">
        <v>150</v>
      </c>
      <c r="AC6" s="800">
        <v>120</v>
      </c>
      <c r="AD6" s="800">
        <v>90</v>
      </c>
      <c r="AE6" s="800">
        <v>60</v>
      </c>
      <c r="AF6" s="800">
        <v>40</v>
      </c>
      <c r="AG6" s="800">
        <v>25</v>
      </c>
      <c r="AH6" s="800">
        <v>10</v>
      </c>
      <c r="AI6" s="802"/>
      <c r="AJ6" s="802"/>
      <c r="AK6" s="802"/>
    </row>
    <row r="7" spans="1:37" s="38" customFormat="1" ht="9" customHeight="1" x14ac:dyDescent="0.25">
      <c r="A7" s="157" t="s">
        <v>7</v>
      </c>
      <c r="B7" s="390" t="str">
        <f>IF($E7="","",VLOOKUP($E7,'Női egyéni 1000 ELO'!$A$7:$O$80,14))</f>
        <v/>
      </c>
      <c r="C7" s="390" t="str">
        <f>IF($E7="","",VLOOKUP($E7,'Női egyéni 1000 ELO'!$A$7:$O$80,15))</f>
        <v/>
      </c>
      <c r="D7" s="446" t="str">
        <f>IF($E7="","",VLOOKUP($E7,'Női egyéni 1000 ELO'!$A$7:$O$80,5))</f>
        <v/>
      </c>
      <c r="E7" s="159"/>
      <c r="F7" s="160" t="str">
        <f>UPPER(IF($E7="","",VLOOKUP($E7,'Női egyéni 1000 ELO'!$A$7:$O$80,2)))</f>
        <v/>
      </c>
      <c r="G7" s="160" t="str">
        <f>IF($E7="","",VLOOKUP($E7,'Női egyéni 1000 ELO'!$A$7:$O$80,3))</f>
        <v/>
      </c>
      <c r="H7" s="160"/>
      <c r="I7" s="160" t="str">
        <f>IF($E7="","",VLOOKUP($E7,'Női egyéni 1000 ELO'!$A$7:$O$80,4))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5">
      <c r="A8" s="254" t="s">
        <v>8</v>
      </c>
      <c r="B8" s="390" t="str">
        <f>IF($E8="","",VLOOKUP($E8,'Női egyéni 1000 ELO'!$A$7:$O$80,14))</f>
        <v/>
      </c>
      <c r="C8" s="390" t="str">
        <f>IF($E8="","",VLOOKUP($E8,'Női egyéni 1000 ELO'!$A$7:$O$80,15))</f>
        <v/>
      </c>
      <c r="D8" s="446" t="str">
        <f>IF($E8="","",VLOOKUP($E8,'Női egyéni 1000 ELO'!$A$7:$O$80,5))</f>
        <v/>
      </c>
      <c r="E8" s="159"/>
      <c r="F8" s="487" t="str">
        <f>UPPER(IF($E8="","",VLOOKUP($E8,'Női egyéni 1000 ELO'!$A$7:$O$80,2)))</f>
        <v/>
      </c>
      <c r="G8" s="487" t="str">
        <f>IF($E8="","",VLOOKUP($E8,'Női egyéni 1000 ELO'!$A$7:$O$80,3))</f>
        <v/>
      </c>
      <c r="H8" s="487"/>
      <c r="I8" s="487" t="str">
        <f>IF($E8="","",VLOOKUP($E8,'Női egyéni 1000 ELO'!$A$7:$O$80,4))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5">
      <c r="A9" s="171" t="s">
        <v>9</v>
      </c>
      <c r="B9" s="390" t="str">
        <f>IF($E9="","",VLOOKUP($E9,'Női egyéni 1000 ELO'!$A$7:$O$80,14))</f>
        <v/>
      </c>
      <c r="C9" s="390" t="str">
        <f>IF($E9="","",VLOOKUP($E9,'Női egyéni 1000 ELO'!$A$7:$O$80,15))</f>
        <v/>
      </c>
      <c r="D9" s="446" t="str">
        <f>IF($E9="","",VLOOKUP($E9,'Női egyéni 1000 ELO'!$A$7:$O$80,5))</f>
        <v/>
      </c>
      <c r="E9" s="159"/>
      <c r="F9" s="487" t="str">
        <f>UPPER(IF($E9="","",VLOOKUP($E9,'Női egyéni 1000 ELO'!$A$7:$O$80,2)))</f>
        <v/>
      </c>
      <c r="G9" s="487" t="str">
        <f>IF($E9="","",VLOOKUP($E9,'Női egyéni 1000 ELO'!$A$7:$O$80,3))</f>
        <v/>
      </c>
      <c r="H9" s="487"/>
      <c r="I9" s="487" t="str">
        <f>IF($E9="","",VLOOKUP($E9,'Női egyéni 1000 ELO'!$A$7:$O$80,4))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5">
      <c r="A10" s="171" t="s">
        <v>10</v>
      </c>
      <c r="B10" s="390" t="str">
        <f>IF($E10="","",VLOOKUP($E10,'Női egyéni 1000 ELO'!$A$7:$O$80,14))</f>
        <v/>
      </c>
      <c r="C10" s="390" t="str">
        <f>IF($E10="","",VLOOKUP($E10,'Női egyéni 1000 ELO'!$A$7:$O$80,15))</f>
        <v/>
      </c>
      <c r="D10" s="446" t="str">
        <f>IF($E10="","",VLOOKUP($E10,'Női egyéni 1000 ELO'!$A$7:$O$80,5))</f>
        <v/>
      </c>
      <c r="E10" s="159"/>
      <c r="F10" s="487" t="str">
        <f>UPPER(IF($E10="","",VLOOKUP($E10,'Női egyéni 1000 ELO'!$A$7:$O$80,2)))</f>
        <v/>
      </c>
      <c r="G10" s="487" t="str">
        <f>IF($E10="","",VLOOKUP($E10,'Női egyéni 1000 ELO'!$A$7:$O$80,3))</f>
        <v/>
      </c>
      <c r="H10" s="487"/>
      <c r="I10" s="487" t="str">
        <f>IF($E10="","",VLOOKUP($E10,'Női egyéni 1000 ELO'!$A$7:$O$80,4))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t="s">
        <v>11</v>
      </c>
      <c r="B11" s="390" t="str">
        <f>IF($E11="","",VLOOKUP($E11,'Női egyéni 1000 ELO'!$A$7:$O$80,14))</f>
        <v/>
      </c>
      <c r="C11" s="390" t="str">
        <f>IF($E11="","",VLOOKUP($E11,'Női egyéni 1000 ELO'!$A$7:$O$80,15))</f>
        <v/>
      </c>
      <c r="D11" s="446" t="str">
        <f>IF($E11="","",VLOOKUP($E11,'Női egyéni 1000 ELO'!$A$7:$O$80,5))</f>
        <v/>
      </c>
      <c r="E11" s="159"/>
      <c r="F11" s="487" t="str">
        <f>UPPER(IF($E11="","",VLOOKUP($E11,'Női egyéni 1000 ELO'!$A$7:$O$80,2)))</f>
        <v/>
      </c>
      <c r="G11" s="487" t="str">
        <f>IF($E11="","",VLOOKUP($E11,'Női egyéni 1000 ELO'!$A$7:$O$80,3))</f>
        <v/>
      </c>
      <c r="H11" s="487"/>
      <c r="I11" s="487" t="str">
        <f>IF($E11="","",VLOOKUP($E11,'Női egyéni 1000 ELO'!$A$7:$O$80,4))</f>
        <v/>
      </c>
      <c r="J11" s="253"/>
      <c r="K11" s="177" t="str">
        <f>UPPER(IF(OR(J12="a",J12="as"),F11,IF(OR(J12="b",J12="bs"),F12,)))</f>
        <v/>
      </c>
      <c r="L11" s="185"/>
      <c r="M11" s="257"/>
      <c r="N11" s="258"/>
      <c r="O11" s="161"/>
      <c r="P11" s="188"/>
      <c r="Q11" s="779"/>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t="s">
        <v>12</v>
      </c>
      <c r="B12" s="390" t="str">
        <f>IF($E12="","",VLOOKUP($E12,'Női egyéni 1000 ELO'!$A$7:$O$80,14))</f>
        <v/>
      </c>
      <c r="C12" s="390" t="str">
        <f>IF($E12="","",VLOOKUP($E12,'Női egyéni 1000 ELO'!$A$7:$O$80,15))</f>
        <v/>
      </c>
      <c r="D12" s="446" t="str">
        <f>IF($E12="","",VLOOKUP($E12,'Női egyéni 1000 ELO'!$A$7:$O$80,5))</f>
        <v/>
      </c>
      <c r="E12" s="159"/>
      <c r="F12" s="487" t="str">
        <f>UPPER(IF($E12="","",VLOOKUP($E12,'Női egyéni 1000 ELO'!$A$7:$O$80,2)))</f>
        <v/>
      </c>
      <c r="G12" s="487" t="str">
        <f>IF($E12="","",VLOOKUP($E12,'Női egyéni 1000 ELO'!$A$7:$O$80,3))</f>
        <v/>
      </c>
      <c r="H12" s="487"/>
      <c r="I12" s="487" t="str">
        <f>IF($E12="","",VLOOKUP($E12,'Női egyéni 1000 ELO'!$A$7:$O$80,4))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254" t="s">
        <v>13</v>
      </c>
      <c r="B13" s="390" t="str">
        <f>IF($E13="","",VLOOKUP($E13,'Női egyéni 1000 ELO'!$A$7:$O$80,14))</f>
        <v/>
      </c>
      <c r="C13" s="390" t="str">
        <f>IF($E13="","",VLOOKUP($E13,'Női egyéni 1000 ELO'!$A$7:$O$80,15))</f>
        <v/>
      </c>
      <c r="D13" s="446" t="str">
        <f>IF($E13="","",VLOOKUP($E13,'Női egyéni 1000 ELO'!$A$7:$O$80,5))</f>
        <v/>
      </c>
      <c r="E13" s="159"/>
      <c r="F13" s="487" t="str">
        <f>UPPER(IF($E13="","",VLOOKUP($E13,'Női egyéni 1000 ELO'!$A$7:$O$80,2)))</f>
        <v/>
      </c>
      <c r="G13" s="487" t="str">
        <f>IF($E13="","",VLOOKUP($E13,'Női egyéni 1000 ELO'!$A$7:$O$80,3))</f>
        <v/>
      </c>
      <c r="H13" s="487"/>
      <c r="I13" s="487" t="str">
        <f>IF($E13="","",VLOOKUP($E13,'Női egyéni 1000 ELO'!$A$7:$O$80,4))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96" t="s">
        <v>14</v>
      </c>
      <c r="B14" s="390" t="str">
        <f>IF($E14="","",VLOOKUP($E14,'Női egyéni 1000 ELO'!$A$7:$O$80,14))</f>
        <v/>
      </c>
      <c r="C14" s="390" t="str">
        <f>IF($E14="","",VLOOKUP($E14,'Női egyéni 1000 ELO'!$A$7:$O$80,15))</f>
        <v/>
      </c>
      <c r="D14" s="446" t="str">
        <f>IF($E14="","",VLOOKUP($E14,'Női egyéni 1000 ELO'!$A$7:$O$80,5))</f>
        <v/>
      </c>
      <c r="E14" s="159"/>
      <c r="F14" s="160" t="str">
        <f>UPPER(IF($E14="","",VLOOKUP($E14,'Női egyéni 1000 ELO'!$A$7:$O$80,2)))</f>
        <v/>
      </c>
      <c r="G14" s="160" t="str">
        <f>IF($E14="","",VLOOKUP($E14,'Női egyéni 1000 ELO'!$A$7:$O$80,3))</f>
        <v/>
      </c>
      <c r="H14" s="160"/>
      <c r="I14" s="160" t="str">
        <f>IF($E14="","",VLOOKUP($E14,'Női egyéni 1000 ELO'!$A$7:$O$80,4))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57" t="s">
        <v>15</v>
      </c>
      <c r="B15" s="390" t="str">
        <f>IF($E15="","",VLOOKUP($E15,'Női egyéni 1000 ELO'!$A$7:$O$80,14))</f>
        <v/>
      </c>
      <c r="C15" s="390" t="str">
        <f>IF($E15="","",VLOOKUP($E15,'Női egyéni 1000 ELO'!$A$7:$O$80,15))</f>
        <v/>
      </c>
      <c r="D15" s="446" t="str">
        <f>IF($E15="","",VLOOKUP($E15,'Női egyéni 1000 ELO'!$A$7:$O$80,5))</f>
        <v/>
      </c>
      <c r="E15" s="159"/>
      <c r="F15" s="160" t="str">
        <f>UPPER(IF($E15="","",VLOOKUP($E15,'Női egyéni 1000 ELO'!$A$7:$O$80,2)))</f>
        <v/>
      </c>
      <c r="G15" s="160" t="str">
        <f>IF($E15="","",VLOOKUP($E15,'Női egyéni 1000 ELO'!$A$7:$O$80,3))</f>
        <v/>
      </c>
      <c r="H15" s="160"/>
      <c r="I15" s="160" t="str">
        <f>IF($E15="","",VLOOKUP($E15,'Női egyéni 1000 ELO'!$A$7:$O$80,4))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254" t="s">
        <v>16</v>
      </c>
      <c r="B16" s="390" t="str">
        <f>IF($E16="","",VLOOKUP($E16,'Női egyéni 1000 ELO'!$A$7:$O$80,14))</f>
        <v/>
      </c>
      <c r="C16" s="390" t="str">
        <f>IF($E16="","",VLOOKUP($E16,'Női egyéni 1000 ELO'!$A$7:$O$80,15))</f>
        <v/>
      </c>
      <c r="D16" s="446" t="str">
        <f>IF($E16="","",VLOOKUP($E16,'Női egyéni 1000 ELO'!$A$7:$O$80,5))</f>
        <v/>
      </c>
      <c r="E16" s="159"/>
      <c r="F16" s="487" t="str">
        <f>UPPER(IF($E16="","",VLOOKUP($E16,'Női egyéni 1000 ELO'!$A$7:$O$80,2)))</f>
        <v/>
      </c>
      <c r="G16" s="487" t="str">
        <f>IF($E16="","",VLOOKUP($E16,'Női egyéni 1000 ELO'!$A$7:$O$80,3))</f>
        <v/>
      </c>
      <c r="H16" s="487"/>
      <c r="I16" s="487" t="str">
        <f>IF($E16="","",VLOOKUP($E16,'Női egyéni 1000 ELO'!$A$7:$O$80,4))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5">
      <c r="A17" s="171" t="s">
        <v>17</v>
      </c>
      <c r="B17" s="390" t="str">
        <f>IF($E17="","",VLOOKUP($E17,'Női egyéni 1000 ELO'!$A$7:$O$80,14))</f>
        <v/>
      </c>
      <c r="C17" s="390" t="str">
        <f>IF($E17="","",VLOOKUP($E17,'Női egyéni 1000 ELO'!$A$7:$O$80,15))</f>
        <v/>
      </c>
      <c r="D17" s="446" t="str">
        <f>IF($E17="","",VLOOKUP($E17,'Női egyéni 1000 ELO'!$A$7:$O$80,5))</f>
        <v/>
      </c>
      <c r="E17" s="159"/>
      <c r="F17" s="487" t="str">
        <f>UPPER(IF($E17="","",VLOOKUP($E17,'Női egyéni 1000 ELO'!$A$7:$O$80,2)))</f>
        <v/>
      </c>
      <c r="G17" s="487" t="str">
        <f>IF($E17="","",VLOOKUP($E17,'Női egyéni 1000 ELO'!$A$7:$O$80,3))</f>
        <v/>
      </c>
      <c r="H17" s="487"/>
      <c r="I17" s="487" t="str">
        <f>IF($E17="","",VLOOKUP($E17,'Női egyéni 1000 ELO'!$A$7:$O$80,4))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5">
      <c r="A18" s="171" t="s">
        <v>18</v>
      </c>
      <c r="B18" s="390" t="str">
        <f>IF($E18="","",VLOOKUP($E18,'Női egyéni 1000 ELO'!$A$7:$O$80,14))</f>
        <v/>
      </c>
      <c r="C18" s="390" t="str">
        <f>IF($E18="","",VLOOKUP($E18,'Női egyéni 1000 ELO'!$A$7:$O$80,15))</f>
        <v/>
      </c>
      <c r="D18" s="446" t="str">
        <f>IF($E18="","",VLOOKUP($E18,'Női egyéni 1000 ELO'!$A$7:$O$80,5))</f>
        <v/>
      </c>
      <c r="E18" s="159"/>
      <c r="F18" s="487" t="str">
        <f>UPPER(IF($E18="","",VLOOKUP($E18,'Női egyéni 1000 ELO'!$A$7:$O$80,2)))</f>
        <v/>
      </c>
      <c r="G18" s="487" t="str">
        <f>IF($E18="","",VLOOKUP($E18,'Női egyéni 1000 ELO'!$A$7:$O$80,3))</f>
        <v/>
      </c>
      <c r="H18" s="487"/>
      <c r="I18" s="487" t="str">
        <f>IF($E18="","",VLOOKUP($E18,'Női egyéni 1000 ELO'!$A$7:$O$80,4))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5">
      <c r="A19" s="171" t="s">
        <v>19</v>
      </c>
      <c r="B19" s="390" t="str">
        <f>IF($E19="","",VLOOKUP($E19,'Női egyéni 1000 ELO'!$A$7:$O$80,14))</f>
        <v/>
      </c>
      <c r="C19" s="390" t="str">
        <f>IF($E19="","",VLOOKUP($E19,'Női egyéni 1000 ELO'!$A$7:$O$80,15))</f>
        <v/>
      </c>
      <c r="D19" s="446" t="str">
        <f>IF($E19="","",VLOOKUP($E19,'Női egyéni 1000 ELO'!$A$7:$O$80,5))</f>
        <v/>
      </c>
      <c r="E19" s="159"/>
      <c r="F19" s="487" t="str">
        <f>UPPER(IF($E19="","",VLOOKUP($E19,'Női egyéni 1000 ELO'!$A$7:$O$80,2)))</f>
        <v/>
      </c>
      <c r="G19" s="487" t="str">
        <f>IF($E19="","",VLOOKUP($E19,'Női egyéni 1000 ELO'!$A$7:$O$80,3))</f>
        <v/>
      </c>
      <c r="H19" s="487"/>
      <c r="I19" s="487" t="str">
        <f>IF($E19="","",VLOOKUP($E19,'Női egyéni 1000 ELO'!$A$7:$O$80,4))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5">
      <c r="A20" s="171" t="s">
        <v>20</v>
      </c>
      <c r="B20" s="390" t="str">
        <f>IF($E20="","",VLOOKUP($E20,'Női egyéni 1000 ELO'!$A$7:$O$80,14))</f>
        <v/>
      </c>
      <c r="C20" s="390" t="str">
        <f>IF($E20="","",VLOOKUP($E20,'Női egyéni 1000 ELO'!$A$7:$O$80,15))</f>
        <v/>
      </c>
      <c r="D20" s="446" t="str">
        <f>IF($E20="","",VLOOKUP($E20,'Női egyéni 1000 ELO'!$A$7:$O$80,5))</f>
        <v/>
      </c>
      <c r="E20" s="159"/>
      <c r="F20" s="487" t="str">
        <f>UPPER(IF($E20="","",VLOOKUP($E20,'Női egyéni 1000 ELO'!$A$7:$O$80,2)))</f>
        <v/>
      </c>
      <c r="G20" s="487" t="str">
        <f>IF($E20="","",VLOOKUP($E20,'Női egyéni 1000 ELO'!$A$7:$O$80,3))</f>
        <v/>
      </c>
      <c r="H20" s="487"/>
      <c r="I20" s="487" t="str">
        <f>IF($E20="","",VLOOKUP($E20,'Női egyéni 1000 ELO'!$A$7:$O$80,4))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5">
      <c r="A21" s="254" t="s">
        <v>21</v>
      </c>
      <c r="B21" s="390" t="str">
        <f>IF($E21="","",VLOOKUP($E21,'Női egyéni 1000 ELO'!$A$7:$O$80,14))</f>
        <v/>
      </c>
      <c r="C21" s="390" t="str">
        <f>IF($E21="","",VLOOKUP($E21,'Női egyéni 1000 ELO'!$A$7:$O$80,15))</f>
        <v/>
      </c>
      <c r="D21" s="446" t="str">
        <f>IF($E21="","",VLOOKUP($E21,'Női egyéni 1000 ELO'!$A$7:$O$80,5))</f>
        <v/>
      </c>
      <c r="E21" s="159"/>
      <c r="F21" s="487" t="str">
        <f>UPPER(IF($E21="","",VLOOKUP($E21,'Női egyéni 1000 ELO'!$A$7:$O$80,2)))</f>
        <v/>
      </c>
      <c r="G21" s="487" t="str">
        <f>IF($E21="","",VLOOKUP($E21,'Női egyéni 1000 ELO'!$A$7:$O$80,3))</f>
        <v/>
      </c>
      <c r="H21" s="487"/>
      <c r="I21" s="487" t="str">
        <f>IF($E21="","",VLOOKUP($E21,'Női egyéni 1000 ELO'!$A$7:$O$80,4))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5">
      <c r="A22" s="196" t="s">
        <v>22</v>
      </c>
      <c r="B22" s="390" t="str">
        <f>IF($E22="","",VLOOKUP($E22,'Női egyéni 1000 ELO'!$A$7:$O$80,14))</f>
        <v/>
      </c>
      <c r="C22" s="390" t="str">
        <f>IF($E22="","",VLOOKUP($E22,'Női egyéni 1000 ELO'!$A$7:$O$80,15))</f>
        <v/>
      </c>
      <c r="D22" s="446" t="str">
        <f>IF($E22="","",VLOOKUP($E22,'Női egyéni 1000 ELO'!$A$7:$O$80,5))</f>
        <v/>
      </c>
      <c r="E22" s="159"/>
      <c r="F22" s="160" t="str">
        <f>UPPER(IF($E22="","",VLOOKUP($E22,'Női egyéni 1000 ELO'!$A$7:$O$80,2)))</f>
        <v/>
      </c>
      <c r="G22" s="160" t="str">
        <f>IF($E22="","",VLOOKUP($E22,'Női egyéni 1000 ELO'!$A$7:$O$80,3))</f>
        <v/>
      </c>
      <c r="H22" s="160"/>
      <c r="I22" s="160" t="str">
        <f>IF($E22="","",VLOOKUP($E22,'Női egyéni 1000 ELO'!$A$7:$O$80,4))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5">
      <c r="A23" s="157" t="s">
        <v>23</v>
      </c>
      <c r="B23" s="390" t="str">
        <f>IF($E23="","",VLOOKUP($E23,'Női egyéni 1000 ELO'!$A$7:$O$80,14))</f>
        <v/>
      </c>
      <c r="C23" s="390" t="str">
        <f>IF($E23="","",VLOOKUP($E23,'Női egyéni 1000 ELO'!$A$7:$O$80,15))</f>
        <v/>
      </c>
      <c r="D23" s="446" t="str">
        <f>IF($E23="","",VLOOKUP($E23,'Női egyéni 1000 ELO'!$A$7:$O$80,5))</f>
        <v/>
      </c>
      <c r="E23" s="159"/>
      <c r="F23" s="160" t="str">
        <f>UPPER(IF($E23="","",VLOOKUP($E23,'Női egyéni 1000 ELO'!$A$7:$O$80,2)))</f>
        <v/>
      </c>
      <c r="G23" s="160" t="str">
        <f>IF($E23="","",VLOOKUP($E23,'Női egyéni 1000 ELO'!$A$7:$O$80,3))</f>
        <v/>
      </c>
      <c r="H23" s="160"/>
      <c r="I23" s="160" t="str">
        <f>IF($E23="","",VLOOKUP($E23,'Női egyéni 1000 ELO'!$A$7:$O$80,4))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5">
      <c r="A24" s="254" t="s">
        <v>24</v>
      </c>
      <c r="B24" s="390" t="str">
        <f>IF($E24="","",VLOOKUP($E24,'Női egyéni 1000 ELO'!$A$7:$O$80,14))</f>
        <v/>
      </c>
      <c r="C24" s="390" t="str">
        <f>IF($E24="","",VLOOKUP($E24,'Női egyéni 1000 ELO'!$A$7:$O$80,15))</f>
        <v/>
      </c>
      <c r="D24" s="446" t="str">
        <f>IF($E24="","",VLOOKUP($E24,'Női egyéni 1000 ELO'!$A$7:$O$80,5))</f>
        <v/>
      </c>
      <c r="E24" s="159"/>
      <c r="F24" s="487" t="str">
        <f>UPPER(IF($E24="","",VLOOKUP($E24,'Női egyéni 1000 ELO'!$A$7:$O$80,2)))</f>
        <v/>
      </c>
      <c r="G24" s="487" t="str">
        <f>IF($E24="","",VLOOKUP($E24,'Női egyéni 1000 ELO'!$A$7:$O$80,3))</f>
        <v/>
      </c>
      <c r="H24" s="487"/>
      <c r="I24" s="487" t="str">
        <f>IF($E24="","",VLOOKUP($E24,'Női egyéni 1000 ELO'!$A$7:$O$80,4))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5">
      <c r="A25" s="171" t="s">
        <v>25</v>
      </c>
      <c r="B25" s="390" t="str">
        <f>IF($E25="","",VLOOKUP($E25,'Női egyéni 1000 ELO'!$A$7:$O$80,14))</f>
        <v/>
      </c>
      <c r="C25" s="390" t="str">
        <f>IF($E25="","",VLOOKUP($E25,'Női egyéni 1000 ELO'!$A$7:$O$80,15))</f>
        <v/>
      </c>
      <c r="D25" s="446" t="str">
        <f>IF($E25="","",VLOOKUP($E25,'Női egyéni 1000 ELO'!$A$7:$O$80,5))</f>
        <v/>
      </c>
      <c r="E25" s="159"/>
      <c r="F25" s="487" t="str">
        <f>UPPER(IF($E25="","",VLOOKUP($E25,'Női egyéni 1000 ELO'!$A$7:$O$80,2)))</f>
        <v/>
      </c>
      <c r="G25" s="487" t="str">
        <f>IF($E25="","",VLOOKUP($E25,'Női egyéni 1000 ELO'!$A$7:$O$80,3))</f>
        <v/>
      </c>
      <c r="H25" s="487"/>
      <c r="I25" s="487" t="str">
        <f>IF($E25="","",VLOOKUP($E25,'Női egyéni 1000 ELO'!$A$7:$O$80,4))</f>
        <v/>
      </c>
      <c r="J25" s="253"/>
      <c r="K25" s="177" t="str">
        <f>UPPER(IF(OR(J26="a",J26="as"),F25,IF(OR(J26="b",J26="bs"),F26,)))</f>
        <v/>
      </c>
      <c r="L25" s="256"/>
      <c r="M25" s="161"/>
      <c r="N25" s="188"/>
      <c r="O25" s="186"/>
      <c r="P25" s="186"/>
      <c r="Q25" s="859" t="str">
        <f>IF(Y3="","",CONCATENATE(AC1," pont"))</f>
        <v/>
      </c>
      <c r="R25" s="860"/>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5">
      <c r="A26" s="171" t="s">
        <v>26</v>
      </c>
      <c r="B26" s="390" t="str">
        <f>IF($E26="","",VLOOKUP($E26,'Női egyéni 1000 ELO'!$A$7:$O$80,14))</f>
        <v/>
      </c>
      <c r="C26" s="390" t="str">
        <f>IF($E26="","",VLOOKUP($E26,'Női egyéni 1000 ELO'!$A$7:$O$80,15))</f>
        <v/>
      </c>
      <c r="D26" s="446" t="str">
        <f>IF($E26="","",VLOOKUP($E26,'Női egyéni 1000 ELO'!$A$7:$O$80,5))</f>
        <v/>
      </c>
      <c r="E26" s="159"/>
      <c r="F26" s="487" t="str">
        <f>UPPER(IF($E26="","",VLOOKUP($E26,'Női egyéni 1000 ELO'!$A$7:$O$80,2)))</f>
        <v/>
      </c>
      <c r="G26" s="487" t="str">
        <f>IF($E26="","",VLOOKUP($E26,'Női egyéni 1000 ELO'!$A$7:$O$80,3))</f>
        <v/>
      </c>
      <c r="H26" s="487"/>
      <c r="I26" s="487" t="str">
        <f>IF($E26="","",VLOOKUP($E26,'Női egyéni 1000 ELO'!$A$7:$O$80,4))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5">
      <c r="A27" s="171" t="s">
        <v>27</v>
      </c>
      <c r="B27" s="390" t="str">
        <f>IF($E27="","",VLOOKUP($E27,'Női egyéni 1000 ELO'!$A$7:$O$80,14))</f>
        <v/>
      </c>
      <c r="C27" s="390" t="str">
        <f>IF($E27="","",VLOOKUP($E27,'Női egyéni 1000 ELO'!$A$7:$O$80,15))</f>
        <v/>
      </c>
      <c r="D27" s="446" t="str">
        <f>IF($E27="","",VLOOKUP($E27,'Női egyéni 1000 ELO'!$A$7:$O$80,5))</f>
        <v/>
      </c>
      <c r="E27" s="159"/>
      <c r="F27" s="487" t="str">
        <f>UPPER(IF($E27="","",VLOOKUP($E27,'Női egyéni 1000 ELO'!$A$7:$O$80,2)))</f>
        <v/>
      </c>
      <c r="G27" s="487" t="str">
        <f>IF($E27="","",VLOOKUP($E27,'Női egyéni 1000 ELO'!$A$7:$O$80,3))</f>
        <v/>
      </c>
      <c r="H27" s="487"/>
      <c r="I27" s="487" t="str">
        <f>IF($E27="","",VLOOKUP($E27,'Női egyéni 1000 ELO'!$A$7:$O$80,4))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5">
      <c r="A28" s="171" t="s">
        <v>28</v>
      </c>
      <c r="B28" s="390" t="str">
        <f>IF($E28="","",VLOOKUP($E28,'Női egyéni 1000 ELO'!$A$7:$O$80,14))</f>
        <v/>
      </c>
      <c r="C28" s="390" t="str">
        <f>IF($E28="","",VLOOKUP($E28,'Női egyéni 1000 ELO'!$A$7:$O$80,15))</f>
        <v/>
      </c>
      <c r="D28" s="446" t="str">
        <f>IF($E28="","",VLOOKUP($E28,'Női egyéni 1000 ELO'!$A$7:$O$80,5))</f>
        <v/>
      </c>
      <c r="E28" s="159"/>
      <c r="F28" s="487" t="str">
        <f>UPPER(IF($E28="","",VLOOKUP($E28,'Női egyéni 1000 ELO'!$A$7:$O$80,2)))</f>
        <v/>
      </c>
      <c r="G28" s="487" t="str">
        <f>IF($E28="","",VLOOKUP($E28,'Női egyéni 1000 ELO'!$A$7:$O$80,3))</f>
        <v/>
      </c>
      <c r="H28" s="487"/>
      <c r="I28" s="487" t="str">
        <f>IF($E28="","",VLOOKUP($E28,'Női egyéni 1000 ELO'!$A$7:$O$80,4))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5">
      <c r="A29" s="254" t="s">
        <v>29</v>
      </c>
      <c r="B29" s="390" t="str">
        <f>IF($E29="","",VLOOKUP($E29,'Női egyéni 1000 ELO'!$A$7:$O$80,14))</f>
        <v/>
      </c>
      <c r="C29" s="390" t="str">
        <f>IF($E29="","",VLOOKUP($E29,'Női egyéni 1000 ELO'!$A$7:$O$80,15))</f>
        <v/>
      </c>
      <c r="D29" s="446" t="str">
        <f>IF($E29="","",VLOOKUP($E29,'Női egyéni 1000 ELO'!$A$7:$O$80,5))</f>
        <v/>
      </c>
      <c r="E29" s="159"/>
      <c r="F29" s="487" t="str">
        <f>UPPER(IF($E29="","",VLOOKUP($E29,'Női egyéni 1000 ELO'!$A$7:$O$80,2)))</f>
        <v/>
      </c>
      <c r="G29" s="487" t="str">
        <f>IF($E29="","",VLOOKUP($E29,'Női egyéni 1000 ELO'!$A$7:$O$80,3))</f>
        <v/>
      </c>
      <c r="H29" s="487"/>
      <c r="I29" s="487" t="str">
        <f>IF($E29="","",VLOOKUP($E29,'Női egyéni 1000 ELO'!$A$7:$O$80,4))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5">
      <c r="A30" s="196" t="s">
        <v>30</v>
      </c>
      <c r="B30" s="390" t="str">
        <f>IF($E30="","",VLOOKUP($E30,'Női egyéni 1000 ELO'!$A$7:$O$80,14))</f>
        <v/>
      </c>
      <c r="C30" s="390" t="str">
        <f>IF($E30="","",VLOOKUP($E30,'Női egyéni 1000 ELO'!$A$7:$O$80,15))</f>
        <v/>
      </c>
      <c r="D30" s="446" t="str">
        <f>IF($E30="","",VLOOKUP($E30,'Női egyéni 1000 ELO'!$A$7:$O$80,5))</f>
        <v/>
      </c>
      <c r="E30" s="159"/>
      <c r="F30" s="160" t="str">
        <f>UPPER(IF($E30="","",VLOOKUP($E30,'Női egyéni 1000 ELO'!$A$7:$O$80,2)))</f>
        <v/>
      </c>
      <c r="G30" s="160" t="str">
        <f>IF($E30="","",VLOOKUP($E30,'Női egyéni 1000 ELO'!$A$7:$O$80,3))</f>
        <v/>
      </c>
      <c r="H30" s="160"/>
      <c r="I30" s="160" t="str">
        <f>IF($E30="","",VLOOKUP($E30,'Női egyéni 1000 ELO'!$A$7:$O$80,4))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5">
      <c r="A31" s="157" t="s">
        <v>31</v>
      </c>
      <c r="B31" s="390" t="str">
        <f>IF($E31="","",VLOOKUP($E31,'Női egyéni 1000 ELO'!$A$7:$O$80,14))</f>
        <v/>
      </c>
      <c r="C31" s="390" t="str">
        <f>IF($E31="","",VLOOKUP($E31,'Női egyéni 1000 ELO'!$A$7:$O$80,15))</f>
        <v/>
      </c>
      <c r="D31" s="446" t="str">
        <f>IF($E31="","",VLOOKUP($E31,'Női egyéni 1000 ELO'!$A$7:$O$80,5))</f>
        <v/>
      </c>
      <c r="E31" s="159"/>
      <c r="F31" s="160" t="str">
        <f>UPPER(IF($E31="","",VLOOKUP($E31,'Női egyéni 1000 ELO'!$A$7:$O$80,2)))</f>
        <v/>
      </c>
      <c r="G31" s="160" t="str">
        <f>IF($E31="","",VLOOKUP($E31,'Női egyéni 1000 ELO'!$A$7:$O$80,3))</f>
        <v/>
      </c>
      <c r="H31" s="160"/>
      <c r="I31" s="160" t="str">
        <f>IF($E31="","",VLOOKUP($E31,'Női egyéni 1000 ELO'!$A$7:$O$80,4))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5">
      <c r="A32" s="254" t="s">
        <v>32</v>
      </c>
      <c r="B32" s="390" t="str">
        <f>IF($E32="","",VLOOKUP($E32,'Női egyéni 1000 ELO'!$A$7:$O$80,14))</f>
        <v/>
      </c>
      <c r="C32" s="390" t="str">
        <f>IF($E32="","",VLOOKUP($E32,'Női egyéni 1000 ELO'!$A$7:$O$80,15))</f>
        <v/>
      </c>
      <c r="D32" s="446" t="str">
        <f>IF($E32="","",VLOOKUP($E32,'Női egyéni 1000 ELO'!$A$7:$O$80,5))</f>
        <v/>
      </c>
      <c r="E32" s="159"/>
      <c r="F32" s="487" t="str">
        <f>UPPER(IF($E32="","",VLOOKUP($E32,'Női egyéni 1000 ELO'!$A$7:$O$80,2)))</f>
        <v/>
      </c>
      <c r="G32" s="487" t="str">
        <f>IF($E32="","",VLOOKUP($E32,'Női egyéni 1000 ELO'!$A$7:$O$80,3))</f>
        <v/>
      </c>
      <c r="H32" s="487"/>
      <c r="I32" s="487" t="str">
        <f>IF($E32="","",VLOOKUP($E32,'Női egyéni 1000 ELO'!$A$7:$O$80,4))</f>
        <v/>
      </c>
      <c r="J32" s="255"/>
      <c r="K32" s="161"/>
      <c r="L32" s="176"/>
      <c r="M32" s="177" t="str">
        <f>UPPER(IF(OR(L32="a",L32="as"),K31,IF(OR(L32="b",L32="bs"),K33,)))</f>
        <v/>
      </c>
      <c r="N32" s="185"/>
      <c r="O32" s="186"/>
      <c r="P32" s="188"/>
      <c r="Q32" s="186"/>
      <c r="R32" s="186"/>
      <c r="S32" s="169"/>
    </row>
    <row r="33" spans="1:19" s="38" customFormat="1" ht="9.6" customHeight="1" x14ac:dyDescent="0.25">
      <c r="A33" s="171" t="s">
        <v>33</v>
      </c>
      <c r="B33" s="390" t="str">
        <f>IF($E33="","",VLOOKUP($E33,'Női egyéni 1000 ELO'!$A$7:$O$80,14))</f>
        <v/>
      </c>
      <c r="C33" s="390" t="str">
        <f>IF($E33="","",VLOOKUP($E33,'Női egyéni 1000 ELO'!$A$7:$O$80,15))</f>
        <v/>
      </c>
      <c r="D33" s="446" t="str">
        <f>IF($E33="","",VLOOKUP($E33,'Női egyéni 1000 ELO'!$A$7:$O$80,5))</f>
        <v/>
      </c>
      <c r="E33" s="159"/>
      <c r="F33" s="487" t="str">
        <f>UPPER(IF($E33="","",VLOOKUP($E33,'Női egyéni 1000 ELO'!$A$7:$O$80,2)))</f>
        <v/>
      </c>
      <c r="G33" s="487" t="str">
        <f>IF($E33="","",VLOOKUP($E33,'Női egyéni 1000 ELO'!$A$7:$O$80,3))</f>
        <v/>
      </c>
      <c r="H33" s="487"/>
      <c r="I33" s="487" t="str">
        <f>IF($E33="","",VLOOKUP($E33,'Női egyéni 1000 ELO'!$A$7:$O$80,4))</f>
        <v/>
      </c>
      <c r="J33" s="253"/>
      <c r="K33" s="177" t="str">
        <f>UPPER(IF(OR(J34="a",J34="as"),F33,IF(OR(J34="b",J34="bs"),F34,)))</f>
        <v/>
      </c>
      <c r="L33" s="256"/>
      <c r="M33" s="161"/>
      <c r="N33" s="188"/>
      <c r="O33" s="186"/>
      <c r="P33" s="188"/>
      <c r="Q33" s="186"/>
      <c r="R33" s="186"/>
      <c r="S33" s="169"/>
    </row>
    <row r="34" spans="1:19" s="38" customFormat="1" ht="9.6" customHeight="1" x14ac:dyDescent="0.25">
      <c r="A34" s="171" t="s">
        <v>34</v>
      </c>
      <c r="B34" s="390" t="str">
        <f>IF($E34="","",VLOOKUP($E34,'Női egyéni 1000 ELO'!$A$7:$O$80,14))</f>
        <v/>
      </c>
      <c r="C34" s="390" t="str">
        <f>IF($E34="","",VLOOKUP($E34,'Női egyéni 1000 ELO'!$A$7:$O$80,15))</f>
        <v/>
      </c>
      <c r="D34" s="446" t="str">
        <f>IF($E34="","",VLOOKUP($E34,'Női egyéni 1000 ELO'!$A$7:$O$80,5))</f>
        <v/>
      </c>
      <c r="E34" s="159"/>
      <c r="F34" s="487" t="str">
        <f>UPPER(IF($E34="","",VLOOKUP($E34,'Női egyéni 1000 ELO'!$A$7:$O$80,2)))</f>
        <v/>
      </c>
      <c r="G34" s="487" t="str">
        <f>IF($E34="","",VLOOKUP($E34,'Női egyéni 1000 ELO'!$A$7:$O$80,3))</f>
        <v/>
      </c>
      <c r="H34" s="487"/>
      <c r="I34" s="487" t="str">
        <f>IF($E34="","",VLOOKUP($E34,'Női egyéni 1000 ELO'!$A$7:$O$80,4))</f>
        <v/>
      </c>
      <c r="J34" s="255"/>
      <c r="K34" s="161"/>
      <c r="L34" s="186"/>
      <c r="M34" s="175" t="s">
        <v>0</v>
      </c>
      <c r="N34" s="184"/>
      <c r="O34" s="177" t="str">
        <f>UPPER(IF(OR(N34="a",N34="as"),M32,IF(OR(N34="b",N34="bs"),M36,)))</f>
        <v/>
      </c>
      <c r="P34" s="194"/>
      <c r="Q34" s="186"/>
      <c r="R34" s="186"/>
      <c r="S34" s="169"/>
    </row>
    <row r="35" spans="1:19" s="38" customFormat="1" ht="9.6" customHeight="1" x14ac:dyDescent="0.25">
      <c r="A35" s="171" t="s">
        <v>35</v>
      </c>
      <c r="B35" s="390" t="str">
        <f>IF($E35="","",VLOOKUP($E35,'Női egyéni 1000 ELO'!$A$7:$O$80,14))</f>
        <v/>
      </c>
      <c r="C35" s="390" t="str">
        <f>IF($E35="","",VLOOKUP($E35,'Női egyéni 1000 ELO'!$A$7:$O$80,15))</f>
        <v/>
      </c>
      <c r="D35" s="446" t="str">
        <f>IF($E35="","",VLOOKUP($E35,'Női egyéni 1000 ELO'!$A$7:$O$80,5))</f>
        <v/>
      </c>
      <c r="E35" s="159"/>
      <c r="F35" s="487" t="str">
        <f>UPPER(IF($E35="","",VLOOKUP($E35,'Női egyéni 1000 ELO'!$A$7:$O$80,2)))</f>
        <v/>
      </c>
      <c r="G35" s="487" t="str">
        <f>IF($E35="","",VLOOKUP($E35,'Női egyéni 1000 ELO'!$A$7:$O$80,3))</f>
        <v/>
      </c>
      <c r="H35" s="487"/>
      <c r="I35" s="487" t="str">
        <f>IF($E35="","",VLOOKUP($E35,'Női egyéni 1000 ELO'!$A$7:$O$80,4))</f>
        <v/>
      </c>
      <c r="J35" s="253"/>
      <c r="K35" s="177" t="str">
        <f>UPPER(IF(OR(J36="a",J36="as"),F35,IF(OR(J36="b",J36="bs"),F36,)))</f>
        <v/>
      </c>
      <c r="L35" s="185"/>
      <c r="M35" s="257"/>
      <c r="N35" s="258"/>
      <c r="O35" s="161"/>
      <c r="P35" s="186"/>
      <c r="Q35" s="186"/>
      <c r="R35" s="186"/>
      <c r="S35" s="169"/>
    </row>
    <row r="36" spans="1:19" s="38" customFormat="1" ht="9.6" customHeight="1" x14ac:dyDescent="0.25">
      <c r="A36" s="171" t="s">
        <v>36</v>
      </c>
      <c r="B36" s="390" t="str">
        <f>IF($E36="","",VLOOKUP($E36,'Női egyéni 1000 ELO'!$A$7:$O$80,14))</f>
        <v/>
      </c>
      <c r="C36" s="390" t="str">
        <f>IF($E36="","",VLOOKUP($E36,'Női egyéni 1000 ELO'!$A$7:$O$80,15))</f>
        <v/>
      </c>
      <c r="D36" s="446" t="str">
        <f>IF($E36="","",VLOOKUP($E36,'Női egyéni 1000 ELO'!$A$7:$O$80,5))</f>
        <v/>
      </c>
      <c r="E36" s="159"/>
      <c r="F36" s="487" t="str">
        <f>UPPER(IF($E36="","",VLOOKUP($E36,'Női egyéni 1000 ELO'!$A$7:$O$80,2)))</f>
        <v/>
      </c>
      <c r="G36" s="487" t="str">
        <f>IF($E36="","",VLOOKUP($E36,'Női egyéni 1000 ELO'!$A$7:$O$80,3))</f>
        <v/>
      </c>
      <c r="H36" s="487"/>
      <c r="I36" s="487" t="str">
        <f>IF($E36="","",VLOOKUP($E36,'Női egyéni 1000 ELO'!$A$7:$O$80,4))</f>
        <v/>
      </c>
      <c r="J36" s="255"/>
      <c r="K36" s="161"/>
      <c r="L36" s="176"/>
      <c r="M36" s="177" t="str">
        <f>UPPER(IF(OR(L36="a",L36="as"),K35,IF(OR(L36="b",L36="bs"),K37,)))</f>
        <v/>
      </c>
      <c r="N36" s="259"/>
      <c r="O36" s="262" t="s">
        <v>129</v>
      </c>
      <c r="P36" s="263"/>
      <c r="Q36" s="262" t="s">
        <v>128</v>
      </c>
      <c r="R36" s="263"/>
      <c r="S36" s="169"/>
    </row>
    <row r="37" spans="1:19" s="38" customFormat="1" ht="9.6" customHeight="1" x14ac:dyDescent="0.25">
      <c r="A37" s="254" t="s">
        <v>37</v>
      </c>
      <c r="B37" s="390" t="str">
        <f>IF($E37="","",VLOOKUP($E37,'Női egyéni 1000 ELO'!$A$7:$O$80,14))</f>
        <v/>
      </c>
      <c r="C37" s="390" t="str">
        <f>IF($E37="","",VLOOKUP($E37,'Női egyéni 1000 ELO'!$A$7:$O$80,15))</f>
        <v/>
      </c>
      <c r="D37" s="446" t="str">
        <f>IF($E37="","",VLOOKUP($E37,'Női egyéni 1000 ELO'!$A$7:$O$80,5))</f>
        <v/>
      </c>
      <c r="E37" s="159"/>
      <c r="F37" s="487" t="str">
        <f>UPPER(IF($E37="","",VLOOKUP($E37,'Női egyéni 1000 ELO'!$A$7:$O$80,2)))</f>
        <v/>
      </c>
      <c r="G37" s="487" t="str">
        <f>IF($E37="","",VLOOKUP($E37,'Női egyéni 1000 ELO'!$A$7:$O$80,3))</f>
        <v/>
      </c>
      <c r="H37" s="487"/>
      <c r="I37" s="487" t="str">
        <f>IF($E37="","",VLOOKUP($E37,'Női egyéni 1000 ELO'!$A$7:$O$80,4))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5">
      <c r="A38" s="196" t="s">
        <v>38</v>
      </c>
      <c r="B38" s="390" t="str">
        <f>IF($E38="","",VLOOKUP($E38,'Női egyéni 1000 ELO'!$A$7:$O$80,14))</f>
        <v/>
      </c>
      <c r="C38" s="390" t="str">
        <f>IF($E38="","",VLOOKUP($E38,'Női egyéni 1000 ELO'!$A$7:$O$80,15))</f>
        <v/>
      </c>
      <c r="D38" s="446" t="str">
        <f>IF($E38="","",VLOOKUP($E38,'Női egyéni 1000 ELO'!$A$7:$O$80,5))</f>
        <v/>
      </c>
      <c r="E38" s="159"/>
      <c r="F38" s="160" t="str">
        <f>UPPER(IF($E38="","",VLOOKUP($E38,'Női egyéni 1000 ELO'!$A$7:$O$80,2)))</f>
        <v/>
      </c>
      <c r="G38" s="160" t="str">
        <f>IF($E38="","",VLOOKUP($E38,'Női egyéni 1000 ELO'!$A$7:$O$80,3))</f>
        <v/>
      </c>
      <c r="H38" s="160"/>
      <c r="I38" s="160" t="str">
        <f>IF($E38="","",VLOOKUP($E38,'Női egyéni 1000 ELO'!$A$7:$O$80,4))</f>
        <v/>
      </c>
      <c r="J38" s="255"/>
      <c r="K38" s="161"/>
      <c r="L38" s="186"/>
      <c r="M38" s="186"/>
      <c r="N38" s="266"/>
      <c r="O38" s="267" t="s">
        <v>0</v>
      </c>
      <c r="P38" s="268"/>
      <c r="Q38" s="264" t="str">
        <f>UPPER(IF(OR(P38="a",P38="as"),O37,IF(OR(P38="b",P38="bs"),O39,)))</f>
        <v/>
      </c>
      <c r="R38" s="265"/>
      <c r="S38" s="169"/>
    </row>
    <row r="39" spans="1:19" s="38" customFormat="1" ht="9.6" customHeight="1" x14ac:dyDescent="0.25">
      <c r="A39" s="157" t="s">
        <v>39</v>
      </c>
      <c r="B39" s="390" t="str">
        <f>IF($E39="","",VLOOKUP($E39,'Női egyéni 1000 ELO'!$A$7:$O$80,14))</f>
        <v/>
      </c>
      <c r="C39" s="390" t="str">
        <f>IF($E39="","",VLOOKUP($E39,'Női egyéni 1000 ELO'!$A$7:$O$80,15))</f>
        <v/>
      </c>
      <c r="D39" s="446" t="str">
        <f>IF($E39="","",VLOOKUP($E39,'Női egyéni 1000 ELO'!$A$7:$O$80,5))</f>
        <v/>
      </c>
      <c r="E39" s="159"/>
      <c r="F39" s="160" t="str">
        <f>UPPER(IF($E39="","",VLOOKUP($E39,'Női egyéni 1000 ELO'!$A$7:$O$80,2)))</f>
        <v/>
      </c>
      <c r="G39" s="160" t="str">
        <f>IF($E39="","",VLOOKUP($E39,'Női egyéni 1000 ELO'!$A$7:$O$80,3))</f>
        <v/>
      </c>
      <c r="H39" s="160"/>
      <c r="I39" s="160" t="str">
        <f>IF($E39="","",VLOOKUP($E39,'Női egyéni 1000 ELO'!$A$7:$O$80,4))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5">
      <c r="A40" s="254" t="s">
        <v>40</v>
      </c>
      <c r="B40" s="390" t="str">
        <f>IF($E40="","",VLOOKUP($E40,'Női egyéni 1000 ELO'!$A$7:$O$80,14))</f>
        <v/>
      </c>
      <c r="C40" s="390" t="str">
        <f>IF($E40="","",VLOOKUP($E40,'Női egyéni 1000 ELO'!$A$7:$O$80,15))</f>
        <v/>
      </c>
      <c r="D40" s="446" t="str">
        <f>IF($E40="","",VLOOKUP($E40,'Női egyéni 1000 ELO'!$A$7:$O$80,5))</f>
        <v/>
      </c>
      <c r="E40" s="159"/>
      <c r="F40" s="487" t="str">
        <f>UPPER(IF($E40="","",VLOOKUP($E40,'Női egyéni 1000 ELO'!$A$7:$O$80,2)))</f>
        <v/>
      </c>
      <c r="G40" s="487" t="str">
        <f>IF($E40="","",VLOOKUP($E40,'Női egyéni 1000 ELO'!$A$7:$O$80,3))</f>
        <v/>
      </c>
      <c r="H40" s="487"/>
      <c r="I40" s="487" t="str">
        <f>IF($E40="","",VLOOKUP($E40,'Női egyéni 1000 ELO'!$A$7:$O$80,4))</f>
        <v/>
      </c>
      <c r="J40" s="255"/>
      <c r="K40" s="161"/>
      <c r="L40" s="176"/>
      <c r="M40" s="177" t="str">
        <f>UPPER(IF(OR(L40="a",L40="as"),K39,IF(OR(L40="b",L40="bs"),K41,)))</f>
        <v/>
      </c>
      <c r="N40" s="185"/>
      <c r="O40" s="263"/>
      <c r="P40" s="263"/>
      <c r="Q40" s="263"/>
      <c r="R40" s="263"/>
      <c r="S40" s="169"/>
    </row>
    <row r="41" spans="1:19" s="38" customFormat="1" ht="9.6" customHeight="1" x14ac:dyDescent="0.25">
      <c r="A41" s="171" t="s">
        <v>41</v>
      </c>
      <c r="B41" s="390" t="str">
        <f>IF($E41="","",VLOOKUP($E41,'Női egyéni 1000 ELO'!$A$7:$O$80,14))</f>
        <v/>
      </c>
      <c r="C41" s="390" t="str">
        <f>IF($E41="","",VLOOKUP($E41,'Női egyéni 1000 ELO'!$A$7:$O$80,15))</f>
        <v/>
      </c>
      <c r="D41" s="446" t="str">
        <f>IF($E41="","",VLOOKUP($E41,'Női egyéni 1000 ELO'!$A$7:$O$80,5))</f>
        <v/>
      </c>
      <c r="E41" s="159"/>
      <c r="F41" s="487" t="str">
        <f>UPPER(IF($E41="","",VLOOKUP($E41,'Női egyéni 1000 ELO'!$A$7:$O$80,2)))</f>
        <v/>
      </c>
      <c r="G41" s="487" t="str">
        <f>IF($E41="","",VLOOKUP($E41,'Női egyéni 1000 ELO'!$A$7:$O$80,3))</f>
        <v/>
      </c>
      <c r="H41" s="487"/>
      <c r="I41" s="487" t="str">
        <f>IF($E41="","",VLOOKUP($E41,'Női egyéni 1000 ELO'!$A$7:$O$80,4))</f>
        <v/>
      </c>
      <c r="J41" s="253"/>
      <c r="K41" s="177" t="str">
        <f>UPPER(IF(OR(J42="a",J42="as"),F41,IF(OR(J42="b",J42="bs"),F42,)))</f>
        <v/>
      </c>
      <c r="L41" s="256"/>
      <c r="M41" s="161"/>
      <c r="N41" s="188"/>
      <c r="O41" s="263"/>
      <c r="P41" s="263"/>
      <c r="Q41" s="859" t="str">
        <f>IF(Y3="","",CONCATENATE(AB1," pont"))</f>
        <v/>
      </c>
      <c r="R41" s="859"/>
      <c r="S41" s="169"/>
    </row>
    <row r="42" spans="1:19" s="38" customFormat="1" ht="9.6" customHeight="1" x14ac:dyDescent="0.25">
      <c r="A42" s="171" t="s">
        <v>42</v>
      </c>
      <c r="B42" s="390" t="str">
        <f>IF($E42="","",VLOOKUP($E42,'Női egyéni 1000 ELO'!$A$7:$O$80,14))</f>
        <v/>
      </c>
      <c r="C42" s="390" t="str">
        <f>IF($E42="","",VLOOKUP($E42,'Női egyéni 1000 ELO'!$A$7:$O$80,15))</f>
        <v/>
      </c>
      <c r="D42" s="446" t="str">
        <f>IF($E42="","",VLOOKUP($E42,'Női egyéni 1000 ELO'!$A$7:$O$80,5))</f>
        <v/>
      </c>
      <c r="E42" s="159"/>
      <c r="F42" s="487" t="str">
        <f>UPPER(IF($E42="","",VLOOKUP($E42,'Női egyéni 1000 ELO'!$A$7:$O$80,2)))</f>
        <v/>
      </c>
      <c r="G42" s="487" t="str">
        <f>IF($E42="","",VLOOKUP($E42,'Női egyéni 1000 ELO'!$A$7:$O$80,3))</f>
        <v/>
      </c>
      <c r="H42" s="487"/>
      <c r="I42" s="487" t="str">
        <f>IF($E42="","",VLOOKUP($E42,'Női egyéni 1000 ELO'!$A$7:$O$80,4))</f>
        <v/>
      </c>
      <c r="J42" s="255"/>
      <c r="K42" s="161"/>
      <c r="L42" s="186"/>
      <c r="M42" s="175" t="s">
        <v>0</v>
      </c>
      <c r="N42" s="184"/>
      <c r="O42" s="177" t="str">
        <f>UPPER(IF(OR(N42="a",N42="as"),M40,IF(OR(N42="b",N42="bs"),M44,)))</f>
        <v/>
      </c>
      <c r="P42" s="185"/>
      <c r="Q42" s="186"/>
      <c r="R42" s="186"/>
      <c r="S42" s="169"/>
    </row>
    <row r="43" spans="1:19" s="38" customFormat="1" ht="9.6" customHeight="1" x14ac:dyDescent="0.25">
      <c r="A43" s="171" t="s">
        <v>43</v>
      </c>
      <c r="B43" s="390" t="str">
        <f>IF($E43="","",VLOOKUP($E43,'Női egyéni 1000 ELO'!$A$7:$O$80,14))</f>
        <v/>
      </c>
      <c r="C43" s="390" t="str">
        <f>IF($E43="","",VLOOKUP($E43,'Női egyéni 1000 ELO'!$A$7:$O$80,15))</f>
        <v/>
      </c>
      <c r="D43" s="446" t="str">
        <f>IF($E43="","",VLOOKUP($E43,'Női egyéni 1000 ELO'!$A$7:$O$80,5))</f>
        <v/>
      </c>
      <c r="E43" s="159"/>
      <c r="F43" s="487" t="str">
        <f>UPPER(IF($E43="","",VLOOKUP($E43,'Női egyéni 1000 ELO'!$A$7:$O$80,2)))</f>
        <v/>
      </c>
      <c r="G43" s="487" t="str">
        <f>IF($E43="","",VLOOKUP($E43,'Női egyéni 1000 ELO'!$A$7:$O$80,3))</f>
        <v/>
      </c>
      <c r="H43" s="487"/>
      <c r="I43" s="487" t="str">
        <f>IF($E43="","",VLOOKUP($E43,'Női egyéni 1000 ELO'!$A$7:$O$80,4))</f>
        <v/>
      </c>
      <c r="J43" s="253"/>
      <c r="K43" s="177" t="str">
        <f>UPPER(IF(OR(J44="a",J44="as"),F43,IF(OR(J44="b",J44="bs"),F44,)))</f>
        <v/>
      </c>
      <c r="L43" s="185"/>
      <c r="M43" s="257"/>
      <c r="N43" s="258"/>
      <c r="O43" s="161"/>
      <c r="P43" s="188"/>
      <c r="Q43" s="186"/>
      <c r="R43" s="186"/>
      <c r="S43" s="169"/>
    </row>
    <row r="44" spans="1:19" s="38" customFormat="1" ht="9.6" customHeight="1" x14ac:dyDescent="0.25">
      <c r="A44" s="171" t="s">
        <v>44</v>
      </c>
      <c r="B44" s="390" t="str">
        <f>IF($E44="","",VLOOKUP($E44,'Női egyéni 1000 ELO'!$A$7:$O$80,14))</f>
        <v/>
      </c>
      <c r="C44" s="390" t="str">
        <f>IF($E44="","",VLOOKUP($E44,'Női egyéni 1000 ELO'!$A$7:$O$80,15))</f>
        <v/>
      </c>
      <c r="D44" s="446" t="str">
        <f>IF($E44="","",VLOOKUP($E44,'Női egyéni 1000 ELO'!$A$7:$O$80,5))</f>
        <v/>
      </c>
      <c r="E44" s="159"/>
      <c r="F44" s="487" t="str">
        <f>UPPER(IF($E44="","",VLOOKUP($E44,'Női egyéni 1000 ELO'!$A$7:$O$80,2)))</f>
        <v/>
      </c>
      <c r="G44" s="487" t="str">
        <f>IF($E44="","",VLOOKUP($E44,'Női egyéni 1000 ELO'!$A$7:$O$80,3))</f>
        <v/>
      </c>
      <c r="H44" s="487"/>
      <c r="I44" s="487" t="str">
        <f>IF($E44="","",VLOOKUP($E44,'Női egyéni 1000 ELO'!$A$7:$O$80,4))</f>
        <v/>
      </c>
      <c r="J44" s="255"/>
      <c r="K44" s="161"/>
      <c r="L44" s="176"/>
      <c r="M44" s="177" t="str">
        <f>UPPER(IF(OR(L44="a",L44="as"),K43,IF(OR(L44="b",L44="bs"),K45,)))</f>
        <v/>
      </c>
      <c r="N44" s="259"/>
      <c r="O44" s="186"/>
      <c r="P44" s="188"/>
      <c r="Q44" s="186"/>
      <c r="R44" s="186"/>
      <c r="S44" s="169"/>
    </row>
    <row r="45" spans="1:19" s="38" customFormat="1" ht="9.6" customHeight="1" x14ac:dyDescent="0.25">
      <c r="A45" s="254" t="s">
        <v>45</v>
      </c>
      <c r="B45" s="390" t="str">
        <f>IF($E45="","",VLOOKUP($E45,'Női egyéni 1000 ELO'!$A$7:$O$80,14))</f>
        <v/>
      </c>
      <c r="C45" s="390" t="str">
        <f>IF($E45="","",VLOOKUP($E45,'Női egyéni 1000 ELO'!$A$7:$O$80,15))</f>
        <v/>
      </c>
      <c r="D45" s="446" t="str">
        <f>IF($E45="","",VLOOKUP($E45,'Női egyéni 1000 ELO'!$A$7:$O$80,5))</f>
        <v/>
      </c>
      <c r="E45" s="159"/>
      <c r="F45" s="487" t="str">
        <f>UPPER(IF($E45="","",VLOOKUP($E45,'Női egyéni 1000 ELO'!$A$7:$O$80,2)))</f>
        <v/>
      </c>
      <c r="G45" s="487" t="str">
        <f>IF($E45="","",VLOOKUP($E45,'Női egyéni 1000 ELO'!$A$7:$O$80,3))</f>
        <v/>
      </c>
      <c r="H45" s="487"/>
      <c r="I45" s="487" t="str">
        <f>IF($E45="","",VLOOKUP($E45,'Női egyéni 1000 ELO'!$A$7:$O$80,4))</f>
        <v/>
      </c>
      <c r="J45" s="253"/>
      <c r="K45" s="177" t="str">
        <f>UPPER(IF(OR(J46="a",J46="as"),F45,IF(OR(J46="b",J46="bs"),F46,)))</f>
        <v/>
      </c>
      <c r="L45" s="194"/>
      <c r="M45" s="161"/>
      <c r="N45" s="186"/>
      <c r="O45" s="186"/>
      <c r="P45" s="188"/>
      <c r="Q45" s="186"/>
      <c r="R45" s="186"/>
      <c r="S45" s="169"/>
    </row>
    <row r="46" spans="1:19" s="38" customFormat="1" ht="9.6" customHeight="1" x14ac:dyDescent="0.25">
      <c r="A46" s="196" t="s">
        <v>46</v>
      </c>
      <c r="B46" s="390" t="str">
        <f>IF($E46="","",VLOOKUP($E46,'Női egyéni 1000 ELO'!$A$7:$O$80,14))</f>
        <v/>
      </c>
      <c r="C46" s="390" t="str">
        <f>IF($E46="","",VLOOKUP($E46,'Női egyéni 1000 ELO'!$A$7:$O$80,15))</f>
        <v/>
      </c>
      <c r="D46" s="446" t="str">
        <f>IF($E46="","",VLOOKUP($E46,'Női egyéni 1000 ELO'!$A$7:$O$80,5))</f>
        <v/>
      </c>
      <c r="E46" s="159"/>
      <c r="F46" s="160" t="str">
        <f>UPPER(IF($E46="","",VLOOKUP($E46,'Női egyéni 1000 ELO'!$A$7:$O$80,2)))</f>
        <v/>
      </c>
      <c r="G46" s="160" t="str">
        <f>IF($E46="","",VLOOKUP($E46,'Női egyéni 1000 ELO'!$A$7:$O$80,3))</f>
        <v/>
      </c>
      <c r="H46" s="160"/>
      <c r="I46" s="160" t="str">
        <f>IF($E46="","",VLOOKUP($E46,'Női egyéni 1000 ELO'!$A$7:$O$80,4))</f>
        <v/>
      </c>
      <c r="J46" s="255"/>
      <c r="K46" s="161"/>
      <c r="L46" s="186"/>
      <c r="M46" s="186"/>
      <c r="N46" s="260"/>
      <c r="O46" s="175" t="s">
        <v>0</v>
      </c>
      <c r="P46" s="184"/>
      <c r="Q46" s="177" t="str">
        <f>UPPER(IF(OR(P46="a",P46="as"),O42,IF(OR(P46="b",P46="bs"),O50,)))</f>
        <v/>
      </c>
      <c r="R46" s="185"/>
      <c r="S46" s="169"/>
    </row>
    <row r="47" spans="1:19" s="38" customFormat="1" ht="9.6" customHeight="1" x14ac:dyDescent="0.25">
      <c r="A47" s="157" t="s">
        <v>47</v>
      </c>
      <c r="B47" s="390" t="str">
        <f>IF($E47="","",VLOOKUP($E47,'Női egyéni 1000 ELO'!$A$7:$O$80,14))</f>
        <v/>
      </c>
      <c r="C47" s="390" t="str">
        <f>IF($E47="","",VLOOKUP($E47,'Női egyéni 1000 ELO'!$A$7:$O$80,15))</f>
        <v/>
      </c>
      <c r="D47" s="446" t="str">
        <f>IF($E47="","",VLOOKUP($E47,'Női egyéni 1000 ELO'!$A$7:$O$80,5))</f>
        <v/>
      </c>
      <c r="E47" s="159"/>
      <c r="F47" s="160" t="str">
        <f>UPPER(IF($E47="","",VLOOKUP($E47,'Női egyéni 1000 ELO'!$A$7:$O$80,2)))</f>
        <v/>
      </c>
      <c r="G47" s="160" t="str">
        <f>IF($E47="","",VLOOKUP($E47,'Női egyéni 1000 ELO'!$A$7:$O$80,3))</f>
        <v/>
      </c>
      <c r="H47" s="160"/>
      <c r="I47" s="160" t="str">
        <f>IF($E47="","",VLOOKUP($E47,'Női egyéni 1000 ELO'!$A$7:$O$80,4))</f>
        <v/>
      </c>
      <c r="J47" s="253"/>
      <c r="K47" s="177" t="str">
        <f>UPPER(IF(OR(J48="a",J48="as"),F47,IF(OR(J48="b",J48="bs"),F48,)))</f>
        <v/>
      </c>
      <c r="L47" s="185"/>
      <c r="M47" s="186"/>
      <c r="N47" s="186"/>
      <c r="O47" s="186"/>
      <c r="P47" s="188"/>
      <c r="Q47" s="161"/>
      <c r="R47" s="188"/>
      <c r="S47" s="169"/>
    </row>
    <row r="48" spans="1:19" s="38" customFormat="1" ht="9.6" customHeight="1" x14ac:dyDescent="0.25">
      <c r="A48" s="254" t="s">
        <v>48</v>
      </c>
      <c r="B48" s="390" t="str">
        <f>IF($E48="","",VLOOKUP($E48,'Női egyéni 1000 ELO'!$A$7:$O$80,14))</f>
        <v/>
      </c>
      <c r="C48" s="390" t="str">
        <f>IF($E48="","",VLOOKUP($E48,'Női egyéni 1000 ELO'!$A$7:$O$80,15))</f>
        <v/>
      </c>
      <c r="D48" s="446" t="str">
        <f>IF($E48="","",VLOOKUP($E48,'Női egyéni 1000 ELO'!$A$7:$O$80,5))</f>
        <v/>
      </c>
      <c r="E48" s="159"/>
      <c r="F48" s="487" t="str">
        <f>UPPER(IF($E48="","",VLOOKUP($E48,'Női egyéni 1000 ELO'!$A$7:$O$80,2)))</f>
        <v/>
      </c>
      <c r="G48" s="487" t="str">
        <f>IF($E48="","",VLOOKUP($E48,'Női egyéni 1000 ELO'!$A$7:$O$80,3))</f>
        <v/>
      </c>
      <c r="H48" s="487"/>
      <c r="I48" s="487" t="str">
        <f>IF($E48="","",VLOOKUP($E48,'Női egyéni 1000 ELO'!$A$7:$O$80,4))</f>
        <v/>
      </c>
      <c r="J48" s="255"/>
      <c r="K48" s="161"/>
      <c r="L48" s="176"/>
      <c r="M48" s="177" t="str">
        <f>UPPER(IF(OR(L48="a",L48="as"),K47,IF(OR(L48="b",L48="bs"),K49,)))</f>
        <v/>
      </c>
      <c r="N48" s="185"/>
      <c r="O48" s="186"/>
      <c r="P48" s="188"/>
      <c r="Q48" s="186"/>
      <c r="R48" s="188"/>
      <c r="S48" s="169"/>
    </row>
    <row r="49" spans="1:19" s="38" customFormat="1" ht="9.6" customHeight="1" x14ac:dyDescent="0.25">
      <c r="A49" s="171" t="s">
        <v>49</v>
      </c>
      <c r="B49" s="390" t="str">
        <f>IF($E49="","",VLOOKUP($E49,'Női egyéni 1000 ELO'!$A$7:$O$80,14))</f>
        <v/>
      </c>
      <c r="C49" s="390" t="str">
        <f>IF($E49="","",VLOOKUP($E49,'Női egyéni 1000 ELO'!$A$7:$O$80,15))</f>
        <v/>
      </c>
      <c r="D49" s="446" t="str">
        <f>IF($E49="","",VLOOKUP($E49,'Női egyéni 1000 ELO'!$A$7:$O$80,5))</f>
        <v/>
      </c>
      <c r="E49" s="159"/>
      <c r="F49" s="487" t="str">
        <f>UPPER(IF($E49="","",VLOOKUP($E49,'Női egyéni 1000 ELO'!$A$7:$O$80,2)))</f>
        <v/>
      </c>
      <c r="G49" s="487" t="str">
        <f>IF($E49="","",VLOOKUP($E49,'Női egyéni 1000 ELO'!$A$7:$O$80,3))</f>
        <v/>
      </c>
      <c r="H49" s="487"/>
      <c r="I49" s="487" t="str">
        <f>IF($E49="","",VLOOKUP($E49,'Női egyéni 1000 ELO'!$A$7:$O$80,4))</f>
        <v/>
      </c>
      <c r="J49" s="253"/>
      <c r="K49" s="177" t="str">
        <f>UPPER(IF(OR(J50="a",J50="as"),F49,IF(OR(J50="b",J50="bs"),F50,)))</f>
        <v/>
      </c>
      <c r="L49" s="256"/>
      <c r="M49" s="161"/>
      <c r="N49" s="188"/>
      <c r="O49" s="186"/>
      <c r="P49" s="188"/>
      <c r="Q49" s="186"/>
      <c r="R49" s="188"/>
      <c r="S49" s="169"/>
    </row>
    <row r="50" spans="1:19" s="38" customFormat="1" ht="9.6" customHeight="1" x14ac:dyDescent="0.25">
      <c r="A50" s="171" t="s">
        <v>50</v>
      </c>
      <c r="B50" s="390" t="str">
        <f>IF($E50="","",VLOOKUP($E50,'Női egyéni 1000 ELO'!$A$7:$O$80,14))</f>
        <v/>
      </c>
      <c r="C50" s="390" t="str">
        <f>IF($E50="","",VLOOKUP($E50,'Női egyéni 1000 ELO'!$A$7:$O$80,15))</f>
        <v/>
      </c>
      <c r="D50" s="446" t="str">
        <f>IF($E50="","",VLOOKUP($E50,'Női egyéni 1000 ELO'!$A$7:$O$80,5))</f>
        <v/>
      </c>
      <c r="E50" s="159"/>
      <c r="F50" s="487" t="str">
        <f>UPPER(IF($E50="","",VLOOKUP($E50,'Női egyéni 1000 ELO'!$A$7:$O$80,2)))</f>
        <v/>
      </c>
      <c r="G50" s="487" t="str">
        <f>IF($E50="","",VLOOKUP($E50,'Női egyéni 1000 ELO'!$A$7:$O$80,3))</f>
        <v/>
      </c>
      <c r="H50" s="487"/>
      <c r="I50" s="487" t="str">
        <f>IF($E50="","",VLOOKUP($E50,'Női egyéni 1000 ELO'!$A$7:$O$80,4))</f>
        <v/>
      </c>
      <c r="J50" s="255"/>
      <c r="K50" s="161"/>
      <c r="L50" s="186"/>
      <c r="M50" s="175" t="s">
        <v>0</v>
      </c>
      <c r="N50" s="184"/>
      <c r="O50" s="177" t="str">
        <f>UPPER(IF(OR(N50="a",N50="as"),M48,IF(OR(N50="b",N50="bs"),M52,)))</f>
        <v/>
      </c>
      <c r="P50" s="194"/>
      <c r="Q50" s="186"/>
      <c r="R50" s="188"/>
      <c r="S50" s="169"/>
    </row>
    <row r="51" spans="1:19" s="38" customFormat="1" ht="9.6" customHeight="1" x14ac:dyDescent="0.25">
      <c r="A51" s="171" t="s">
        <v>51</v>
      </c>
      <c r="B51" s="390" t="str">
        <f>IF($E51="","",VLOOKUP($E51,'Női egyéni 1000 ELO'!$A$7:$O$80,14))</f>
        <v/>
      </c>
      <c r="C51" s="390" t="str">
        <f>IF($E51="","",VLOOKUP($E51,'Női egyéni 1000 ELO'!$A$7:$O$80,15))</f>
        <v/>
      </c>
      <c r="D51" s="446" t="str">
        <f>IF($E51="","",VLOOKUP($E51,'Női egyéni 1000 ELO'!$A$7:$O$80,5))</f>
        <v/>
      </c>
      <c r="E51" s="159"/>
      <c r="F51" s="487" t="str">
        <f>UPPER(IF($E51="","",VLOOKUP($E51,'Női egyéni 1000 ELO'!$A$7:$O$80,2)))</f>
        <v/>
      </c>
      <c r="G51" s="487" t="str">
        <f>IF($E51="","",VLOOKUP($E51,'Női egyéni 1000 ELO'!$A$7:$O$80,3))</f>
        <v/>
      </c>
      <c r="H51" s="487"/>
      <c r="I51" s="487" t="str">
        <f>IF($E51="","",VLOOKUP($E51,'Női egyéni 1000 ELO'!$A$7:$O$80,4))</f>
        <v/>
      </c>
      <c r="J51" s="253"/>
      <c r="K51" s="177" t="str">
        <f>UPPER(IF(OR(J52="a",J52="as"),F51,IF(OR(J52="b",J52="bs"),F52,)))</f>
        <v/>
      </c>
      <c r="L51" s="185"/>
      <c r="M51" s="257"/>
      <c r="N51" s="258"/>
      <c r="O51" s="161"/>
      <c r="P51" s="186"/>
      <c r="Q51" s="186"/>
      <c r="R51" s="188"/>
      <c r="S51" s="169"/>
    </row>
    <row r="52" spans="1:19" s="38" customFormat="1" ht="9.6" customHeight="1" x14ac:dyDescent="0.25">
      <c r="A52" s="171" t="s">
        <v>52</v>
      </c>
      <c r="B52" s="390" t="str">
        <f>IF($E52="","",VLOOKUP($E52,'Női egyéni 1000 ELO'!$A$7:$O$80,14))</f>
        <v/>
      </c>
      <c r="C52" s="390" t="str">
        <f>IF($E52="","",VLOOKUP($E52,'Női egyéni 1000 ELO'!$A$7:$O$80,15))</f>
        <v/>
      </c>
      <c r="D52" s="446" t="str">
        <f>IF($E52="","",VLOOKUP($E52,'Női egyéni 1000 ELO'!$A$7:$O$80,5))</f>
        <v/>
      </c>
      <c r="E52" s="159"/>
      <c r="F52" s="487" t="str">
        <f>UPPER(IF($E52="","",VLOOKUP($E52,'Női egyéni 1000 ELO'!$A$7:$O$80,2)))</f>
        <v/>
      </c>
      <c r="G52" s="487" t="str">
        <f>IF($E52="","",VLOOKUP($E52,'Női egyéni 1000 ELO'!$A$7:$O$80,3))</f>
        <v/>
      </c>
      <c r="H52" s="487"/>
      <c r="I52" s="487" t="str">
        <f>IF($E52="","",VLOOKUP($E52,'Női egyéni 1000 ELO'!$A$7:$O$80,4))</f>
        <v/>
      </c>
      <c r="J52" s="255"/>
      <c r="K52" s="161"/>
      <c r="L52" s="176"/>
      <c r="M52" s="177" t="str">
        <f>UPPER(IF(OR(L52="a",L52="as"),K51,IF(OR(L52="b",L52="bs"),K53,)))</f>
        <v/>
      </c>
      <c r="N52" s="259"/>
      <c r="O52" s="186"/>
      <c r="P52" s="186"/>
      <c r="Q52" s="186"/>
      <c r="R52" s="188"/>
      <c r="S52" s="169"/>
    </row>
    <row r="53" spans="1:19" s="38" customFormat="1" ht="9.6" customHeight="1" x14ac:dyDescent="0.25">
      <c r="A53" s="254" t="s">
        <v>53</v>
      </c>
      <c r="B53" s="390" t="str">
        <f>IF($E53="","",VLOOKUP($E53,'Női egyéni 1000 ELO'!$A$7:$O$80,14))</f>
        <v/>
      </c>
      <c r="C53" s="390" t="str">
        <f>IF($E53="","",VLOOKUP($E53,'Női egyéni 1000 ELO'!$A$7:$O$80,15))</f>
        <v/>
      </c>
      <c r="D53" s="446" t="str">
        <f>IF($E53="","",VLOOKUP($E53,'Női egyéni 1000 ELO'!$A$7:$O$80,5))</f>
        <v/>
      </c>
      <c r="E53" s="159"/>
      <c r="F53" s="487" t="str">
        <f>UPPER(IF($E53="","",VLOOKUP($E53,'Női egyéni 1000 ELO'!$A$7:$O$80,2)))</f>
        <v/>
      </c>
      <c r="G53" s="487" t="str">
        <f>IF($E53="","",VLOOKUP($E53,'Női egyéni 1000 ELO'!$A$7:$O$80,3))</f>
        <v/>
      </c>
      <c r="H53" s="487"/>
      <c r="I53" s="487" t="str">
        <f>IF($E53="","",VLOOKUP($E53,'Női egyéni 1000 ELO'!$A$7:$O$80,4))</f>
        <v/>
      </c>
      <c r="J53" s="253"/>
      <c r="K53" s="177" t="str">
        <f>UPPER(IF(OR(J54="a",J54="as"),F53,IF(OR(J54="b",J54="bs"),F54,)))</f>
        <v/>
      </c>
      <c r="L53" s="194"/>
      <c r="M53" s="161"/>
      <c r="N53" s="186"/>
      <c r="O53" s="186"/>
      <c r="P53" s="186"/>
      <c r="Q53" s="186"/>
      <c r="R53" s="188"/>
      <c r="S53" s="169"/>
    </row>
    <row r="54" spans="1:19" s="38" customFormat="1" ht="9.6" customHeight="1" x14ac:dyDescent="0.25">
      <c r="A54" s="196" t="s">
        <v>54</v>
      </c>
      <c r="B54" s="390" t="str">
        <f>IF($E54="","",VLOOKUP($E54,'Női egyéni 1000 ELO'!$A$7:$O$80,14))</f>
        <v/>
      </c>
      <c r="C54" s="390" t="str">
        <f>IF($E54="","",VLOOKUP($E54,'Női egyéni 1000 ELO'!$A$7:$O$80,15))</f>
        <v/>
      </c>
      <c r="D54" s="446" t="str">
        <f>IF($E54="","",VLOOKUP($E54,'Női egyéni 1000 ELO'!$A$7:$O$80,5))</f>
        <v/>
      </c>
      <c r="E54" s="159"/>
      <c r="F54" s="160" t="str">
        <f>UPPER(IF($E54="","",VLOOKUP($E54,'Női egyéni 1000 ELO'!$A$7:$O$80,2)))</f>
        <v/>
      </c>
      <c r="G54" s="160" t="str">
        <f>IF($E54="","",VLOOKUP($E54,'Női egyéni 1000 ELO'!$A$7:$O$80,3))</f>
        <v/>
      </c>
      <c r="H54" s="160"/>
      <c r="I54" s="160" t="str">
        <f>IF($E54="","",VLOOKUP($E54,'Női egyéni 1000 ELO'!$A$7:$O$80,4))</f>
        <v/>
      </c>
      <c r="J54" s="255"/>
      <c r="K54" s="161"/>
      <c r="L54" s="186"/>
      <c r="M54" s="186"/>
      <c r="N54" s="260"/>
      <c r="O54" s="261" t="s">
        <v>136</v>
      </c>
      <c r="P54" s="250"/>
      <c r="Q54" s="177" t="str">
        <f>UPPER(IF(OR(P55="a",P55="as"),Q46,IF(OR(P55="b",P55="bs"),Q62,)))</f>
        <v/>
      </c>
      <c r="R54" s="251"/>
      <c r="S54" s="169"/>
    </row>
    <row r="55" spans="1:19" s="38" customFormat="1" ht="9.6" customHeight="1" x14ac:dyDescent="0.25">
      <c r="A55" s="157" t="s">
        <v>55</v>
      </c>
      <c r="B55" s="390" t="str">
        <f>IF($E55="","",VLOOKUP($E55,'Női egyéni 1000 ELO'!$A$7:$O$80,14))</f>
        <v/>
      </c>
      <c r="C55" s="390" t="str">
        <f>IF($E55="","",VLOOKUP($E55,'Női egyéni 1000 ELO'!$A$7:$O$80,15))</f>
        <v/>
      </c>
      <c r="D55" s="446" t="str">
        <f>IF($E55="","",VLOOKUP($E55,'Női egyéni 1000 ELO'!$A$7:$O$80,5))</f>
        <v/>
      </c>
      <c r="E55" s="159"/>
      <c r="F55" s="160" t="str">
        <f>UPPER(IF($E55="","",VLOOKUP($E55,'Női egyéni 1000 ELO'!$A$7:$O$80,2)))</f>
        <v/>
      </c>
      <c r="G55" s="160" t="str">
        <f>IF($E55="","",VLOOKUP($E55,'Női egyéni 1000 ELO'!$A$7:$O$80,3))</f>
        <v/>
      </c>
      <c r="H55" s="160"/>
      <c r="I55" s="160" t="str">
        <f>IF($E55="","",VLOOKUP($E55,'Női egyéni 1000 ELO'!$A$7:$O$80,4))</f>
        <v/>
      </c>
      <c r="J55" s="253"/>
      <c r="K55" s="177" t="str">
        <f>UPPER(IF(OR(J56="a",J56="as"),F55,IF(OR(J56="b",J56="bs"),F56,)))</f>
        <v/>
      </c>
      <c r="L55" s="185"/>
      <c r="M55" s="186"/>
      <c r="N55" s="186"/>
      <c r="O55" s="175" t="s">
        <v>0</v>
      </c>
      <c r="P55" s="252"/>
      <c r="Q55" s="161"/>
      <c r="R55" s="246"/>
      <c r="S55" s="169"/>
    </row>
    <row r="56" spans="1:19" s="38" customFormat="1" ht="9.6" customHeight="1" x14ac:dyDescent="0.25">
      <c r="A56" s="254" t="s">
        <v>56</v>
      </c>
      <c r="B56" s="390" t="str">
        <f>IF($E56="","",VLOOKUP($E56,'Női egyéni 1000 ELO'!$A$7:$O$80,14))</f>
        <v/>
      </c>
      <c r="C56" s="390" t="str">
        <f>IF($E56="","",VLOOKUP($E56,'Női egyéni 1000 ELO'!$A$7:$O$80,15))</f>
        <v/>
      </c>
      <c r="D56" s="446" t="str">
        <f>IF($E56="","",VLOOKUP($E56,'Női egyéni 1000 ELO'!$A$7:$O$80,5))</f>
        <v/>
      </c>
      <c r="E56" s="159"/>
      <c r="F56" s="487" t="str">
        <f>UPPER(IF($E56="","",VLOOKUP($E56,'Női egyéni 1000 ELO'!$A$7:$O$80,2)))</f>
        <v/>
      </c>
      <c r="G56" s="487" t="str">
        <f>IF($E56="","",VLOOKUP($E56,'Női egyéni 1000 ELO'!$A$7:$O$80,3))</f>
        <v/>
      </c>
      <c r="H56" s="487"/>
      <c r="I56" s="487" t="str">
        <f>IF($E56="","",VLOOKUP($E56,'Női egyéni 1000 ELO'!$A$7:$O$80,4))</f>
        <v/>
      </c>
      <c r="J56" s="255"/>
      <c r="K56" s="161"/>
      <c r="L56" s="176"/>
      <c r="M56" s="177" t="str">
        <f>UPPER(IF(OR(L56="a",L56="as"),K55,IF(OR(L56="b",L56="bs"),K57,)))</f>
        <v/>
      </c>
      <c r="N56" s="185"/>
      <c r="O56" s="186"/>
      <c r="P56" s="186"/>
      <c r="Q56" s="186"/>
      <c r="R56" s="188"/>
      <c r="S56" s="169"/>
    </row>
    <row r="57" spans="1:19" s="38" customFormat="1" ht="9.6" customHeight="1" x14ac:dyDescent="0.25">
      <c r="A57" s="171" t="s">
        <v>57</v>
      </c>
      <c r="B57" s="390" t="str">
        <f>IF($E57="","",VLOOKUP($E57,'Női egyéni 1000 ELO'!$A$7:$O$80,14))</f>
        <v/>
      </c>
      <c r="C57" s="390" t="str">
        <f>IF($E57="","",VLOOKUP($E57,'Női egyéni 1000 ELO'!$A$7:$O$80,15))</f>
        <v/>
      </c>
      <c r="D57" s="446" t="str">
        <f>IF($E57="","",VLOOKUP($E57,'Női egyéni 1000 ELO'!$A$7:$O$80,5))</f>
        <v/>
      </c>
      <c r="E57" s="159"/>
      <c r="F57" s="487" t="str">
        <f>UPPER(IF($E57="","",VLOOKUP($E57,'Női egyéni 1000 ELO'!$A$7:$O$80,2)))</f>
        <v/>
      </c>
      <c r="G57" s="487" t="str">
        <f>IF($E57="","",VLOOKUP($E57,'Női egyéni 1000 ELO'!$A$7:$O$80,3))</f>
        <v/>
      </c>
      <c r="H57" s="487"/>
      <c r="I57" s="487" t="str">
        <f>IF($E57="","",VLOOKUP($E57,'Női egyéni 1000 ELO'!$A$7:$O$80,4))</f>
        <v/>
      </c>
      <c r="J57" s="253"/>
      <c r="K57" s="177" t="str">
        <f>UPPER(IF(OR(J58="a",J58="as"),F57,IF(OR(J58="b",J58="bs"),F58,)))</f>
        <v/>
      </c>
      <c r="L57" s="256"/>
      <c r="M57" s="161"/>
      <c r="N57" s="188"/>
      <c r="O57" s="186"/>
      <c r="P57" s="186"/>
      <c r="Q57" s="859" t="str">
        <f>IF(Y3="","",CONCATENATE(AC1," pont"))</f>
        <v/>
      </c>
      <c r="R57" s="860"/>
      <c r="S57" s="169"/>
    </row>
    <row r="58" spans="1:19" s="38" customFormat="1" ht="9.6" customHeight="1" x14ac:dyDescent="0.25">
      <c r="A58" s="171" t="s">
        <v>58</v>
      </c>
      <c r="B58" s="390" t="str">
        <f>IF($E58="","",VLOOKUP($E58,'Női egyéni 1000 ELO'!$A$7:$O$80,14))</f>
        <v/>
      </c>
      <c r="C58" s="390" t="str">
        <f>IF($E58="","",VLOOKUP($E58,'Női egyéni 1000 ELO'!$A$7:$O$80,15))</f>
        <v/>
      </c>
      <c r="D58" s="446" t="str">
        <f>IF($E58="","",VLOOKUP($E58,'Női egyéni 1000 ELO'!$A$7:$O$80,5))</f>
        <v/>
      </c>
      <c r="E58" s="159"/>
      <c r="F58" s="487" t="str">
        <f>UPPER(IF($E58="","",VLOOKUP($E58,'Női egyéni 1000 ELO'!$A$7:$O$80,2)))</f>
        <v/>
      </c>
      <c r="G58" s="487" t="str">
        <f>IF($E58="","",VLOOKUP($E58,'Női egyéni 1000 ELO'!$A$7:$O$80,3))</f>
        <v/>
      </c>
      <c r="H58" s="487"/>
      <c r="I58" s="487" t="str">
        <f>IF($E58="","",VLOOKUP($E58,'Női egyéni 1000 ELO'!$A$7:$O$80,4))</f>
        <v/>
      </c>
      <c r="J58" s="255"/>
      <c r="K58" s="161"/>
      <c r="L58" s="186"/>
      <c r="M58" s="175" t="s">
        <v>0</v>
      </c>
      <c r="N58" s="184"/>
      <c r="O58" s="177" t="str">
        <f>UPPER(IF(OR(N58="a",N58="as"),M56,IF(OR(N58="b",N58="bs"),M60,)))</f>
        <v/>
      </c>
      <c r="P58" s="185"/>
      <c r="Q58" s="186"/>
      <c r="R58" s="188"/>
      <c r="S58" s="169"/>
    </row>
    <row r="59" spans="1:19" s="38" customFormat="1" ht="9.6" customHeight="1" x14ac:dyDescent="0.25">
      <c r="A59" s="171" t="s">
        <v>59</v>
      </c>
      <c r="B59" s="390" t="str">
        <f>IF($E59="","",VLOOKUP($E59,'Női egyéni 1000 ELO'!$A$7:$O$80,14))</f>
        <v/>
      </c>
      <c r="C59" s="390" t="str">
        <f>IF($E59="","",VLOOKUP($E59,'Női egyéni 1000 ELO'!$A$7:$O$80,15))</f>
        <v/>
      </c>
      <c r="D59" s="446" t="str">
        <f>IF($E59="","",VLOOKUP($E59,'Női egyéni 1000 ELO'!$A$7:$O$80,5))</f>
        <v/>
      </c>
      <c r="E59" s="159"/>
      <c r="F59" s="487" t="str">
        <f>UPPER(IF($E59="","",VLOOKUP($E59,'Női egyéni 1000 ELO'!$A$7:$O$80,2)))</f>
        <v/>
      </c>
      <c r="G59" s="487" t="str">
        <f>IF($E59="","",VLOOKUP($E59,'Női egyéni 1000 ELO'!$A$7:$O$80,3))</f>
        <v/>
      </c>
      <c r="H59" s="487"/>
      <c r="I59" s="487" t="str">
        <f>IF($E59="","",VLOOKUP($E59,'Női egyéni 1000 ELO'!$A$7:$O$80,4))</f>
        <v/>
      </c>
      <c r="J59" s="253"/>
      <c r="K59" s="177" t="str">
        <f>UPPER(IF(OR(J60="a",J60="as"),F59,IF(OR(J60="b",J60="bs"),F60,)))</f>
        <v/>
      </c>
      <c r="L59" s="185"/>
      <c r="M59" s="257"/>
      <c r="N59" s="258"/>
      <c r="O59" s="161"/>
      <c r="P59" s="188"/>
      <c r="Q59" s="186"/>
      <c r="R59" s="188"/>
      <c r="S59" s="169"/>
    </row>
    <row r="60" spans="1:19" s="38" customFormat="1" ht="9.6" customHeight="1" x14ac:dyDescent="0.25">
      <c r="A60" s="171" t="s">
        <v>60</v>
      </c>
      <c r="B60" s="390" t="str">
        <f>IF($E60="","",VLOOKUP($E60,'Női egyéni 1000 ELO'!$A$7:$O$80,14))</f>
        <v/>
      </c>
      <c r="C60" s="390" t="str">
        <f>IF($E60="","",VLOOKUP($E60,'Női egyéni 1000 ELO'!$A$7:$O$80,15))</f>
        <v/>
      </c>
      <c r="D60" s="446" t="str">
        <f>IF($E60="","",VLOOKUP($E60,'Női egyéni 1000 ELO'!$A$7:$O$80,5))</f>
        <v/>
      </c>
      <c r="E60" s="159"/>
      <c r="F60" s="487" t="str">
        <f>UPPER(IF($E60="","",VLOOKUP($E60,'Női egyéni 1000 ELO'!$A$7:$O$80,2)))</f>
        <v/>
      </c>
      <c r="G60" s="487" t="str">
        <f>IF($E60="","",VLOOKUP($E60,'Női egyéni 1000 ELO'!$A$7:$O$80,3))</f>
        <v/>
      </c>
      <c r="H60" s="487"/>
      <c r="I60" s="487" t="str">
        <f>IF($E60="","",VLOOKUP($E60,'Női egyéni 1000 ELO'!$A$7:$O$80,4))</f>
        <v/>
      </c>
      <c r="J60" s="255"/>
      <c r="K60" s="161"/>
      <c r="L60" s="176"/>
      <c r="M60" s="177" t="str">
        <f>UPPER(IF(OR(L60="a",L60="as"),K59,IF(OR(L60="b",L60="bs"),K61,)))</f>
        <v/>
      </c>
      <c r="N60" s="259"/>
      <c r="O60" s="186"/>
      <c r="P60" s="188"/>
      <c r="Q60" s="186"/>
      <c r="R60" s="188"/>
      <c r="S60" s="169"/>
    </row>
    <row r="61" spans="1:19" s="38" customFormat="1" ht="9.6" customHeight="1" x14ac:dyDescent="0.25">
      <c r="A61" s="254" t="s">
        <v>61</v>
      </c>
      <c r="B61" s="390" t="str">
        <f>IF($E61="","",VLOOKUP($E61,'Női egyéni 1000 ELO'!$A$7:$O$80,14))</f>
        <v/>
      </c>
      <c r="C61" s="390" t="str">
        <f>IF($E61="","",VLOOKUP($E61,'Női egyéni 1000 ELO'!$A$7:$O$80,15))</f>
        <v/>
      </c>
      <c r="D61" s="446" t="str">
        <f>IF($E61="","",VLOOKUP($E61,'Női egyéni 1000 ELO'!$A$7:$O$80,5))</f>
        <v/>
      </c>
      <c r="E61" s="159"/>
      <c r="F61" s="487" t="str">
        <f>UPPER(IF($E61="","",VLOOKUP($E61,'Női egyéni 1000 ELO'!$A$7:$O$80,2)))</f>
        <v/>
      </c>
      <c r="G61" s="487" t="str">
        <f>IF($E61="","",VLOOKUP($E61,'Női egyéni 1000 ELO'!$A$7:$O$80,3))</f>
        <v/>
      </c>
      <c r="H61" s="487"/>
      <c r="I61" s="487" t="str">
        <f>IF($E61="","",VLOOKUP($E61,'Női egyéni 1000 ELO'!$A$7:$O$80,4))</f>
        <v/>
      </c>
      <c r="J61" s="253"/>
      <c r="K61" s="177" t="str">
        <f>UPPER(IF(OR(J62="a",J62="as"),F61,IF(OR(J62="b",J62="bs"),F62,)))</f>
        <v/>
      </c>
      <c r="L61" s="194"/>
      <c r="M61" s="161"/>
      <c r="N61" s="186"/>
      <c r="O61" s="186"/>
      <c r="P61" s="188"/>
      <c r="Q61" s="186"/>
      <c r="R61" s="188"/>
      <c r="S61" s="169"/>
    </row>
    <row r="62" spans="1:19" s="38" customFormat="1" ht="9.6" customHeight="1" x14ac:dyDescent="0.25">
      <c r="A62" s="196" t="s">
        <v>62</v>
      </c>
      <c r="B62" s="390" t="str">
        <f>IF($E62="","",VLOOKUP($E62,'Női egyéni 1000 ELO'!$A$7:$O$80,14))</f>
        <v/>
      </c>
      <c r="C62" s="390" t="str">
        <f>IF($E62="","",VLOOKUP($E62,'Női egyéni 1000 ELO'!$A$7:$O$80,15))</f>
        <v/>
      </c>
      <c r="D62" s="446" t="str">
        <f>IF($E62="","",VLOOKUP($E62,'Női egyéni 1000 ELO'!$A$7:$O$80,5))</f>
        <v/>
      </c>
      <c r="E62" s="159"/>
      <c r="F62" s="160" t="str">
        <f>UPPER(IF($E62="","",VLOOKUP($E62,'Női egyéni 1000 ELO'!$A$7:$O$80,2)))</f>
        <v/>
      </c>
      <c r="G62" s="160" t="str">
        <f>IF($E62="","",VLOOKUP($E62,'Női egyéni 1000 ELO'!$A$7:$O$80,3))</f>
        <v/>
      </c>
      <c r="H62" s="160"/>
      <c r="I62" s="160" t="str">
        <f>IF($E62="","",VLOOKUP($E62,'Női egyéni 1000 ELO'!$A$7:$O$80,4))</f>
        <v/>
      </c>
      <c r="J62" s="255"/>
      <c r="K62" s="161"/>
      <c r="L62" s="186"/>
      <c r="M62" s="186"/>
      <c r="N62" s="260"/>
      <c r="O62" s="175" t="s">
        <v>0</v>
      </c>
      <c r="P62" s="184"/>
      <c r="Q62" s="177" t="str">
        <f>UPPER(IF(OR(P62="a",P62="as"),O58,IF(OR(P62="b",P62="bs"),O66,)))</f>
        <v/>
      </c>
      <c r="R62" s="194"/>
      <c r="S62" s="169"/>
    </row>
    <row r="63" spans="1:19" s="38" customFormat="1" ht="9.6" customHeight="1" x14ac:dyDescent="0.25">
      <c r="A63" s="157" t="s">
        <v>63</v>
      </c>
      <c r="B63" s="390" t="str">
        <f>IF($E63="","",VLOOKUP($E63,'Női egyéni 1000 ELO'!$A$7:$O$80,14))</f>
        <v/>
      </c>
      <c r="C63" s="390" t="str">
        <f>IF($E63="","",VLOOKUP($E63,'Női egyéni 1000 ELO'!$A$7:$O$80,15))</f>
        <v/>
      </c>
      <c r="D63" s="446" t="str">
        <f>IF($E63="","",VLOOKUP($E63,'Női egyéni 1000 ELO'!$A$7:$O$80,5))</f>
        <v/>
      </c>
      <c r="E63" s="159"/>
      <c r="F63" s="160" t="str">
        <f>UPPER(IF($E63="","",VLOOKUP($E63,'Női egyéni 1000 ELO'!$A$7:$O$80,2)))</f>
        <v/>
      </c>
      <c r="G63" s="160" t="str">
        <f>IF($E63="","",VLOOKUP($E63,'Női egyéni 1000 ELO'!$A$7:$O$80,3))</f>
        <v/>
      </c>
      <c r="H63" s="160"/>
      <c r="I63" s="160" t="str">
        <f>IF($E63="","",VLOOKUP($E63,'Női egyéni 1000 ELO'!$A$7:$O$80,4))</f>
        <v/>
      </c>
      <c r="J63" s="253"/>
      <c r="K63" s="177" t="str">
        <f>UPPER(IF(OR(J64="a",J64="as"),F63,IF(OR(J64="b",J64="bs"),F64,)))</f>
        <v/>
      </c>
      <c r="L63" s="185"/>
      <c r="M63" s="186"/>
      <c r="N63" s="186"/>
      <c r="O63" s="186"/>
      <c r="P63" s="188"/>
      <c r="Q63" s="161"/>
      <c r="R63" s="186"/>
      <c r="S63" s="169"/>
    </row>
    <row r="64" spans="1:19" s="38" customFormat="1" ht="9.6" customHeight="1" x14ac:dyDescent="0.25">
      <c r="A64" s="254" t="s">
        <v>64</v>
      </c>
      <c r="B64" s="390" t="str">
        <f>IF($E64="","",VLOOKUP($E64,'Női egyéni 1000 ELO'!$A$7:$O$80,14))</f>
        <v/>
      </c>
      <c r="C64" s="390" t="str">
        <f>IF($E64="","",VLOOKUP($E64,'Női egyéni 1000 ELO'!$A$7:$O$80,15))</f>
        <v/>
      </c>
      <c r="D64" s="446" t="str">
        <f>IF($E64="","",VLOOKUP($E64,'Női egyéni 1000 ELO'!$A$7:$O$80,5))</f>
        <v/>
      </c>
      <c r="E64" s="159"/>
      <c r="F64" s="487" t="str">
        <f>UPPER(IF($E64="","",VLOOKUP($E64,'Női egyéni 1000 ELO'!$A$7:$O$80,2)))</f>
        <v/>
      </c>
      <c r="G64" s="487" t="str">
        <f>IF($E64="","",VLOOKUP($E64,'Női egyéni 1000 ELO'!$A$7:$O$80,3))</f>
        <v/>
      </c>
      <c r="H64" s="487"/>
      <c r="I64" s="487" t="str">
        <f>IF($E64="","",VLOOKUP($E64,'Női egyéni 1000 ELO'!$A$7:$O$80,4))</f>
        <v/>
      </c>
      <c r="J64" s="255"/>
      <c r="K64" s="161"/>
      <c r="L64" s="176"/>
      <c r="M64" s="177" t="str">
        <f>UPPER(IF(OR(L64="a",L64="as"),K63,IF(OR(L64="b",L64="bs"),K65,)))</f>
        <v/>
      </c>
      <c r="N64" s="185"/>
      <c r="O64" s="186"/>
      <c r="P64" s="188"/>
      <c r="Q64" s="186"/>
      <c r="R64" s="186"/>
      <c r="S64" s="169"/>
    </row>
    <row r="65" spans="1:19" s="38" customFormat="1" ht="9.6" customHeight="1" x14ac:dyDescent="0.25">
      <c r="A65" s="171" t="s">
        <v>65</v>
      </c>
      <c r="B65" s="390" t="str">
        <f>IF($E65="","",VLOOKUP($E65,'Női egyéni 1000 ELO'!$A$7:$O$80,14))</f>
        <v/>
      </c>
      <c r="C65" s="390" t="str">
        <f>IF($E65="","",VLOOKUP($E65,'Női egyéni 1000 ELO'!$A$7:$O$80,15))</f>
        <v/>
      </c>
      <c r="D65" s="446" t="str">
        <f>IF($E65="","",VLOOKUP($E65,'Női egyéni 1000 ELO'!$A$7:$O$80,5))</f>
        <v/>
      </c>
      <c r="E65" s="159"/>
      <c r="F65" s="487" t="str">
        <f>UPPER(IF($E65="","",VLOOKUP($E65,'Női egyéni 1000 ELO'!$A$7:$O$80,2)))</f>
        <v/>
      </c>
      <c r="G65" s="487" t="str">
        <f>IF($E65="","",VLOOKUP($E65,'Női egyéni 1000 ELO'!$A$7:$O$80,3))</f>
        <v/>
      </c>
      <c r="H65" s="487"/>
      <c r="I65" s="487" t="str">
        <f>IF($E65="","",VLOOKUP($E65,'Női egyéni 1000 ELO'!$A$7:$O$80,4))</f>
        <v/>
      </c>
      <c r="J65" s="253"/>
      <c r="K65" s="177" t="str">
        <f>UPPER(IF(OR(J66="a",J66="as"),F65,IF(OR(J66="b",J66="bs"),F66,)))</f>
        <v/>
      </c>
      <c r="L65" s="256"/>
      <c r="M65" s="161"/>
      <c r="N65" s="188"/>
      <c r="O65" s="186"/>
      <c r="P65" s="188"/>
      <c r="Q65" s="186"/>
      <c r="R65" s="186"/>
      <c r="S65" s="169"/>
    </row>
    <row r="66" spans="1:19" s="38" customFormat="1" ht="9.6" customHeight="1" x14ac:dyDescent="0.25">
      <c r="A66" s="171" t="s">
        <v>66</v>
      </c>
      <c r="B66" s="390" t="str">
        <f>IF($E66="","",VLOOKUP($E66,'Női egyéni 1000 ELO'!$A$7:$O$80,14))</f>
        <v/>
      </c>
      <c r="C66" s="390" t="str">
        <f>IF($E66="","",VLOOKUP($E66,'Női egyéni 1000 ELO'!$A$7:$O$80,15))</f>
        <v/>
      </c>
      <c r="D66" s="446" t="str">
        <f>IF($E66="","",VLOOKUP($E66,'Női egyéni 1000 ELO'!$A$7:$O$80,5))</f>
        <v/>
      </c>
      <c r="E66" s="159"/>
      <c r="F66" s="487" t="str">
        <f>UPPER(IF($E66="","",VLOOKUP($E66,'Női egyéni 1000 ELO'!$A$7:$O$80,2)))</f>
        <v/>
      </c>
      <c r="G66" s="487" t="str">
        <f>IF($E66="","",VLOOKUP($E66,'Női egyéni 1000 ELO'!$A$7:$O$80,3))</f>
        <v/>
      </c>
      <c r="H66" s="487"/>
      <c r="I66" s="487" t="str">
        <f>IF($E66="","",VLOOKUP($E66,'Női egyéni 1000 ELO'!$A$7:$O$80,4))</f>
        <v/>
      </c>
      <c r="J66" s="255"/>
      <c r="K66" s="161"/>
      <c r="L66" s="186"/>
      <c r="M66" s="175" t="s">
        <v>0</v>
      </c>
      <c r="N66" s="184"/>
      <c r="O66" s="177" t="str">
        <f>UPPER(IF(OR(N66="a",N66="as"),M64,IF(OR(N66="b",N66="bs"),M68,)))</f>
        <v/>
      </c>
      <c r="P66" s="194"/>
      <c r="Q66" s="186"/>
      <c r="R66" s="186"/>
      <c r="S66" s="169"/>
    </row>
    <row r="67" spans="1:19" s="38" customFormat="1" ht="9.6" customHeight="1" x14ac:dyDescent="0.25">
      <c r="A67" s="171" t="s">
        <v>67</v>
      </c>
      <c r="B67" s="390" t="str">
        <f>IF($E67="","",VLOOKUP($E67,'Női egyéni 1000 ELO'!$A$7:$O$80,14))</f>
        <v/>
      </c>
      <c r="C67" s="390" t="str">
        <f>IF($E67="","",VLOOKUP($E67,'Női egyéni 1000 ELO'!$A$7:$O$80,15))</f>
        <v/>
      </c>
      <c r="D67" s="446" t="str">
        <f>IF($E67="","",VLOOKUP($E67,'Női egyéni 1000 ELO'!$A$7:$O$80,5))</f>
        <v/>
      </c>
      <c r="E67" s="159"/>
      <c r="F67" s="487" t="str">
        <f>UPPER(IF($E67="","",VLOOKUP($E67,'Női egyéni 1000 ELO'!$A$7:$O$80,2)))</f>
        <v/>
      </c>
      <c r="G67" s="487" t="str">
        <f>IF($E67="","",VLOOKUP($E67,'Női egyéni 1000 ELO'!$A$7:$O$80,3))</f>
        <v/>
      </c>
      <c r="H67" s="487"/>
      <c r="I67" s="487" t="str">
        <f>IF($E67="","",VLOOKUP($E67,'Női egyéni 1000 ELO'!$A$7:$O$80,4))</f>
        <v/>
      </c>
      <c r="J67" s="253"/>
      <c r="K67" s="177" t="str">
        <f>UPPER(IF(OR(J68="a",J68="as"),F67,IF(OR(J68="b",J68="bs"),F68,)))</f>
        <v/>
      </c>
      <c r="L67" s="185"/>
      <c r="M67" s="257"/>
      <c r="N67" s="258"/>
      <c r="O67" s="161"/>
      <c r="P67" s="186"/>
      <c r="Q67" s="186"/>
      <c r="R67" s="186"/>
      <c r="S67" s="169"/>
    </row>
    <row r="68" spans="1:19" s="38" customFormat="1" ht="9.6" customHeight="1" x14ac:dyDescent="0.25">
      <c r="A68" s="171" t="s">
        <v>68</v>
      </c>
      <c r="B68" s="390" t="str">
        <f>IF($E68="","",VLOOKUP($E68,'Női egyéni 1000 ELO'!$A$7:$O$80,14))</f>
        <v/>
      </c>
      <c r="C68" s="390" t="str">
        <f>IF($E68="","",VLOOKUP($E68,'Női egyéni 1000 ELO'!$A$7:$O$80,15))</f>
        <v/>
      </c>
      <c r="D68" s="446" t="str">
        <f>IF($E68="","",VLOOKUP($E68,'Női egyéni 1000 ELO'!$A$7:$O$80,5))</f>
        <v/>
      </c>
      <c r="E68" s="159"/>
      <c r="F68" s="487" t="str">
        <f>UPPER(IF($E68="","",VLOOKUP($E68,'Női egyéni 1000 ELO'!$A$7:$O$80,2)))</f>
        <v/>
      </c>
      <c r="G68" s="487" t="str">
        <f>IF($E68="","",VLOOKUP($E68,'Női egyéni 1000 ELO'!$A$7:$O$80,3))</f>
        <v/>
      </c>
      <c r="H68" s="487"/>
      <c r="I68" s="487" t="str">
        <f>IF($E68="","",VLOOKUP($E68,'Női egyéni 1000 ELO'!$A$7:$O$80,4))</f>
        <v/>
      </c>
      <c r="J68" s="255"/>
      <c r="K68" s="161"/>
      <c r="L68" s="176"/>
      <c r="M68" s="177" t="str">
        <f>UPPER(IF(OR(L68="a",L68="as"),K67,IF(OR(L68="b",L68="bs"),K69,)))</f>
        <v/>
      </c>
      <c r="N68" s="259"/>
      <c r="O68" s="186"/>
      <c r="P68" s="186"/>
      <c r="Q68" s="186"/>
      <c r="R68" s="186"/>
      <c r="S68" s="169"/>
    </row>
    <row r="69" spans="1:19" s="38" customFormat="1" ht="9.6" customHeight="1" x14ac:dyDescent="0.25">
      <c r="A69" s="254" t="s">
        <v>69</v>
      </c>
      <c r="B69" s="390" t="str">
        <f>IF($E69="","",VLOOKUP($E69,'Női egyéni 1000 ELO'!$A$7:$O$80,14))</f>
        <v/>
      </c>
      <c r="C69" s="390" t="str">
        <f>IF($E69="","",VLOOKUP($E69,'Női egyéni 1000 ELO'!$A$7:$O$80,15))</f>
        <v/>
      </c>
      <c r="D69" s="446" t="str">
        <f>IF($E69="","",VLOOKUP($E69,'Női egyéni 1000 ELO'!$A$7:$O$80,5))</f>
        <v/>
      </c>
      <c r="E69" s="159"/>
      <c r="F69" s="487" t="str">
        <f>UPPER(IF($E69="","",VLOOKUP($E69,'Női egyéni 1000 ELO'!$A$7:$O$80,2)))</f>
        <v/>
      </c>
      <c r="G69" s="487" t="str">
        <f>IF($E69="","",VLOOKUP($E69,'Női egyéni 1000 ELO'!$A$7:$O$80,3))</f>
        <v/>
      </c>
      <c r="H69" s="487"/>
      <c r="I69" s="487" t="str">
        <f>IF($E69="","",VLOOKUP($E69,'Női egyéni 1000 ELO'!$A$7:$O$80,4))</f>
        <v/>
      </c>
      <c r="J69" s="253"/>
      <c r="K69" s="177" t="str">
        <f>UPPER(IF(OR(J70="a",J70="as"),F69,IF(OR(J70="b",J70="bs"),F70,)))</f>
        <v/>
      </c>
      <c r="L69" s="194"/>
      <c r="M69" s="161"/>
      <c r="N69" s="186"/>
      <c r="O69" s="186"/>
      <c r="P69" s="186"/>
      <c r="Q69" s="186"/>
      <c r="R69" s="186"/>
      <c r="S69" s="169"/>
    </row>
    <row r="70" spans="1:19" s="38" customFormat="1" ht="9.6" customHeight="1" x14ac:dyDescent="0.25">
      <c r="A70" s="196" t="s">
        <v>70</v>
      </c>
      <c r="B70" s="390" t="str">
        <f>IF($E70="","",VLOOKUP($E70,'Női egyéni 1000 ELO'!$A$7:$O$80,14))</f>
        <v/>
      </c>
      <c r="C70" s="390" t="str">
        <f>IF($E70="","",VLOOKUP($E70,'Női egyéni 1000 ELO'!$A$7:$O$80,15))</f>
        <v/>
      </c>
      <c r="D70" s="446" t="str">
        <f>IF($E70="","",VLOOKUP($E70,'Női egyéni 1000 ELO'!$A$7:$O$80,5))</f>
        <v/>
      </c>
      <c r="E70" s="159"/>
      <c r="F70" s="160" t="str">
        <f>UPPER(IF($E70="","",VLOOKUP($E70,'Női egyéni 1000 ELO'!$A$7:$O$80,2)))</f>
        <v/>
      </c>
      <c r="G70" s="160" t="str">
        <f>IF($E70="","",VLOOKUP($E70,'Női egyéni 1000 ELO'!$A$7:$O$80,3))</f>
        <v/>
      </c>
      <c r="H70" s="160"/>
      <c r="I70" s="160" t="str">
        <f>IF($E70="","",VLOOKUP($E70,'Női egyéni 1000 ELO'!$A$7:$O$80,4))</f>
        <v/>
      </c>
      <c r="J70" s="255"/>
      <c r="K70" s="161"/>
      <c r="L70" s="186"/>
      <c r="M70" s="186"/>
      <c r="N70" s="260"/>
      <c r="O70" s="186"/>
      <c r="P70" s="186"/>
      <c r="Q70" s="186"/>
      <c r="R70" s="186"/>
      <c r="S70" s="169"/>
    </row>
    <row r="71" spans="1:19" s="38" customFormat="1" ht="6" customHeight="1" x14ac:dyDescent="0.25">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5">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5">
      <c r="A73" s="452" t="s">
        <v>106</v>
      </c>
      <c r="B73" s="453"/>
      <c r="C73" s="454"/>
      <c r="D73" s="455"/>
      <c r="E73" s="224">
        <v>1</v>
      </c>
      <c r="F73" s="278" t="str">
        <f>IF(E73&gt;$R$80,,UPPER(VLOOKUP(E73,'Női egyéni 1000 ELO'!$A$7:$Q$134,2)))</f>
        <v xml:space="preserve">GURUZ </v>
      </c>
      <c r="G73" s="224">
        <v>9</v>
      </c>
      <c r="H73" s="92" t="str">
        <f>IF(G73&gt;$R$80,,UPPER(VLOOKUP(G73,'Női egyéni 1000 ELO'!$A$7:$Q$134,2)))</f>
        <v>TAMÁS</v>
      </c>
      <c r="I73" s="91"/>
      <c r="J73" s="226" t="s">
        <v>7</v>
      </c>
      <c r="K73" s="221"/>
      <c r="L73" s="227"/>
      <c r="M73" s="221"/>
      <c r="N73" s="228"/>
      <c r="O73" s="229" t="s">
        <v>111</v>
      </c>
      <c r="P73" s="230"/>
      <c r="Q73" s="230"/>
      <c r="R73" s="231"/>
    </row>
    <row r="74" spans="1:19" s="18" customFormat="1" ht="9" customHeight="1" x14ac:dyDescent="0.25">
      <c r="A74" s="236" t="s">
        <v>124</v>
      </c>
      <c r="B74" s="234"/>
      <c r="C74" s="448"/>
      <c r="D74" s="237"/>
      <c r="E74" s="224">
        <v>2</v>
      </c>
      <c r="F74" s="278" t="str">
        <f>IF(E74&gt;$R$80,,UPPER(VLOOKUP(E74,'Női egyéni 1000 ELO'!$A$7:$Q$134,2)))</f>
        <v xml:space="preserve">BALTA </v>
      </c>
      <c r="G74" s="224">
        <v>10</v>
      </c>
      <c r="H74" s="92" t="str">
        <f>IF(G74&gt;$R$80,,UPPER(VLOOKUP(G74,'Női egyéni 1000 ELO'!$A$7:$Q$134,2)))</f>
        <v xml:space="preserve">LIPTÁK </v>
      </c>
      <c r="I74" s="91"/>
      <c r="J74" s="226" t="s">
        <v>8</v>
      </c>
      <c r="K74" s="221"/>
      <c r="L74" s="227"/>
      <c r="M74" s="221"/>
      <c r="N74" s="228"/>
      <c r="O74" s="232"/>
      <c r="P74" s="233"/>
      <c r="Q74" s="234"/>
      <c r="R74" s="235"/>
    </row>
    <row r="75" spans="1:19" s="18" customFormat="1" ht="9" customHeight="1" x14ac:dyDescent="0.25">
      <c r="A75" s="379"/>
      <c r="B75" s="380"/>
      <c r="C75" s="449"/>
      <c r="D75" s="381"/>
      <c r="E75" s="224">
        <v>3</v>
      </c>
      <c r="F75" s="278" t="str">
        <f>IF(E75&gt;$R$80,,UPPER(VLOOKUP(E75,'Női egyéni 1000 ELO'!$A$7:$Q$134,2)))</f>
        <v xml:space="preserve">SZÓKE </v>
      </c>
      <c r="G75" s="224">
        <v>11</v>
      </c>
      <c r="H75" s="92" t="str">
        <f>IF(G75&gt;$R$80,,UPPER(VLOOKUP(G75,'Női egyéni 1000 ELO'!$A$7:$Q$134,2)))</f>
        <v xml:space="preserve">HELLENBARTH </v>
      </c>
      <c r="I75" s="91"/>
      <c r="J75" s="226" t="s">
        <v>9</v>
      </c>
      <c r="K75" s="221"/>
      <c r="L75" s="227"/>
      <c r="M75" s="221"/>
      <c r="N75" s="228"/>
      <c r="O75" s="229" t="s">
        <v>112</v>
      </c>
      <c r="P75" s="230"/>
      <c r="Q75" s="230"/>
      <c r="R75" s="231"/>
    </row>
    <row r="76" spans="1:19" s="18" customFormat="1" ht="9" customHeight="1" x14ac:dyDescent="0.25">
      <c r="A76" s="238"/>
      <c r="B76" s="443"/>
      <c r="C76" s="443"/>
      <c r="D76" s="239"/>
      <c r="E76" s="224">
        <v>4</v>
      </c>
      <c r="F76" s="278" t="str">
        <f>IF(E76&gt;$R$80,,UPPER(VLOOKUP(E76,'Női egyéni 1000 ELO'!$A$7:$Q$134,2)))</f>
        <v xml:space="preserve">BÁLINT </v>
      </c>
      <c r="G76" s="224">
        <v>12</v>
      </c>
      <c r="H76" s="92" t="str">
        <f>IF(G76&gt;$R$80,,UPPER(VLOOKUP(G76,'Női egyéni 1000 ELO'!$A$7:$Q$134,2)))</f>
        <v/>
      </c>
      <c r="I76" s="91"/>
      <c r="J76" s="226" t="s">
        <v>10</v>
      </c>
      <c r="K76" s="221"/>
      <c r="L76" s="227"/>
      <c r="M76" s="221"/>
      <c r="N76" s="228"/>
      <c r="O76" s="221"/>
      <c r="P76" s="227"/>
      <c r="Q76" s="221"/>
      <c r="R76" s="228"/>
    </row>
    <row r="77" spans="1:19" s="18" customFormat="1" ht="9" customHeight="1" x14ac:dyDescent="0.25">
      <c r="A77" s="366"/>
      <c r="B77" s="382"/>
      <c r="C77" s="382"/>
      <c r="D77" s="450"/>
      <c r="E77" s="224">
        <v>5</v>
      </c>
      <c r="F77" s="278" t="str">
        <f>IF(E77&gt;$R$80,,UPPER(VLOOKUP(E77,'Női egyéni 1000 ELO'!$A$7:$Q$134,2)))</f>
        <v xml:space="preserve">HAUS  </v>
      </c>
      <c r="G77" s="224">
        <v>13</v>
      </c>
      <c r="H77" s="92" t="str">
        <f>IF(G77&gt;$R$80,,UPPER(VLOOKUP(G77,'Női egyéni 1000 ELO'!$A$7:$Q$134,2)))</f>
        <v/>
      </c>
      <c r="I77" s="91"/>
      <c r="J77" s="226" t="s">
        <v>11</v>
      </c>
      <c r="K77" s="221"/>
      <c r="L77" s="227"/>
      <c r="M77" s="221"/>
      <c r="N77" s="228"/>
      <c r="O77" s="234"/>
      <c r="P77" s="233"/>
      <c r="Q77" s="234"/>
      <c r="R77" s="235"/>
    </row>
    <row r="78" spans="1:19" s="18" customFormat="1" ht="9" customHeight="1" x14ac:dyDescent="0.25">
      <c r="A78" s="367"/>
      <c r="B78" s="388"/>
      <c r="C78" s="443"/>
      <c r="D78" s="239"/>
      <c r="E78" s="224">
        <v>6</v>
      </c>
      <c r="F78" s="278" t="str">
        <f>IF(E78&gt;$R$80,,UPPER(VLOOKUP(E78,'Női egyéni 1000 ELO'!$A$7:$Q$134,2)))</f>
        <v xml:space="preserve">HOLLÓSI </v>
      </c>
      <c r="G78" s="224">
        <v>14</v>
      </c>
      <c r="H78" s="92" t="str">
        <f>IF(G78&gt;$R$80,,UPPER(VLOOKUP(G78,'Női egyéni 1000 ELO'!$A$7:$Q$134,2)))</f>
        <v/>
      </c>
      <c r="I78" s="91"/>
      <c r="J78" s="226" t="s">
        <v>12</v>
      </c>
      <c r="K78" s="221"/>
      <c r="L78" s="227"/>
      <c r="M78" s="221"/>
      <c r="N78" s="228"/>
      <c r="O78" s="229" t="s">
        <v>92</v>
      </c>
      <c r="P78" s="230"/>
      <c r="Q78" s="230"/>
      <c r="R78" s="231"/>
    </row>
    <row r="79" spans="1:19" s="18" customFormat="1" ht="9" customHeight="1" x14ac:dyDescent="0.25">
      <c r="A79" s="367"/>
      <c r="B79" s="388"/>
      <c r="C79" s="444"/>
      <c r="D79" s="377"/>
      <c r="E79" s="224">
        <v>7</v>
      </c>
      <c r="F79" s="278" t="str">
        <f>IF(E79&gt;$R$80,,UPPER(VLOOKUP(E79,'Női egyéni 1000 ELO'!$A$7:$Q$134,2)))</f>
        <v>CSENTEI</v>
      </c>
      <c r="G79" s="224">
        <v>15</v>
      </c>
      <c r="H79" s="92" t="str">
        <f>IF(G79&gt;$R$80,,UPPER(VLOOKUP(G79,'Női egyéni 1000 ELO'!$A$7:$Q$134,2)))</f>
        <v/>
      </c>
      <c r="I79" s="91"/>
      <c r="J79" s="226" t="s">
        <v>13</v>
      </c>
      <c r="K79" s="221"/>
      <c r="L79" s="227"/>
      <c r="M79" s="221"/>
      <c r="N79" s="228"/>
      <c r="O79" s="221"/>
      <c r="P79" s="227"/>
      <c r="Q79" s="221"/>
      <c r="R79" s="228"/>
    </row>
    <row r="80" spans="1:19" s="18" customFormat="1" ht="9" customHeight="1" x14ac:dyDescent="0.25">
      <c r="A80" s="368"/>
      <c r="B80" s="365"/>
      <c r="C80" s="445"/>
      <c r="D80" s="378"/>
      <c r="E80" s="240">
        <v>8</v>
      </c>
      <c r="F80" s="279" t="str">
        <f>IF(E80&gt;$R$80,,UPPER(VLOOKUP(E80,'Női egyéni 1000 ELO'!$A$7:$Q$134,2)))</f>
        <v xml:space="preserve">KIRÁLY </v>
      </c>
      <c r="G80" s="240">
        <v>16</v>
      </c>
      <c r="H80" s="241" t="str">
        <f>IF(G80&gt;$R$80,,UPPER(VLOOKUP(G80,'Női egyéni 1000 ELO'!$A$7:$Q$134,2)))</f>
        <v/>
      </c>
      <c r="I80" s="243"/>
      <c r="J80" s="244" t="s">
        <v>14</v>
      </c>
      <c r="K80" s="234"/>
      <c r="L80" s="233"/>
      <c r="M80" s="234"/>
      <c r="N80" s="235"/>
      <c r="O80" s="234" t="str">
        <f>R4</f>
        <v>Kádár László</v>
      </c>
      <c r="P80" s="233"/>
      <c r="Q80" s="234"/>
      <c r="R80" s="245">
        <f>MIN(16,'Női egyéni 1000 ELO'!Q5)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220" priority="15" stopIfTrue="1">
      <formula>AND($E7&lt;9,$C7&gt;0)</formula>
    </cfRule>
  </conditionalFormatting>
  <conditionalFormatting sqref="G7:G70 I7:I70">
    <cfRule type="expression" dxfId="219" priority="14" stopIfTrue="1">
      <formula>AND($E7&lt;17,$C7&gt;0)</formula>
    </cfRule>
  </conditionalFormatting>
  <conditionalFormatting sqref="M58 M42 M26 M10 M50 M34 M18 M66 O14 O30 O46 O62 O55 O23 O38">
    <cfRule type="expression" dxfId="218" priority="11" stopIfTrue="1">
      <formula>AND($O$1="CU",M10="Umpire")</formula>
    </cfRule>
    <cfRule type="expression" dxfId="217" priority="12" stopIfTrue="1">
      <formula>AND($O$1="CU",M10&lt;&gt;"Umpire",N10&lt;&gt;"")</formula>
    </cfRule>
    <cfRule type="expression" dxfId="216" priority="13" stopIfTrue="1">
      <formula>AND($O$1="CU",M10&lt;&gt;"Umpire")</formula>
    </cfRule>
  </conditionalFormatting>
  <conditionalFormatting sqref="M8 M12 M16 M20 M24 M28 M32 M36 M40 M44 M48 M52 M56 M60 M64 M68 O18 O26 O34 O42 O50 O58 O66 Q14 Q30 Q46 Q62 O10 Q38">
    <cfRule type="expression" dxfId="215" priority="9" stopIfTrue="1">
      <formula>L8="as"</formula>
    </cfRule>
    <cfRule type="expression" dxfId="214" priority="10" stopIfTrue="1">
      <formula>L8="bs"</formula>
    </cfRule>
  </conditionalFormatting>
  <conditionalFormatting sqref="K7 K9 K11 K13 K15 K17 K19 K21 K23 K25 K27 K29 K31 K33 K35 K37 K39 K41 K43 K45 K47 K49 K51 K53 K55 K57 K59 K61 K63 K65 K67 K69 Q22 Q54">
    <cfRule type="expression" dxfId="213" priority="7" stopIfTrue="1">
      <formula>J8="as"</formula>
    </cfRule>
    <cfRule type="expression" dxfId="212"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211" priority="6" stopIfTrue="1">
      <formula>$O$1="CU"</formula>
    </cfRule>
  </conditionalFormatting>
  <conditionalFormatting sqref="E7:E70">
    <cfRule type="expression" dxfId="210" priority="5" stopIfTrue="1">
      <formula>$E7&lt;17</formula>
    </cfRule>
  </conditionalFormatting>
  <conditionalFormatting sqref="O37">
    <cfRule type="expression" dxfId="209" priority="3" stopIfTrue="1">
      <formula>P23="as"</formula>
    </cfRule>
    <cfRule type="expression" dxfId="208" priority="4" stopIfTrue="1">
      <formula>P23="bs"</formula>
    </cfRule>
  </conditionalFormatting>
  <conditionalFormatting sqref="O39">
    <cfRule type="expression" dxfId="207" priority="1" stopIfTrue="1">
      <formula>P55="as"</formula>
    </cfRule>
    <cfRule type="expression" dxfId="206" priority="2" stopIfTrue="1">
      <formula>P55="bs"</formula>
    </cfRule>
  </conditionalFormatting>
  <dataValidations count="1">
    <dataValidation type="list" allowBlank="1" showInputMessage="1" sqref="M10 M18 M26 M34 M42 M50 M58 M66 O14 O30 O46 O62 O55 O23 O38" xr:uid="{00000000-0002-0000-2C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05537"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055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1">
    <tabColor indexed="42"/>
  </sheetPr>
  <dimension ref="A1:P87"/>
  <sheetViews>
    <sheetView showGridLines="0" showZeros="0" zoomScale="86" workbookViewId="0">
      <pane ySplit="7" topLeftCell="A8" activePane="bottomLeft" state="frozen"/>
      <selection activeCell="B7" sqref="B7"/>
      <selection pane="bottomLeft" activeCell="B7" sqref="B7"/>
    </sheetView>
  </sheetViews>
  <sheetFormatPr defaultRowHeight="13.2" x14ac:dyDescent="0.25"/>
  <cols>
    <col min="1" max="1" width="4.33203125" customWidth="1"/>
    <col min="2" max="2" width="12.6640625" customWidth="1"/>
    <col min="3" max="3" width="11.88671875" customWidth="1"/>
    <col min="4" max="4" width="12.33203125" style="45" customWidth="1"/>
    <col min="5" max="5" width="11" style="45" customWidth="1"/>
    <col min="6" max="6" width="5.88671875" style="45" customWidth="1"/>
    <col min="7" max="7" width="3.109375" style="45" customWidth="1"/>
    <col min="8" max="8" width="14.109375" style="102" customWidth="1"/>
    <col min="9" max="10" width="13.44140625" style="45" customWidth="1"/>
    <col min="11" max="11" width="11.5546875" style="45" customWidth="1"/>
    <col min="12" max="12" width="5.88671875" style="45" customWidth="1"/>
    <col min="13" max="13" width="11.33203125" style="45" customWidth="1"/>
    <col min="14" max="16" width="5.88671875" style="45" customWidth="1"/>
  </cols>
  <sheetData>
    <row r="1" spans="1:16" ht="24.6" x14ac:dyDescent="0.4">
      <c r="A1" s="93" t="str">
        <f>Altalanos!$A$6</f>
        <v>MTSZ AMATŐR OB</v>
      </c>
      <c r="B1" s="93"/>
      <c r="C1" s="93"/>
      <c r="D1" s="94"/>
      <c r="E1" s="94"/>
      <c r="F1" s="385"/>
      <c r="G1" s="385"/>
      <c r="H1" s="438" t="s">
        <v>137</v>
      </c>
      <c r="I1" s="94"/>
      <c r="J1" s="95"/>
      <c r="K1" s="95"/>
      <c r="L1" s="95"/>
      <c r="M1" s="95"/>
      <c r="N1" s="95"/>
      <c r="O1" s="286"/>
      <c r="P1" s="109"/>
    </row>
    <row r="2" spans="1:16" ht="13.8" thickBot="1" x14ac:dyDescent="0.3">
      <c r="A2" s="96" t="str">
        <f>Altalanos!$A$8</f>
        <v>Férfi egyéni 1000</v>
      </c>
      <c r="B2" s="96" t="s">
        <v>122</v>
      </c>
      <c r="C2" s="464" t="str">
        <f>Altalanos!$D$8</f>
        <v>Női egyéni 1000</v>
      </c>
      <c r="D2" s="287"/>
      <c r="E2" s="287"/>
      <c r="F2" s="287"/>
      <c r="G2" s="287"/>
      <c r="H2" s="438" t="s">
        <v>138</v>
      </c>
      <c r="I2" s="103"/>
      <c r="J2" s="103"/>
      <c r="K2" s="86"/>
      <c r="L2" s="86"/>
      <c r="M2" s="86"/>
      <c r="N2" s="86"/>
      <c r="O2" s="288"/>
      <c r="P2" s="111"/>
    </row>
    <row r="3" spans="1:16" s="2" customFormat="1" x14ac:dyDescent="0.25">
      <c r="A3" s="477" t="s">
        <v>144</v>
      </c>
      <c r="B3" s="478"/>
      <c r="C3" s="479"/>
      <c r="D3" s="480"/>
      <c r="E3" s="481"/>
      <c r="F3" s="23"/>
      <c r="G3" s="23"/>
      <c r="H3" s="121"/>
      <c r="I3" s="23"/>
      <c r="J3" s="30"/>
      <c r="K3" s="30"/>
      <c r="L3" s="30"/>
      <c r="M3" s="289" t="s">
        <v>92</v>
      </c>
      <c r="N3" s="124"/>
      <c r="O3" s="124"/>
      <c r="P3" s="290"/>
    </row>
    <row r="4" spans="1:16" s="2" customFormat="1" x14ac:dyDescent="0.25">
      <c r="A4" s="55" t="s">
        <v>82</v>
      </c>
      <c r="B4" s="55"/>
      <c r="C4" s="53" t="s">
        <v>79</v>
      </c>
      <c r="D4" s="53"/>
      <c r="E4" s="53"/>
      <c r="F4" s="53"/>
      <c r="G4" s="53"/>
      <c r="H4" s="53" t="s">
        <v>87</v>
      </c>
      <c r="I4" s="55"/>
      <c r="J4" s="56"/>
      <c r="K4" s="56"/>
      <c r="L4" s="56" t="s">
        <v>88</v>
      </c>
      <c r="M4" s="283"/>
      <c r="N4" s="291"/>
      <c r="O4" s="291"/>
      <c r="P4" s="128"/>
    </row>
    <row r="5" spans="1:16" s="2" customFormat="1" ht="13.8" thickBot="1" x14ac:dyDescent="0.3">
      <c r="A5" s="835" t="str">
        <f>Altalanos!$A$10</f>
        <v>2022.08.05-07.</v>
      </c>
      <c r="B5" s="835"/>
      <c r="C5" s="146" t="str">
        <f>Altalanos!$C$10</f>
        <v>Balatonboglár</v>
      </c>
      <c r="D5" s="98"/>
      <c r="E5" s="98"/>
      <c r="F5" s="98"/>
      <c r="G5" s="98"/>
      <c r="H5" s="148"/>
      <c r="I5" s="104"/>
      <c r="J5" s="89"/>
      <c r="K5" s="89"/>
      <c r="L5" s="89" t="str">
        <f>Altalanos!$E$10</f>
        <v>Kádár László</v>
      </c>
      <c r="M5" s="129"/>
      <c r="N5" s="104"/>
      <c r="O5" s="104"/>
      <c r="P5" s="130">
        <f>COUNTA(P8:P87)</f>
        <v>0</v>
      </c>
    </row>
    <row r="6" spans="1:16" s="292" customFormat="1" ht="12" customHeight="1" x14ac:dyDescent="0.25">
      <c r="A6" s="293"/>
      <c r="B6" s="850" t="s">
        <v>139</v>
      </c>
      <c r="C6" s="851"/>
      <c r="D6" s="851"/>
      <c r="E6" s="851"/>
      <c r="F6" s="851"/>
      <c r="G6" s="685"/>
      <c r="H6" s="852" t="s">
        <v>140</v>
      </c>
      <c r="I6" s="851"/>
      <c r="J6" s="851"/>
      <c r="K6" s="851"/>
      <c r="L6" s="853"/>
      <c r="M6" s="852" t="s">
        <v>141</v>
      </c>
      <c r="N6" s="851"/>
      <c r="O6" s="851"/>
      <c r="P6" s="853"/>
    </row>
    <row r="7" spans="1:16" ht="47.25" customHeight="1" thickBot="1" x14ac:dyDescent="0.3">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x14ac:dyDescent="0.25">
      <c r="A8" s="752">
        <v>1</v>
      </c>
      <c r="B8" s="496"/>
      <c r="C8" s="105"/>
      <c r="D8" s="106"/>
      <c r="E8" s="106"/>
      <c r="F8" s="119"/>
      <c r="G8" s="743"/>
      <c r="H8" s="493"/>
      <c r="I8" s="295"/>
      <c r="J8" s="106"/>
      <c r="K8" s="106"/>
      <c r="L8" s="107"/>
      <c r="M8" s="106"/>
      <c r="N8" s="107"/>
      <c r="O8" s="491">
        <f t="shared" ref="O8:O26" si="0">SUM(F8,L8)</f>
        <v>0</v>
      </c>
      <c r="P8" s="107"/>
    </row>
    <row r="9" spans="1:16" s="11" customFormat="1" ht="18.899999999999999" customHeight="1" x14ac:dyDescent="0.25">
      <c r="A9" s="753">
        <v>2</v>
      </c>
      <c r="B9" s="496"/>
      <c r="C9" s="105"/>
      <c r="D9" s="106"/>
      <c r="E9" s="106"/>
      <c r="F9" s="119"/>
      <c r="G9" s="743"/>
      <c r="H9" s="493"/>
      <c r="I9" s="295"/>
      <c r="J9" s="106"/>
      <c r="K9" s="106"/>
      <c r="L9" s="119"/>
      <c r="M9" s="106"/>
      <c r="N9" s="107"/>
      <c r="O9" s="491">
        <f t="shared" si="0"/>
        <v>0</v>
      </c>
      <c r="P9" s="107"/>
    </row>
    <row r="10" spans="1:16" s="11" customFormat="1" ht="18.899999999999999" customHeight="1" x14ac:dyDescent="0.25">
      <c r="A10" s="753">
        <v>3</v>
      </c>
      <c r="B10" s="496"/>
      <c r="C10" s="105"/>
      <c r="D10" s="106"/>
      <c r="E10" s="106"/>
      <c r="F10" s="119"/>
      <c r="G10" s="743"/>
      <c r="H10" s="493"/>
      <c r="I10" s="295"/>
      <c r="J10" s="106"/>
      <c r="K10" s="106"/>
      <c r="L10" s="119"/>
      <c r="M10" s="106"/>
      <c r="N10" s="107"/>
      <c r="O10" s="491">
        <f t="shared" si="0"/>
        <v>0</v>
      </c>
      <c r="P10" s="107"/>
    </row>
    <row r="11" spans="1:16" s="11" customFormat="1" ht="18.899999999999999" customHeight="1" x14ac:dyDescent="0.25">
      <c r="A11" s="753">
        <v>4</v>
      </c>
      <c r="B11" s="496"/>
      <c r="C11" s="105"/>
      <c r="D11" s="106"/>
      <c r="E11" s="769"/>
      <c r="F11" s="107"/>
      <c r="G11" s="743"/>
      <c r="H11" s="496"/>
      <c r="I11" s="105"/>
      <c r="J11" s="106"/>
      <c r="K11" s="769"/>
      <c r="L11" s="107"/>
      <c r="M11" s="106"/>
      <c r="N11" s="107"/>
      <c r="O11" s="491">
        <f t="shared" si="0"/>
        <v>0</v>
      </c>
      <c r="P11" s="107"/>
    </row>
    <row r="12" spans="1:16" s="11" customFormat="1" ht="18.899999999999999" customHeight="1" x14ac:dyDescent="0.25">
      <c r="A12" s="753">
        <v>5</v>
      </c>
      <c r="B12" s="496"/>
      <c r="C12" s="105"/>
      <c r="D12" s="106"/>
      <c r="E12" s="106"/>
      <c r="F12" s="119"/>
      <c r="G12" s="743"/>
      <c r="H12" s="493"/>
      <c r="I12" s="295"/>
      <c r="J12" s="106"/>
      <c r="K12" s="106"/>
      <c r="L12" s="119"/>
      <c r="M12" s="106"/>
      <c r="N12" s="107"/>
      <c r="O12" s="491">
        <f t="shared" si="0"/>
        <v>0</v>
      </c>
      <c r="P12" s="107"/>
    </row>
    <row r="13" spans="1:16" s="11" customFormat="1" ht="18.899999999999999" customHeight="1" x14ac:dyDescent="0.25">
      <c r="A13" s="753">
        <v>6</v>
      </c>
      <c r="B13" s="496"/>
      <c r="C13" s="105"/>
      <c r="D13" s="106"/>
      <c r="E13" s="769"/>
      <c r="F13" s="107"/>
      <c r="G13" s="743"/>
      <c r="H13" s="496"/>
      <c r="I13" s="105"/>
      <c r="J13" s="106"/>
      <c r="K13" s="769"/>
      <c r="L13" s="107"/>
      <c r="M13" s="106"/>
      <c r="N13" s="107"/>
      <c r="O13" s="491">
        <f t="shared" si="0"/>
        <v>0</v>
      </c>
      <c r="P13" s="107"/>
    </row>
    <row r="14" spans="1:16" s="11" customFormat="1" ht="18.899999999999999" customHeight="1" x14ac:dyDescent="0.25">
      <c r="A14" s="753">
        <v>7</v>
      </c>
      <c r="B14" s="496"/>
      <c r="C14" s="105"/>
      <c r="D14" s="106"/>
      <c r="E14" s="769"/>
      <c r="F14" s="107"/>
      <c r="G14" s="743"/>
      <c r="H14" s="496"/>
      <c r="I14" s="105"/>
      <c r="J14" s="106"/>
      <c r="K14" s="769"/>
      <c r="L14" s="107"/>
      <c r="M14" s="106"/>
      <c r="N14" s="107"/>
      <c r="O14" s="491">
        <f t="shared" si="0"/>
        <v>0</v>
      </c>
      <c r="P14" s="107"/>
    </row>
    <row r="15" spans="1:16" s="11" customFormat="1" ht="18.899999999999999" customHeight="1" x14ac:dyDescent="0.25">
      <c r="A15" s="753">
        <v>8</v>
      </c>
      <c r="B15" s="496"/>
      <c r="C15" s="105"/>
      <c r="D15" s="106"/>
      <c r="E15" s="769"/>
      <c r="F15" s="107"/>
      <c r="G15" s="743"/>
      <c r="H15" s="496"/>
      <c r="I15" s="105"/>
      <c r="J15" s="106"/>
      <c r="K15" s="769"/>
      <c r="L15" s="107"/>
      <c r="M15" s="106"/>
      <c r="N15" s="107"/>
      <c r="O15" s="491">
        <f t="shared" si="0"/>
        <v>0</v>
      </c>
      <c r="P15" s="107"/>
    </row>
    <row r="16" spans="1:16" s="11" customFormat="1" ht="18.899999999999999" customHeight="1" x14ac:dyDescent="0.25">
      <c r="A16" s="753">
        <v>9</v>
      </c>
      <c r="B16" s="496"/>
      <c r="C16" s="105"/>
      <c r="D16" s="106"/>
      <c r="E16" s="769"/>
      <c r="F16" s="107"/>
      <c r="G16" s="743"/>
      <c r="H16" s="496"/>
      <c r="I16" s="105"/>
      <c r="J16" s="106"/>
      <c r="K16" s="769"/>
      <c r="L16" s="107"/>
      <c r="M16" s="106"/>
      <c r="N16" s="296"/>
      <c r="O16" s="491">
        <f t="shared" si="0"/>
        <v>0</v>
      </c>
      <c r="P16" s="107"/>
    </row>
    <row r="17" spans="1:16" s="11" customFormat="1" ht="18.899999999999999" customHeight="1" x14ac:dyDescent="0.25">
      <c r="A17" s="753">
        <v>10</v>
      </c>
      <c r="B17" s="496"/>
      <c r="C17" s="105"/>
      <c r="D17" s="106"/>
      <c r="E17" s="769"/>
      <c r="F17" s="107"/>
      <c r="G17" s="743"/>
      <c r="H17" s="496"/>
      <c r="I17" s="105"/>
      <c r="J17" s="106"/>
      <c r="K17" s="769"/>
      <c r="L17" s="107"/>
      <c r="M17" s="106"/>
      <c r="N17" s="107"/>
      <c r="O17" s="491">
        <f t="shared" si="0"/>
        <v>0</v>
      </c>
      <c r="P17" s="107"/>
    </row>
    <row r="18" spans="1:16" s="11" customFormat="1" ht="18.899999999999999" customHeight="1" x14ac:dyDescent="0.25">
      <c r="A18" s="753">
        <v>11</v>
      </c>
      <c r="B18" s="496"/>
      <c r="C18" s="105"/>
      <c r="D18" s="106"/>
      <c r="E18" s="769"/>
      <c r="F18" s="107"/>
      <c r="G18" s="743"/>
      <c r="H18" s="496"/>
      <c r="I18" s="105"/>
      <c r="J18" s="106"/>
      <c r="K18" s="770"/>
      <c r="L18" s="107"/>
      <c r="M18" s="106"/>
      <c r="N18" s="107"/>
      <c r="O18" s="491">
        <f t="shared" si="0"/>
        <v>0</v>
      </c>
      <c r="P18" s="107"/>
    </row>
    <row r="19" spans="1:16" s="11" customFormat="1" ht="18.899999999999999" customHeight="1" x14ac:dyDescent="0.25">
      <c r="A19" s="753">
        <v>12</v>
      </c>
      <c r="B19" s="496"/>
      <c r="C19" s="105"/>
      <c r="D19" s="106"/>
      <c r="E19" s="769"/>
      <c r="F19" s="107"/>
      <c r="G19" s="743"/>
      <c r="H19" s="496"/>
      <c r="I19" s="105"/>
      <c r="J19" s="106"/>
      <c r="K19" s="769"/>
      <c r="L19" s="107"/>
      <c r="M19" s="106"/>
      <c r="N19" s="107"/>
      <c r="O19" s="491">
        <f t="shared" si="0"/>
        <v>0</v>
      </c>
      <c r="P19" s="107"/>
    </row>
    <row r="20" spans="1:16" s="11" customFormat="1" ht="18.899999999999999" customHeight="1" x14ac:dyDescent="0.25">
      <c r="A20" s="753">
        <v>13</v>
      </c>
      <c r="B20" s="496"/>
      <c r="C20" s="105"/>
      <c r="D20" s="106"/>
      <c r="E20" s="769"/>
      <c r="F20" s="107"/>
      <c r="G20" s="743"/>
      <c r="H20" s="496"/>
      <c r="I20" s="105"/>
      <c r="J20" s="106"/>
      <c r="K20" s="769"/>
      <c r="L20" s="107"/>
      <c r="M20" s="106"/>
      <c r="N20" s="107"/>
      <c r="O20" s="491">
        <f t="shared" si="0"/>
        <v>0</v>
      </c>
      <c r="P20" s="107"/>
    </row>
    <row r="21" spans="1:16" s="11" customFormat="1" ht="18.899999999999999" customHeight="1" x14ac:dyDescent="0.25">
      <c r="A21" s="753">
        <v>14</v>
      </c>
      <c r="B21" s="496"/>
      <c r="C21" s="105"/>
      <c r="D21" s="106"/>
      <c r="E21" s="769"/>
      <c r="F21" s="107"/>
      <c r="G21" s="743"/>
      <c r="H21" s="496"/>
      <c r="I21" s="105"/>
      <c r="J21" s="106"/>
      <c r="K21" s="771"/>
      <c r="L21" s="107"/>
      <c r="M21" s="106"/>
      <c r="N21" s="107"/>
      <c r="O21" s="491">
        <f t="shared" si="0"/>
        <v>0</v>
      </c>
      <c r="P21" s="107"/>
    </row>
    <row r="22" spans="1:16" s="11" customFormat="1" ht="18.899999999999999" customHeight="1" x14ac:dyDescent="0.25">
      <c r="A22" s="753">
        <v>15</v>
      </c>
      <c r="B22" s="496"/>
      <c r="C22" s="105"/>
      <c r="D22" s="106"/>
      <c r="E22" s="769"/>
      <c r="F22" s="107"/>
      <c r="G22" s="743"/>
      <c r="H22" s="496"/>
      <c r="I22" s="105"/>
      <c r="J22" s="106"/>
      <c r="K22" s="769"/>
      <c r="L22" s="107"/>
      <c r="M22" s="106"/>
      <c r="N22" s="107"/>
      <c r="O22" s="491">
        <f t="shared" si="0"/>
        <v>0</v>
      </c>
      <c r="P22" s="107"/>
    </row>
    <row r="23" spans="1:16" s="11" customFormat="1" ht="18.899999999999999" customHeight="1" x14ac:dyDescent="0.25">
      <c r="A23" s="495">
        <v>16</v>
      </c>
      <c r="B23" s="496"/>
      <c r="C23" s="105"/>
      <c r="D23" s="106"/>
      <c r="E23" s="769"/>
      <c r="F23" s="107"/>
      <c r="G23" s="743"/>
      <c r="H23" s="496"/>
      <c r="I23" s="105"/>
      <c r="J23" s="106"/>
      <c r="K23" s="769"/>
      <c r="L23" s="107"/>
      <c r="M23" s="106"/>
      <c r="N23" s="107"/>
      <c r="O23" s="491">
        <f t="shared" si="0"/>
        <v>0</v>
      </c>
      <c r="P23" s="107"/>
    </row>
    <row r="24" spans="1:16" s="35" customFormat="1" ht="18.899999999999999" customHeight="1" x14ac:dyDescent="0.2">
      <c r="A24" s="495">
        <v>17</v>
      </c>
      <c r="B24" s="496"/>
      <c r="C24" s="105"/>
      <c r="D24" s="106"/>
      <c r="E24" s="769"/>
      <c r="F24" s="107"/>
      <c r="G24" s="743"/>
      <c r="H24" s="496"/>
      <c r="I24" s="105"/>
      <c r="J24" s="106"/>
      <c r="K24" s="769"/>
      <c r="L24" s="107"/>
      <c r="M24" s="106"/>
      <c r="N24" s="107"/>
      <c r="O24" s="491">
        <f t="shared" si="0"/>
        <v>0</v>
      </c>
      <c r="P24" s="107"/>
    </row>
    <row r="25" spans="1:16" s="35" customFormat="1" ht="18.899999999999999" customHeight="1" x14ac:dyDescent="0.2">
      <c r="A25" s="495">
        <v>18</v>
      </c>
      <c r="B25" s="496"/>
      <c r="C25" s="105"/>
      <c r="D25" s="106"/>
      <c r="E25" s="769"/>
      <c r="F25" s="107"/>
      <c r="G25" s="743"/>
      <c r="H25" s="496"/>
      <c r="I25" s="105"/>
      <c r="J25" s="106"/>
      <c r="K25" s="769"/>
      <c r="L25" s="107"/>
      <c r="M25" s="106"/>
      <c r="N25" s="107"/>
      <c r="O25" s="491">
        <f t="shared" si="0"/>
        <v>0</v>
      </c>
      <c r="P25" s="107"/>
    </row>
    <row r="26" spans="1:16" s="35" customFormat="1" ht="18.899999999999999" customHeight="1" x14ac:dyDescent="0.2">
      <c r="A26" s="495">
        <v>19</v>
      </c>
      <c r="B26" s="496"/>
      <c r="C26" s="105"/>
      <c r="D26" s="106"/>
      <c r="E26" s="769"/>
      <c r="F26" s="107"/>
      <c r="G26" s="743"/>
      <c r="H26" s="496"/>
      <c r="I26" s="105"/>
      <c r="J26" s="106"/>
      <c r="K26" s="769"/>
      <c r="L26" s="107"/>
      <c r="M26" s="106"/>
      <c r="N26" s="107"/>
      <c r="O26" s="491">
        <f t="shared" si="0"/>
        <v>0</v>
      </c>
      <c r="P26" s="107"/>
    </row>
    <row r="27" spans="1:16" s="35" customFormat="1" ht="18.899999999999999" customHeight="1" x14ac:dyDescent="0.2">
      <c r="A27" s="495">
        <v>20</v>
      </c>
      <c r="B27" s="496"/>
      <c r="C27" s="105"/>
      <c r="D27" s="106"/>
      <c r="E27" s="106"/>
      <c r="F27" s="119"/>
      <c r="G27" s="743"/>
      <c r="H27" s="493"/>
      <c r="I27" s="295"/>
      <c r="J27" s="106"/>
      <c r="K27" s="106"/>
      <c r="L27" s="119"/>
      <c r="M27" s="106"/>
      <c r="N27" s="107"/>
      <c r="O27" s="491"/>
      <c r="P27" s="107"/>
    </row>
    <row r="28" spans="1:16" s="35" customFormat="1" ht="18.899999999999999" customHeight="1" thickBot="1" x14ac:dyDescent="0.25">
      <c r="A28" s="495">
        <v>21</v>
      </c>
      <c r="B28" s="496"/>
      <c r="C28" s="105"/>
      <c r="D28" s="106"/>
      <c r="E28" s="106"/>
      <c r="F28" s="119"/>
      <c r="G28" s="743"/>
      <c r="H28" s="493"/>
      <c r="I28" s="295"/>
      <c r="J28" s="106"/>
      <c r="K28" s="106"/>
      <c r="L28" s="119"/>
      <c r="M28" s="106"/>
      <c r="N28" s="107"/>
      <c r="O28" s="491"/>
      <c r="P28" s="107"/>
    </row>
    <row r="29" spans="1:16" s="35" customFormat="1" ht="18.899999999999999" customHeight="1" x14ac:dyDescent="0.2">
      <c r="A29" s="752">
        <v>22</v>
      </c>
      <c r="B29" s="496"/>
      <c r="C29" s="105"/>
      <c r="D29" s="106"/>
      <c r="E29" s="106"/>
      <c r="F29" s="119"/>
      <c r="G29" s="743"/>
      <c r="H29" s="493"/>
      <c r="I29" s="295"/>
      <c r="J29" s="106"/>
      <c r="K29" s="106"/>
      <c r="L29" s="119"/>
      <c r="M29" s="106"/>
      <c r="N29" s="107"/>
      <c r="O29" s="491"/>
      <c r="P29" s="107"/>
    </row>
    <row r="30" spans="1:16" s="35" customFormat="1" ht="18.899999999999999" customHeight="1" x14ac:dyDescent="0.2">
      <c r="A30" s="753">
        <v>23</v>
      </c>
      <c r="B30" s="496"/>
      <c r="C30" s="105"/>
      <c r="D30" s="106"/>
      <c r="E30" s="106"/>
      <c r="F30" s="119"/>
      <c r="G30" s="743"/>
      <c r="H30" s="493"/>
      <c r="I30" s="295"/>
      <c r="J30" s="106"/>
      <c r="K30" s="106"/>
      <c r="L30" s="119"/>
      <c r="M30" s="106"/>
      <c r="N30" s="107"/>
      <c r="O30" s="491"/>
      <c r="P30" s="107"/>
    </row>
    <row r="31" spans="1:16" s="35" customFormat="1" ht="18.899999999999999" customHeight="1" x14ac:dyDescent="0.2">
      <c r="A31" s="753">
        <v>24</v>
      </c>
      <c r="B31" s="496"/>
      <c r="C31" s="105"/>
      <c r="D31" s="106"/>
      <c r="E31" s="106"/>
      <c r="F31" s="119"/>
      <c r="G31" s="743"/>
      <c r="H31" s="493"/>
      <c r="I31" s="295"/>
      <c r="J31" s="106"/>
      <c r="K31" s="106"/>
      <c r="L31" s="119"/>
      <c r="M31" s="106"/>
      <c r="N31" s="107"/>
      <c r="O31" s="491"/>
      <c r="P31" s="107"/>
    </row>
    <row r="32" spans="1:16" ht="18.899999999999999" customHeight="1" thickBot="1" x14ac:dyDescent="0.3">
      <c r="A32" s="753">
        <v>25</v>
      </c>
      <c r="B32" s="496"/>
      <c r="C32" s="105"/>
      <c r="D32" s="106"/>
      <c r="E32" s="106"/>
      <c r="F32" s="119"/>
      <c r="G32" s="743"/>
      <c r="H32" s="493"/>
      <c r="I32" s="295"/>
      <c r="J32" s="106"/>
      <c r="K32" s="106"/>
      <c r="L32" s="119"/>
      <c r="M32" s="106"/>
      <c r="N32" s="107"/>
      <c r="O32" s="491"/>
      <c r="P32" s="107"/>
    </row>
    <row r="33" spans="1:16" ht="18.899999999999999" customHeight="1" x14ac:dyDescent="0.25">
      <c r="A33" s="752">
        <v>26</v>
      </c>
      <c r="B33" s="496"/>
      <c r="C33" s="105"/>
      <c r="D33" s="106"/>
      <c r="E33" s="106"/>
      <c r="F33" s="119"/>
      <c r="G33" s="743"/>
      <c r="H33" s="493"/>
      <c r="I33" s="295"/>
      <c r="J33" s="106"/>
      <c r="K33" s="106"/>
      <c r="L33" s="119"/>
      <c r="M33" s="106"/>
      <c r="N33" s="107"/>
      <c r="O33" s="491"/>
      <c r="P33" s="107"/>
    </row>
    <row r="34" spans="1:16" ht="18.899999999999999" customHeight="1" x14ac:dyDescent="0.25">
      <c r="A34" s="753">
        <v>27</v>
      </c>
      <c r="B34" s="496"/>
      <c r="C34" s="105"/>
      <c r="D34" s="106"/>
      <c r="E34" s="106"/>
      <c r="F34" s="119"/>
      <c r="G34" s="743"/>
      <c r="H34" s="493"/>
      <c r="I34" s="295"/>
      <c r="J34" s="106"/>
      <c r="K34" s="106"/>
      <c r="L34" s="119"/>
      <c r="M34" s="106"/>
      <c r="N34" s="107"/>
      <c r="O34" s="491"/>
      <c r="P34" s="107"/>
    </row>
    <row r="35" spans="1:16" ht="18.899999999999999" customHeight="1" x14ac:dyDescent="0.25">
      <c r="A35" s="753">
        <v>28</v>
      </c>
      <c r="B35" s="496"/>
      <c r="C35" s="105"/>
      <c r="D35" s="106"/>
      <c r="E35" s="106"/>
      <c r="F35" s="119"/>
      <c r="G35" s="743"/>
      <c r="H35" s="493"/>
      <c r="I35" s="295"/>
      <c r="J35" s="106"/>
      <c r="K35" s="106"/>
      <c r="L35" s="119"/>
      <c r="M35" s="106"/>
      <c r="N35" s="107"/>
      <c r="O35" s="491"/>
      <c r="P35" s="107"/>
    </row>
    <row r="36" spans="1:16" ht="18.899999999999999" customHeight="1" x14ac:dyDescent="0.25">
      <c r="A36" s="753">
        <v>29</v>
      </c>
      <c r="B36" s="496"/>
      <c r="C36" s="105"/>
      <c r="D36" s="106"/>
      <c r="E36" s="106"/>
      <c r="F36" s="119"/>
      <c r="G36" s="743"/>
      <c r="H36" s="493"/>
      <c r="I36" s="295"/>
      <c r="J36" s="106"/>
      <c r="K36" s="106"/>
      <c r="L36" s="119"/>
      <c r="M36" s="106"/>
      <c r="N36" s="107"/>
      <c r="O36" s="491"/>
      <c r="P36" s="107"/>
    </row>
    <row r="37" spans="1:16" ht="18.899999999999999" customHeight="1" x14ac:dyDescent="0.25">
      <c r="A37" s="753">
        <v>30</v>
      </c>
      <c r="B37" s="496"/>
      <c r="C37" s="105"/>
      <c r="D37" s="106"/>
      <c r="E37" s="106"/>
      <c r="F37" s="119"/>
      <c r="G37" s="743"/>
      <c r="H37" s="493"/>
      <c r="I37" s="295"/>
      <c r="J37" s="106"/>
      <c r="K37" s="106"/>
      <c r="L37" s="119"/>
      <c r="M37" s="106"/>
      <c r="N37" s="107"/>
      <c r="O37" s="491"/>
      <c r="P37" s="107"/>
    </row>
    <row r="38" spans="1:16" ht="18.899999999999999" customHeight="1" x14ac:dyDescent="0.25">
      <c r="A38" s="753">
        <v>31</v>
      </c>
      <c r="B38" s="496"/>
      <c r="C38" s="105"/>
      <c r="D38" s="106"/>
      <c r="E38" s="106"/>
      <c r="F38" s="119"/>
      <c r="G38" s="743"/>
      <c r="H38" s="493"/>
      <c r="I38" s="295"/>
      <c r="J38" s="106"/>
      <c r="K38" s="106"/>
      <c r="L38" s="119"/>
      <c r="M38" s="106"/>
      <c r="N38" s="107"/>
      <c r="O38" s="491"/>
      <c r="P38" s="107"/>
    </row>
    <row r="39" spans="1:16" ht="18.899999999999999" customHeight="1" x14ac:dyDescent="0.25">
      <c r="A39" s="753">
        <v>32</v>
      </c>
      <c r="B39" s="496"/>
      <c r="C39" s="105"/>
      <c r="D39" s="106"/>
      <c r="E39" s="106"/>
      <c r="F39" s="119"/>
      <c r="G39" s="743"/>
      <c r="H39" s="493"/>
      <c r="I39" s="295"/>
      <c r="J39" s="106"/>
      <c r="K39" s="106"/>
      <c r="L39" s="119"/>
      <c r="M39" s="106"/>
      <c r="N39" s="107"/>
      <c r="O39" s="491"/>
      <c r="P39" s="107"/>
    </row>
    <row r="40" spans="1:16" ht="18.899999999999999" customHeight="1" x14ac:dyDescent="0.25">
      <c r="A40" s="495"/>
      <c r="B40" s="496"/>
      <c r="C40" s="105"/>
      <c r="D40" s="106"/>
      <c r="E40" s="106"/>
      <c r="F40" s="119"/>
      <c r="G40" s="743"/>
      <c r="H40" s="493"/>
      <c r="I40" s="295"/>
      <c r="J40" s="106"/>
      <c r="K40" s="106"/>
      <c r="L40" s="119"/>
      <c r="M40" s="106"/>
      <c r="N40" s="107"/>
      <c r="O40" s="491"/>
      <c r="P40" s="107"/>
    </row>
    <row r="41" spans="1:16" ht="18.899999999999999" customHeight="1" x14ac:dyDescent="0.25">
      <c r="A41" s="495"/>
      <c r="B41" s="496"/>
      <c r="C41" s="105"/>
      <c r="D41" s="106"/>
      <c r="E41" s="106"/>
      <c r="F41" s="119"/>
      <c r="G41" s="743"/>
      <c r="H41" s="493"/>
      <c r="I41" s="295"/>
      <c r="J41" s="106"/>
      <c r="K41" s="106"/>
      <c r="L41" s="119"/>
      <c r="M41" s="106"/>
      <c r="N41" s="107"/>
      <c r="O41" s="491"/>
      <c r="P41" s="107"/>
    </row>
    <row r="42" spans="1:16" ht="18.899999999999999" customHeight="1" x14ac:dyDescent="0.25">
      <c r="A42" s="495"/>
      <c r="B42" s="496"/>
      <c r="C42" s="105"/>
      <c r="D42" s="106"/>
      <c r="E42" s="106"/>
      <c r="F42" s="119"/>
      <c r="G42" s="743"/>
      <c r="H42" s="493"/>
      <c r="I42" s="295"/>
      <c r="J42" s="106"/>
      <c r="K42" s="106"/>
      <c r="L42" s="119"/>
      <c r="M42" s="106"/>
      <c r="N42" s="107"/>
      <c r="O42" s="491"/>
      <c r="P42" s="107"/>
    </row>
    <row r="43" spans="1:16" ht="18.899999999999999" customHeight="1" x14ac:dyDescent="0.25">
      <c r="A43" s="495"/>
      <c r="B43" s="496"/>
      <c r="C43" s="105"/>
      <c r="D43" s="106"/>
      <c r="E43" s="106"/>
      <c r="F43" s="119"/>
      <c r="G43" s="743"/>
      <c r="H43" s="493"/>
      <c r="I43" s="295"/>
      <c r="J43" s="106"/>
      <c r="K43" s="106"/>
      <c r="L43" s="119"/>
      <c r="M43" s="106"/>
      <c r="N43" s="107"/>
      <c r="O43" s="491"/>
      <c r="P43" s="107"/>
    </row>
    <row r="44" spans="1:16" ht="18.899999999999999" customHeight="1" x14ac:dyDescent="0.25">
      <c r="A44" s="495"/>
      <c r="B44" s="496"/>
      <c r="C44" s="105"/>
      <c r="D44" s="106"/>
      <c r="E44" s="106"/>
      <c r="F44" s="119"/>
      <c r="G44" s="743"/>
      <c r="H44" s="493"/>
      <c r="I44" s="295"/>
      <c r="J44" s="106"/>
      <c r="K44" s="106"/>
      <c r="L44" s="119"/>
      <c r="M44" s="106"/>
      <c r="N44" s="107"/>
      <c r="O44" s="491"/>
      <c r="P44" s="107"/>
    </row>
    <row r="45" spans="1:16" ht="18.899999999999999" customHeight="1" x14ac:dyDescent="0.25">
      <c r="A45" s="495"/>
      <c r="B45" s="496"/>
      <c r="C45" s="105"/>
      <c r="D45" s="106"/>
      <c r="E45" s="106"/>
      <c r="F45" s="119"/>
      <c r="G45" s="743"/>
      <c r="H45" s="493"/>
      <c r="I45" s="295"/>
      <c r="J45" s="106"/>
      <c r="K45" s="106"/>
      <c r="L45" s="119"/>
      <c r="M45" s="106"/>
      <c r="N45" s="107"/>
      <c r="O45" s="491"/>
      <c r="P45" s="107"/>
    </row>
    <row r="46" spans="1:16" ht="18.899999999999999" customHeight="1" x14ac:dyDescent="0.25">
      <c r="A46" s="495"/>
      <c r="B46" s="496"/>
      <c r="C46" s="105"/>
      <c r="D46" s="106"/>
      <c r="E46" s="106"/>
      <c r="F46" s="119"/>
      <c r="G46" s="743"/>
      <c r="H46" s="493"/>
      <c r="I46" s="295"/>
      <c r="J46" s="106"/>
      <c r="K46" s="106"/>
      <c r="L46" s="119"/>
      <c r="M46" s="106"/>
      <c r="N46" s="107"/>
      <c r="O46" s="491"/>
      <c r="P46" s="107"/>
    </row>
    <row r="47" spans="1:16" ht="18.899999999999999" customHeight="1" x14ac:dyDescent="0.25">
      <c r="A47" s="495"/>
      <c r="B47" s="496"/>
      <c r="C47" s="105"/>
      <c r="D47" s="106"/>
      <c r="E47" s="106"/>
      <c r="F47" s="119"/>
      <c r="G47" s="743"/>
      <c r="H47" s="493"/>
      <c r="I47" s="295"/>
      <c r="J47" s="106"/>
      <c r="K47" s="106"/>
      <c r="L47" s="119"/>
      <c r="M47" s="106"/>
      <c r="N47" s="107"/>
      <c r="O47" s="491"/>
      <c r="P47" s="107"/>
    </row>
    <row r="48" spans="1:16" ht="18.899999999999999" customHeight="1" x14ac:dyDescent="0.25">
      <c r="A48" s="495"/>
      <c r="B48" s="496"/>
      <c r="C48" s="105"/>
      <c r="D48" s="106"/>
      <c r="E48" s="106"/>
      <c r="F48" s="119"/>
      <c r="G48" s="743"/>
      <c r="H48" s="493"/>
      <c r="I48" s="295"/>
      <c r="J48" s="106"/>
      <c r="K48" s="106"/>
      <c r="L48" s="119"/>
      <c r="M48" s="106"/>
      <c r="N48" s="107"/>
      <c r="O48" s="491"/>
      <c r="P48" s="107"/>
    </row>
    <row r="49" spans="1:16" ht="18.899999999999999" customHeight="1" x14ac:dyDescent="0.25">
      <c r="A49" s="495"/>
      <c r="B49" s="496"/>
      <c r="C49" s="105"/>
      <c r="D49" s="106"/>
      <c r="E49" s="106"/>
      <c r="F49" s="119"/>
      <c r="G49" s="743"/>
      <c r="H49" s="493"/>
      <c r="I49" s="295"/>
      <c r="J49" s="106"/>
      <c r="K49" s="106"/>
      <c r="L49" s="119"/>
      <c r="M49" s="106"/>
      <c r="N49" s="107"/>
      <c r="O49" s="491"/>
      <c r="P49" s="107"/>
    </row>
    <row r="50" spans="1:16" ht="18.899999999999999" customHeight="1" x14ac:dyDescent="0.25">
      <c r="A50" s="495"/>
      <c r="B50" s="496"/>
      <c r="C50" s="105"/>
      <c r="D50" s="106"/>
      <c r="E50" s="106"/>
      <c r="F50" s="119"/>
      <c r="G50" s="743"/>
      <c r="H50" s="493"/>
      <c r="I50" s="295"/>
      <c r="J50" s="106"/>
      <c r="K50" s="106"/>
      <c r="L50" s="119"/>
      <c r="M50" s="106"/>
      <c r="N50" s="107"/>
      <c r="O50" s="491"/>
      <c r="P50" s="107"/>
    </row>
    <row r="51" spans="1:16" ht="18.899999999999999" customHeight="1" x14ac:dyDescent="0.25">
      <c r="A51" s="495"/>
      <c r="B51" s="496"/>
      <c r="C51" s="105"/>
      <c r="D51" s="106"/>
      <c r="E51" s="106"/>
      <c r="F51" s="119"/>
      <c r="G51" s="743"/>
      <c r="H51" s="493"/>
      <c r="I51" s="295"/>
      <c r="J51" s="106"/>
      <c r="K51" s="106"/>
      <c r="L51" s="119"/>
      <c r="M51" s="106"/>
      <c r="N51" s="107"/>
      <c r="O51" s="491"/>
      <c r="P51" s="107"/>
    </row>
    <row r="52" spans="1:16" ht="18.899999999999999" customHeight="1" x14ac:dyDescent="0.25">
      <c r="A52" s="495"/>
      <c r="B52" s="496"/>
      <c r="C52" s="105"/>
      <c r="D52" s="106"/>
      <c r="E52" s="106"/>
      <c r="F52" s="119"/>
      <c r="G52" s="743"/>
      <c r="H52" s="493"/>
      <c r="I52" s="295"/>
      <c r="J52" s="106"/>
      <c r="K52" s="106"/>
      <c r="L52" s="119"/>
      <c r="M52" s="106"/>
      <c r="N52" s="107"/>
      <c r="O52" s="491"/>
      <c r="P52" s="107"/>
    </row>
    <row r="53" spans="1:16" ht="18.899999999999999" customHeight="1" x14ac:dyDescent="0.25">
      <c r="A53" s="495"/>
      <c r="B53" s="496"/>
      <c r="C53" s="105"/>
      <c r="D53" s="106"/>
      <c r="E53" s="106"/>
      <c r="F53" s="119"/>
      <c r="G53" s="743"/>
      <c r="H53" s="493"/>
      <c r="I53" s="295"/>
      <c r="J53" s="106"/>
      <c r="K53" s="106"/>
      <c r="L53" s="119"/>
      <c r="M53" s="106"/>
      <c r="N53" s="107"/>
      <c r="O53" s="491"/>
      <c r="P53" s="107"/>
    </row>
    <row r="54" spans="1:16" ht="18.899999999999999" customHeight="1" x14ac:dyDescent="0.25">
      <c r="A54" s="495"/>
      <c r="B54" s="496"/>
      <c r="C54" s="105"/>
      <c r="D54" s="106"/>
      <c r="E54" s="106"/>
      <c r="F54" s="119"/>
      <c r="G54" s="743"/>
      <c r="H54" s="493"/>
      <c r="I54" s="295"/>
      <c r="J54" s="106"/>
      <c r="K54" s="106"/>
      <c r="L54" s="119"/>
      <c r="M54" s="106"/>
      <c r="N54" s="107"/>
      <c r="O54" s="491"/>
      <c r="P54" s="107"/>
    </row>
    <row r="55" spans="1:16" ht="18.899999999999999" customHeight="1" x14ac:dyDescent="0.25">
      <c r="A55" s="495"/>
      <c r="B55" s="496"/>
      <c r="C55" s="105"/>
      <c r="D55" s="106"/>
      <c r="E55" s="106"/>
      <c r="F55" s="119"/>
      <c r="G55" s="743"/>
      <c r="H55" s="493"/>
      <c r="I55" s="295"/>
      <c r="J55" s="106"/>
      <c r="K55" s="106"/>
      <c r="L55" s="107"/>
      <c r="M55" s="106"/>
      <c r="N55" s="107"/>
      <c r="O55" s="491"/>
      <c r="P55" s="107"/>
    </row>
    <row r="56" spans="1:16" ht="18.899999999999999" customHeight="1" x14ac:dyDescent="0.25">
      <c r="A56" s="495"/>
      <c r="B56" s="496"/>
      <c r="C56" s="105"/>
      <c r="D56" s="106"/>
      <c r="E56" s="769"/>
      <c r="F56" s="107"/>
      <c r="G56" s="743"/>
      <c r="H56" s="496"/>
      <c r="I56" s="105"/>
      <c r="J56" s="106"/>
      <c r="K56" s="769"/>
      <c r="L56" s="107"/>
      <c r="M56" s="106"/>
      <c r="N56" s="107"/>
      <c r="O56" s="491"/>
      <c r="P56" s="107"/>
    </row>
    <row r="57" spans="1:16" ht="18.899999999999999" customHeight="1" x14ac:dyDescent="0.25">
      <c r="A57" s="495"/>
      <c r="B57" s="496"/>
      <c r="C57" s="105"/>
      <c r="D57" s="106"/>
      <c r="E57" s="106"/>
      <c r="F57" s="119"/>
      <c r="G57" s="743"/>
      <c r="H57" s="493"/>
      <c r="I57" s="295"/>
      <c r="J57" s="106"/>
      <c r="K57" s="106"/>
      <c r="L57" s="119"/>
      <c r="M57" s="106"/>
      <c r="N57" s="107"/>
      <c r="O57" s="491"/>
      <c r="P57" s="107"/>
    </row>
    <row r="58" spans="1:16" ht="18.899999999999999" customHeight="1" x14ac:dyDescent="0.25">
      <c r="A58" s="495"/>
      <c r="B58" s="496"/>
      <c r="C58" s="105"/>
      <c r="D58" s="106"/>
      <c r="E58" s="769"/>
      <c r="F58" s="107"/>
      <c r="G58" s="743"/>
      <c r="H58" s="496"/>
      <c r="I58" s="105"/>
      <c r="J58" s="106"/>
      <c r="K58" s="769"/>
      <c r="L58" s="107"/>
      <c r="M58" s="106"/>
      <c r="N58" s="107"/>
      <c r="O58" s="491"/>
      <c r="P58" s="107"/>
    </row>
    <row r="59" spans="1:16" ht="18.899999999999999" customHeight="1" x14ac:dyDescent="0.25">
      <c r="A59" s="495"/>
      <c r="B59" s="496"/>
      <c r="C59" s="105"/>
      <c r="D59" s="106"/>
      <c r="E59" s="769"/>
      <c r="F59" s="107"/>
      <c r="G59" s="743"/>
      <c r="H59" s="496"/>
      <c r="I59" s="105"/>
      <c r="J59" s="106"/>
      <c r="K59" s="769"/>
      <c r="L59" s="107"/>
      <c r="M59" s="106"/>
      <c r="N59" s="107"/>
      <c r="O59" s="491"/>
      <c r="P59" s="107"/>
    </row>
    <row r="60" spans="1:16" ht="18.899999999999999" customHeight="1" x14ac:dyDescent="0.25">
      <c r="A60" s="495"/>
      <c r="B60" s="496"/>
      <c r="C60" s="105"/>
      <c r="D60" s="106"/>
      <c r="E60" s="769"/>
      <c r="F60" s="107"/>
      <c r="G60" s="743"/>
      <c r="H60" s="496"/>
      <c r="I60" s="105"/>
      <c r="J60" s="106"/>
      <c r="K60" s="769"/>
      <c r="L60" s="107"/>
      <c r="M60" s="106"/>
      <c r="N60" s="107"/>
      <c r="O60" s="491"/>
      <c r="P60" s="107"/>
    </row>
    <row r="61" spans="1:16" ht="18.899999999999999" customHeight="1" x14ac:dyDescent="0.25">
      <c r="A61" s="495"/>
      <c r="B61" s="496"/>
      <c r="C61" s="105"/>
      <c r="D61" s="106"/>
      <c r="E61" s="769"/>
      <c r="F61" s="107"/>
      <c r="G61" s="743"/>
      <c r="H61" s="496"/>
      <c r="I61" s="105"/>
      <c r="J61" s="106"/>
      <c r="K61" s="769"/>
      <c r="L61" s="107"/>
      <c r="M61" s="106"/>
      <c r="N61" s="296"/>
      <c r="O61" s="491"/>
      <c r="P61" s="107"/>
    </row>
    <row r="62" spans="1:16" ht="18.899999999999999" customHeight="1" x14ac:dyDescent="0.25">
      <c r="A62" s="495"/>
      <c r="B62" s="496"/>
      <c r="C62" s="105"/>
      <c r="D62" s="106"/>
      <c r="E62" s="769"/>
      <c r="F62" s="107"/>
      <c r="G62" s="743"/>
      <c r="H62" s="496"/>
      <c r="I62" s="105"/>
      <c r="J62" s="106"/>
      <c r="K62" s="769"/>
      <c r="L62" s="107"/>
      <c r="M62" s="106"/>
      <c r="N62" s="107"/>
      <c r="O62" s="491"/>
      <c r="P62" s="107"/>
    </row>
    <row r="63" spans="1:16" ht="18.75" customHeight="1" x14ac:dyDescent="0.25">
      <c r="A63" s="495"/>
      <c r="B63" s="496"/>
      <c r="C63" s="105"/>
      <c r="D63" s="106"/>
      <c r="E63" s="769"/>
      <c r="F63" s="107"/>
      <c r="G63" s="743"/>
      <c r="H63" s="496"/>
      <c r="I63" s="105"/>
      <c r="J63" s="106"/>
      <c r="K63" s="770"/>
      <c r="L63" s="107"/>
      <c r="M63" s="106"/>
      <c r="N63" s="107"/>
      <c r="O63" s="491"/>
      <c r="P63" s="107"/>
    </row>
    <row r="64" spans="1:16" ht="18.899999999999999" customHeight="1" x14ac:dyDescent="0.25">
      <c r="A64" s="495"/>
      <c r="B64" s="496"/>
      <c r="C64" s="105"/>
      <c r="D64" s="106"/>
      <c r="E64" s="769"/>
      <c r="F64" s="107"/>
      <c r="G64" s="743"/>
      <c r="H64" s="496"/>
      <c r="I64" s="105"/>
      <c r="J64" s="106"/>
      <c r="K64" s="769"/>
      <c r="L64" s="107"/>
      <c r="M64" s="106"/>
      <c r="N64" s="107"/>
      <c r="O64" s="491"/>
      <c r="P64" s="107"/>
    </row>
    <row r="65" spans="1:16" ht="18.899999999999999" customHeight="1" x14ac:dyDescent="0.25">
      <c r="A65" s="495"/>
      <c r="B65" s="496"/>
      <c r="C65" s="105"/>
      <c r="D65" s="106"/>
      <c r="E65" s="769"/>
      <c r="F65" s="107"/>
      <c r="G65" s="743"/>
      <c r="H65" s="496"/>
      <c r="I65" s="105"/>
      <c r="J65" s="106"/>
      <c r="K65" s="769"/>
      <c r="L65" s="107"/>
      <c r="M65" s="106"/>
      <c r="N65" s="107"/>
      <c r="O65" s="491"/>
      <c r="P65" s="107"/>
    </row>
    <row r="66" spans="1:16" ht="18.899999999999999" customHeight="1" x14ac:dyDescent="0.25">
      <c r="A66" s="495"/>
      <c r="B66" s="496"/>
      <c r="C66" s="105"/>
      <c r="D66" s="106"/>
      <c r="E66" s="769"/>
      <c r="F66" s="107"/>
      <c r="G66" s="743"/>
      <c r="H66" s="496"/>
      <c r="I66" s="105"/>
      <c r="J66" s="106"/>
      <c r="K66" s="771"/>
      <c r="L66" s="107"/>
      <c r="M66" s="106"/>
      <c r="N66" s="107"/>
      <c r="O66" s="491"/>
      <c r="P66" s="107"/>
    </row>
    <row r="67" spans="1:16" ht="18.899999999999999" customHeight="1" x14ac:dyDescent="0.25">
      <c r="A67" s="495"/>
      <c r="B67" s="496"/>
      <c r="C67" s="105"/>
      <c r="D67" s="106"/>
      <c r="E67" s="769"/>
      <c r="F67" s="107"/>
      <c r="G67" s="743"/>
      <c r="H67" s="496"/>
      <c r="I67" s="105"/>
      <c r="J67" s="106"/>
      <c r="K67" s="769"/>
      <c r="L67" s="107"/>
      <c r="M67" s="106"/>
      <c r="N67" s="107"/>
      <c r="O67" s="491"/>
      <c r="P67" s="107"/>
    </row>
    <row r="68" spans="1:16" ht="19.5" customHeight="1" x14ac:dyDescent="0.25">
      <c r="A68" s="495"/>
      <c r="B68" s="496"/>
      <c r="C68" s="105"/>
      <c r="D68" s="106"/>
      <c r="E68" s="769"/>
      <c r="F68" s="107"/>
      <c r="G68" s="743"/>
      <c r="H68" s="496"/>
      <c r="I68" s="105"/>
      <c r="J68" s="106"/>
      <c r="K68" s="769"/>
      <c r="L68" s="107"/>
      <c r="M68" s="106"/>
      <c r="N68" s="107"/>
      <c r="O68" s="491"/>
      <c r="P68" s="107"/>
    </row>
    <row r="69" spans="1:16" ht="19.5" customHeight="1" x14ac:dyDescent="0.25">
      <c r="A69" s="495"/>
      <c r="B69" s="496"/>
      <c r="C69" s="105"/>
      <c r="D69" s="106"/>
      <c r="E69" s="769"/>
      <c r="F69" s="107"/>
      <c r="G69" s="743"/>
      <c r="H69" s="496"/>
      <c r="I69" s="105"/>
      <c r="J69" s="106"/>
      <c r="K69" s="769"/>
      <c r="L69" s="107"/>
      <c r="M69" s="106"/>
      <c r="N69" s="107"/>
      <c r="O69" s="491"/>
      <c r="P69" s="107"/>
    </row>
    <row r="70" spans="1:16" ht="19.5" customHeight="1" x14ac:dyDescent="0.25">
      <c r="A70" s="495"/>
      <c r="B70" s="496"/>
      <c r="C70" s="105"/>
      <c r="D70" s="106"/>
      <c r="E70" s="769"/>
      <c r="F70" s="107"/>
      <c r="G70" s="743"/>
      <c r="H70" s="496"/>
      <c r="I70" s="105"/>
      <c r="J70" s="106"/>
      <c r="K70" s="769"/>
      <c r="L70" s="107"/>
      <c r="M70" s="106"/>
      <c r="N70" s="107"/>
      <c r="O70" s="491"/>
      <c r="P70" s="107"/>
    </row>
    <row r="71" spans="1:16" ht="19.5" customHeight="1" x14ac:dyDescent="0.25">
      <c r="A71" s="495"/>
      <c r="B71" s="496"/>
      <c r="C71" s="105"/>
      <c r="D71" s="106"/>
      <c r="E71" s="769"/>
      <c r="F71" s="107"/>
      <c r="G71" s="743"/>
      <c r="H71" s="496"/>
      <c r="I71" s="105"/>
      <c r="J71" s="106"/>
      <c r="K71" s="769"/>
      <c r="L71" s="107"/>
      <c r="M71" s="106"/>
      <c r="N71" s="107"/>
      <c r="O71" s="491"/>
      <c r="P71" s="107"/>
    </row>
    <row r="72" spans="1:16" ht="19.5" customHeight="1" x14ac:dyDescent="0.25">
      <c r="A72" s="495"/>
      <c r="B72" s="496"/>
      <c r="C72" s="105"/>
      <c r="D72" s="106"/>
      <c r="E72" s="106"/>
      <c r="F72" s="119"/>
      <c r="G72" s="743"/>
      <c r="H72" s="493"/>
      <c r="I72" s="295"/>
      <c r="J72" s="106"/>
      <c r="K72" s="106"/>
      <c r="L72" s="107"/>
      <c r="M72" s="106"/>
      <c r="N72" s="107"/>
      <c r="O72" s="491"/>
      <c r="P72" s="107"/>
    </row>
    <row r="73" spans="1:16" ht="19.5" customHeight="1" x14ac:dyDescent="0.25">
      <c r="A73" s="495"/>
      <c r="B73" s="496"/>
      <c r="C73" s="105"/>
      <c r="D73" s="106"/>
      <c r="E73" s="769"/>
      <c r="F73" s="107"/>
      <c r="G73" s="743"/>
      <c r="H73" s="496"/>
      <c r="I73" s="105"/>
      <c r="J73" s="106"/>
      <c r="K73" s="769"/>
      <c r="L73" s="107"/>
      <c r="M73" s="106"/>
      <c r="N73" s="107"/>
      <c r="O73" s="491"/>
      <c r="P73" s="107"/>
    </row>
    <row r="74" spans="1:16" ht="19.5" customHeight="1" x14ac:dyDescent="0.25">
      <c r="A74" s="495"/>
      <c r="B74" s="496"/>
      <c r="C74" s="105"/>
      <c r="D74" s="106"/>
      <c r="E74" s="769"/>
      <c r="F74" s="107"/>
      <c r="G74" s="743"/>
      <c r="H74" s="496"/>
      <c r="I74" s="105"/>
      <c r="J74" s="106"/>
      <c r="K74" s="769"/>
      <c r="L74" s="107"/>
      <c r="M74" s="106"/>
      <c r="N74" s="107"/>
      <c r="O74" s="491"/>
      <c r="P74" s="107"/>
    </row>
    <row r="75" spans="1:16" ht="19.5" customHeight="1" x14ac:dyDescent="0.25">
      <c r="A75" s="495"/>
      <c r="B75" s="496"/>
      <c r="C75" s="105"/>
      <c r="D75" s="106"/>
      <c r="E75" s="769"/>
      <c r="F75" s="107"/>
      <c r="G75" s="743"/>
      <c r="H75" s="496"/>
      <c r="I75" s="105"/>
      <c r="J75" s="106"/>
      <c r="K75" s="769"/>
      <c r="L75" s="107"/>
      <c r="M75" s="106"/>
      <c r="N75" s="107"/>
      <c r="O75" s="491"/>
      <c r="P75" s="107"/>
    </row>
    <row r="76" spans="1:16" ht="19.5" customHeight="1" x14ac:dyDescent="0.25">
      <c r="A76" s="495"/>
      <c r="B76" s="496"/>
      <c r="C76" s="105"/>
      <c r="D76" s="106"/>
      <c r="E76" s="769"/>
      <c r="F76" s="107"/>
      <c r="G76" s="743"/>
      <c r="H76" s="496"/>
      <c r="I76" s="105"/>
      <c r="J76" s="106"/>
      <c r="K76" s="769"/>
      <c r="L76" s="107"/>
      <c r="M76" s="106"/>
      <c r="N76" s="107"/>
      <c r="O76" s="491"/>
      <c r="P76" s="107"/>
    </row>
    <row r="77" spans="1:16" ht="19.5" customHeight="1" x14ac:dyDescent="0.25">
      <c r="A77" s="495"/>
      <c r="B77" s="496"/>
      <c r="C77" s="105"/>
      <c r="D77" s="106"/>
      <c r="E77" s="769"/>
      <c r="F77" s="107"/>
      <c r="G77" s="743"/>
      <c r="H77" s="496"/>
      <c r="I77" s="105"/>
      <c r="J77" s="106"/>
      <c r="K77" s="769"/>
      <c r="L77" s="107"/>
      <c r="M77" s="106"/>
      <c r="N77" s="296"/>
      <c r="O77" s="491"/>
      <c r="P77" s="107"/>
    </row>
    <row r="78" spans="1:16" ht="19.5" customHeight="1" x14ac:dyDescent="0.25">
      <c r="A78" s="495"/>
      <c r="B78" s="496"/>
      <c r="C78" s="105"/>
      <c r="D78" s="106"/>
      <c r="E78" s="769"/>
      <c r="F78" s="107"/>
      <c r="G78" s="743"/>
      <c r="H78" s="496"/>
      <c r="I78" s="105"/>
      <c r="J78" s="106"/>
      <c r="K78" s="769"/>
      <c r="L78" s="107"/>
      <c r="M78" s="106"/>
      <c r="N78" s="107"/>
      <c r="O78" s="491"/>
      <c r="P78" s="107"/>
    </row>
    <row r="79" spans="1:16" ht="19.5" customHeight="1" x14ac:dyDescent="0.25">
      <c r="A79" s="495"/>
      <c r="B79" s="496"/>
      <c r="C79" s="105"/>
      <c r="D79" s="106"/>
      <c r="E79" s="769"/>
      <c r="F79" s="107"/>
      <c r="G79" s="743"/>
      <c r="H79" s="496"/>
      <c r="I79" s="105"/>
      <c r="J79" s="106"/>
      <c r="K79" s="770"/>
      <c r="L79" s="107"/>
      <c r="M79" s="106"/>
      <c r="N79" s="107"/>
      <c r="O79" s="491"/>
      <c r="P79" s="107"/>
    </row>
    <row r="80" spans="1:16" ht="19.5" customHeight="1" x14ac:dyDescent="0.25">
      <c r="A80" s="495"/>
      <c r="B80" s="496"/>
      <c r="C80" s="105"/>
      <c r="D80" s="106"/>
      <c r="E80" s="769"/>
      <c r="F80" s="107"/>
      <c r="G80" s="743"/>
      <c r="H80" s="496"/>
      <c r="I80" s="105"/>
      <c r="J80" s="106"/>
      <c r="K80" s="769"/>
      <c r="L80" s="107"/>
      <c r="M80" s="106"/>
      <c r="N80" s="107"/>
      <c r="O80" s="491"/>
      <c r="P80" s="107"/>
    </row>
    <row r="81" spans="1:16" ht="19.5" customHeight="1" x14ac:dyDescent="0.25">
      <c r="A81" s="495"/>
      <c r="B81" s="496"/>
      <c r="C81" s="105"/>
      <c r="D81" s="106"/>
      <c r="E81" s="769"/>
      <c r="F81" s="107"/>
      <c r="G81" s="743"/>
      <c r="H81" s="496"/>
      <c r="I81" s="105"/>
      <c r="J81" s="106"/>
      <c r="K81" s="769"/>
      <c r="L81" s="107"/>
      <c r="M81" s="106"/>
      <c r="N81" s="107"/>
      <c r="O81" s="491"/>
      <c r="P81" s="107"/>
    </row>
    <row r="82" spans="1:16" ht="19.5" customHeight="1" x14ac:dyDescent="0.25">
      <c r="A82" s="495"/>
      <c r="B82" s="496"/>
      <c r="C82" s="105"/>
      <c r="D82" s="106"/>
      <c r="E82" s="769"/>
      <c r="F82" s="107"/>
      <c r="G82" s="743"/>
      <c r="H82" s="496"/>
      <c r="I82" s="105"/>
      <c r="J82" s="106"/>
      <c r="K82" s="771"/>
      <c r="L82" s="107"/>
      <c r="M82" s="106"/>
      <c r="N82" s="107"/>
      <c r="O82" s="491"/>
      <c r="P82" s="107"/>
    </row>
    <row r="83" spans="1:16" ht="19.5" customHeight="1" x14ac:dyDescent="0.25">
      <c r="A83" s="495"/>
      <c r="B83" s="496"/>
      <c r="C83" s="105"/>
      <c r="D83" s="106"/>
      <c r="E83" s="769"/>
      <c r="F83" s="107"/>
      <c r="G83" s="743"/>
      <c r="H83" s="496"/>
      <c r="I83" s="105"/>
      <c r="J83" s="106"/>
      <c r="K83" s="769"/>
      <c r="L83" s="107"/>
      <c r="M83" s="106"/>
      <c r="N83" s="107"/>
      <c r="O83" s="491"/>
      <c r="P83" s="107"/>
    </row>
    <row r="84" spans="1:16" ht="19.5" customHeight="1" x14ac:dyDescent="0.25">
      <c r="A84" s="495"/>
      <c r="B84" s="496"/>
      <c r="C84" s="105"/>
      <c r="D84" s="106"/>
      <c r="E84" s="769"/>
      <c r="F84" s="107"/>
      <c r="G84" s="743"/>
      <c r="H84" s="496"/>
      <c r="I84" s="105"/>
      <c r="J84" s="106"/>
      <c r="K84" s="769"/>
      <c r="L84" s="107"/>
      <c r="M84" s="106"/>
      <c r="N84" s="107"/>
      <c r="O84" s="491"/>
      <c r="P84" s="107"/>
    </row>
    <row r="85" spans="1:16" ht="19.5" customHeight="1" x14ac:dyDescent="0.25">
      <c r="A85" s="495"/>
      <c r="B85" s="496"/>
      <c r="C85" s="105"/>
      <c r="D85" s="106"/>
      <c r="E85" s="769"/>
      <c r="F85" s="107"/>
      <c r="G85" s="743"/>
      <c r="H85" s="496"/>
      <c r="I85" s="105"/>
      <c r="J85" s="106"/>
      <c r="K85" s="769"/>
      <c r="L85" s="107"/>
      <c r="M85" s="106"/>
      <c r="N85" s="107"/>
      <c r="O85" s="491"/>
      <c r="P85" s="107"/>
    </row>
    <row r="86" spans="1:16" ht="19.5" customHeight="1" x14ac:dyDescent="0.25">
      <c r="A86" s="495"/>
      <c r="B86" s="496"/>
      <c r="C86" s="105"/>
      <c r="D86" s="106"/>
      <c r="E86" s="769"/>
      <c r="F86" s="107"/>
      <c r="G86" s="743"/>
      <c r="H86" s="496"/>
      <c r="I86" s="105"/>
      <c r="J86" s="106"/>
      <c r="K86" s="769"/>
      <c r="L86" s="107"/>
      <c r="M86" s="106"/>
      <c r="N86" s="107"/>
      <c r="O86" s="491"/>
      <c r="P86" s="107"/>
    </row>
    <row r="87" spans="1:16" ht="19.5" customHeight="1" thickBot="1" x14ac:dyDescent="0.3">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6561"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4">
    <tabColor indexed="17"/>
    <pageSetUpPr fitToPage="1"/>
  </sheetPr>
  <dimension ref="A1:U81"/>
  <sheetViews>
    <sheetView showGridLines="0" showZeros="0" workbookViewId="0">
      <selection activeCell="B7" sqref="B7"/>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MTSZ AMATŐR OB</v>
      </c>
      <c r="B1" s="138"/>
      <c r="I1" s="384"/>
      <c r="J1" s="137"/>
      <c r="K1" s="297" t="s">
        <v>145</v>
      </c>
      <c r="L1" s="297"/>
      <c r="M1" s="298"/>
      <c r="N1" s="137"/>
      <c r="O1" s="137"/>
      <c r="P1" s="137"/>
      <c r="R1" s="137"/>
    </row>
    <row r="2" spans="1:21" s="108" customFormat="1" x14ac:dyDescent="0.25">
      <c r="A2" s="473" t="s">
        <v>122</v>
      </c>
      <c r="B2" s="96"/>
      <c r="C2" s="96"/>
      <c r="D2" s="96"/>
      <c r="E2" s="96"/>
      <c r="F2" s="464" t="str">
        <f>Altalanos!$D$8</f>
        <v>Női egyéni 1000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5" t="str">
        <f>Altalanos!$A$10</f>
        <v>2022.08.05-07.</v>
      </c>
      <c r="B4" s="835"/>
      <c r="C4" s="835"/>
      <c r="D4" s="145"/>
      <c r="E4" s="432"/>
      <c r="F4" s="145"/>
      <c r="G4" s="146" t="str">
        <f>Altalanos!$C$10</f>
        <v>Balatonboglár</v>
      </c>
      <c r="H4" s="301"/>
      <c r="I4" s="145"/>
      <c r="J4" s="302"/>
      <c r="K4" s="148"/>
      <c r="L4" s="147"/>
      <c r="M4" s="104"/>
      <c r="N4" s="302"/>
      <c r="O4" s="145"/>
      <c r="P4" s="302"/>
      <c r="Q4" s="145"/>
      <c r="R4" s="89" t="str">
        <f>Altalanos!$E$10</f>
        <v>Kádár László</v>
      </c>
    </row>
    <row r="5" spans="1:21" s="19" customFormat="1" ht="9.6" x14ac:dyDescent="0.25">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1" customFormat="1" ht="11.2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(4)'!$A$7:$P$23,14))</f>
        <v/>
      </c>
      <c r="C7" s="390" t="str">
        <f>IF($D7="","",VLOOKUP($D7,'1D ELO (4)'!$A$7:$P$23,15))</f>
        <v/>
      </c>
      <c r="D7" s="159"/>
      <c r="E7" s="680" t="str">
        <f>UPPER(IF($D7="","",VLOOKUP($D7,'1D ELO (4)'!$A$7:$P$23,5)))</f>
        <v/>
      </c>
      <c r="F7" s="681" t="str">
        <f>UPPER(IF($D7="","",VLOOKUP($D7,'1D ELO (4)'!$A$7:$P$23,2)))</f>
        <v/>
      </c>
      <c r="G7" s="681" t="str">
        <f>IF($D7="","",VLOOKUP($D7,'1D ELO (4)'!$A$7:$P$23,3))</f>
        <v/>
      </c>
      <c r="H7" s="682"/>
      <c r="I7" s="681" t="str">
        <f>IF($D7="","",VLOOKUP($D7,'1D ELO (4)'!$A$7:$P$23,4))</f>
        <v/>
      </c>
      <c r="J7" s="309"/>
      <c r="K7" s="163"/>
      <c r="L7" s="165"/>
      <c r="M7" s="163"/>
      <c r="N7" s="165"/>
      <c r="O7" s="163"/>
      <c r="P7" s="165"/>
      <c r="Q7" s="163"/>
      <c r="R7" s="166"/>
      <c r="S7" s="169"/>
      <c r="U7" s="170" t="str">
        <f>Birók!P21</f>
        <v>Bíró</v>
      </c>
    </row>
    <row r="8" spans="1:21" s="38" customFormat="1" ht="9.6" customHeight="1" x14ac:dyDescent="0.25">
      <c r="A8" s="281"/>
      <c r="B8" s="310"/>
      <c r="C8" s="310"/>
      <c r="D8" s="310"/>
      <c r="E8" s="680" t="str">
        <f>UPPER(IF($D7="","",VLOOKUP($D7,'1D ELO (4)'!$A$7:$P$23,11)))</f>
        <v/>
      </c>
      <c r="F8" s="681" t="str">
        <f>UPPER(IF($D7="","",VLOOKUP($D7,'1D ELO (4)'!$A$7:$P$23,8)))</f>
        <v/>
      </c>
      <c r="G8" s="681" t="str">
        <f>IF($D7="","",VLOOKUP($D7,'1D ELO (4)'!$A$7:$P$23,9))</f>
        <v/>
      </c>
      <c r="H8" s="682"/>
      <c r="I8" s="681" t="str">
        <f>IF($D7="","",VLOOKUP($D7,'1D ELO (4)'!$A$7:$P$23,10))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(4)'!$A$7:$P$23,14))</f>
        <v/>
      </c>
      <c r="C11" s="390" t="str">
        <f>IF($D11="","",VLOOKUP($D11,'1D ELO (4)'!$A$7:$P$23,15))</f>
        <v/>
      </c>
      <c r="D11" s="159"/>
      <c r="E11" s="498" t="str">
        <f>UPPER(IF($D11="","",VLOOKUP($D11,'1D ELO (4)'!$A$7:$P$23,5)))</f>
        <v/>
      </c>
      <c r="F11" s="487" t="str">
        <f>UPPER(IF($D11="","",VLOOKUP($D11,'1D ELO (4)'!$A$7:$P$23,2)))</f>
        <v/>
      </c>
      <c r="G11" s="487" t="str">
        <f>IF($D11="","",VLOOKUP($D11,'1D ELO (4)'!$A$7:$P$23,3))</f>
        <v/>
      </c>
      <c r="H11" s="499"/>
      <c r="I11" s="487" t="str">
        <f>IF($D11="","",VLOOKUP($D11,'1D ELO (4)'!$A$7:$P$23,4))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(4)'!$A$7:$P$23,11)))</f>
        <v/>
      </c>
      <c r="F12" s="487" t="str">
        <f>UPPER(IF($D11="","",VLOOKUP($D11,'1D ELO (4)'!$A$7:$P$23,8)))</f>
        <v/>
      </c>
      <c r="G12" s="487" t="str">
        <f>IF($D11="","",VLOOKUP($D11,'1D ELO (4)'!$A$7:$P$23,9))</f>
        <v/>
      </c>
      <c r="H12" s="499"/>
      <c r="I12" s="487" t="str">
        <f>IF($D11="","",VLOOKUP($D11,'1D ELO (4)'!$A$7:$P$23,10))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(4)'!$A$7:$P$23,14))</f>
        <v/>
      </c>
      <c r="C15" s="390" t="str">
        <f>IF($D15="","",VLOOKUP($D15,'1D ELO (4)'!$A$7:$P$23,15))</f>
        <v/>
      </c>
      <c r="D15" s="159"/>
      <c r="E15" s="498" t="str">
        <f>UPPER(IF($D15="","",VLOOKUP($D15,'1D ELO (4)'!$A$7:$P$23,5)))</f>
        <v/>
      </c>
      <c r="F15" s="487" t="str">
        <f>UPPER(IF($D15="","",VLOOKUP($D15,'1D ELO (4)'!$A$7:$P$23,2)))</f>
        <v/>
      </c>
      <c r="G15" s="487" t="str">
        <f>IF($D15="","",VLOOKUP($D15,'1D ELO (4)'!$A$7:$P$23,3))</f>
        <v/>
      </c>
      <c r="H15" s="499"/>
      <c r="I15" s="487" t="str">
        <f>IF($D15="","",VLOOKUP($D15,'1D ELO (4)'!$A$7:$P$23,4))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(4)'!$A$7:$P$23,11)))</f>
        <v/>
      </c>
      <c r="F16" s="487" t="str">
        <f>UPPER(IF($D15="","",VLOOKUP($D15,'1D ELO (4)'!$A$7:$P$23,8)))</f>
        <v/>
      </c>
      <c r="G16" s="487" t="str">
        <f>IF($D15="","",VLOOKUP($D15,'1D ELO (4)'!$A$7:$P$23,9))</f>
        <v/>
      </c>
      <c r="H16" s="499"/>
      <c r="I16" s="487" t="str">
        <f>IF($D15="","",VLOOKUP($D15,'1D ELO (4)'!$A$7:$P$23,10))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(4)'!$A$7:$P$23,14))</f>
        <v/>
      </c>
      <c r="C19" s="390" t="str">
        <f>IF($D19="","",VLOOKUP($D19,'1D ELO (4)'!$A$7:$P$23,15))</f>
        <v/>
      </c>
      <c r="D19" s="159"/>
      <c r="E19" s="498" t="str">
        <f>UPPER(IF($D19="","",VLOOKUP($D19,'1D ELO (4)'!$A$7:$P$23,5)))</f>
        <v/>
      </c>
      <c r="F19" s="487" t="str">
        <f>UPPER(IF($D19="","",VLOOKUP($D19,'1D ELO (4)'!$A$7:$P$23,2)))</f>
        <v/>
      </c>
      <c r="G19" s="487" t="str">
        <f>IF($D19="","",VLOOKUP($D19,'1D ELO (4)'!$A$7:$P$23,3))</f>
        <v/>
      </c>
      <c r="H19" s="499"/>
      <c r="I19" s="487" t="str">
        <f>IF($D19="","",VLOOKUP($D19,'1D ELO (4)'!$A$7:$P$23,4))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(4)'!$A$7:$P$23,11)))</f>
        <v/>
      </c>
      <c r="F20" s="487" t="str">
        <f>UPPER(IF($D19="","",VLOOKUP($D19,'1D ELO (4)'!$A$7:$P$23,8)))</f>
        <v/>
      </c>
      <c r="G20" s="487" t="str">
        <f>IF($D19="","",VLOOKUP($D19,'1D ELO (4)'!$A$7:$P$23,9))</f>
        <v/>
      </c>
      <c r="H20" s="499"/>
      <c r="I20" s="487" t="str">
        <f>IF($D19="","",VLOOKUP($D19,'1D ELO (4)'!$A$7:$P$23,10))</f>
        <v/>
      </c>
      <c r="J20" s="311"/>
      <c r="K20" s="163"/>
      <c r="L20" s="165"/>
      <c r="M20" s="285"/>
      <c r="N20" s="323"/>
      <c r="O20" s="163"/>
      <c r="P20" s="165"/>
      <c r="Q20" s="163"/>
      <c r="R20" s="166"/>
      <c r="S20" s="169"/>
    </row>
    <row r="21" spans="1:19" s="38" customFormat="1" ht="9.6" customHeight="1" x14ac:dyDescent="0.25">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(4)'!$A$7:$P$23,14))</f>
        <v/>
      </c>
      <c r="C23" s="390" t="str">
        <f>IF($D23="","",VLOOKUP($D23,'1D ELO (4)'!$A$7:$P$23,15))</f>
        <v/>
      </c>
      <c r="D23" s="159"/>
      <c r="E23" s="498" t="str">
        <f>UPPER(IF($D23="","",VLOOKUP($D23,'1D ELO (4)'!$A$7:$P$23,5)))</f>
        <v/>
      </c>
      <c r="F23" s="487" t="str">
        <f>UPPER(IF($D23="","",VLOOKUP($D23,'1D ELO (4)'!$A$7:$P$23,2)))</f>
        <v/>
      </c>
      <c r="G23" s="487" t="str">
        <f>IF($D23="","",VLOOKUP($D23,'1D ELO (4)'!$A$7:$P$23,3))</f>
        <v/>
      </c>
      <c r="H23" s="499"/>
      <c r="I23" s="487" t="str">
        <f>IF($D23="","",VLOOKUP($D23,'1D ELO (4)'!$A$7:$P$23,4))</f>
        <v/>
      </c>
      <c r="J23" s="309"/>
      <c r="K23" s="163"/>
      <c r="L23" s="165"/>
      <c r="M23" s="163"/>
      <c r="N23" s="318"/>
      <c r="O23" s="163"/>
      <c r="P23" s="415"/>
      <c r="Q23" s="163"/>
      <c r="R23" s="166"/>
      <c r="S23" s="169"/>
    </row>
    <row r="24" spans="1:19" s="38" customFormat="1" ht="9.6" customHeight="1" x14ac:dyDescent="0.25">
      <c r="A24" s="281"/>
      <c r="B24" s="310"/>
      <c r="C24" s="310"/>
      <c r="D24" s="310"/>
      <c r="E24" s="498" t="str">
        <f>UPPER(IF($D23="","",VLOOKUP($D23,'1D ELO (4)'!$A$7:$P$23,11)))</f>
        <v/>
      </c>
      <c r="F24" s="487" t="str">
        <f>UPPER(IF($D23="","",VLOOKUP($D23,'1D ELO (4)'!$A$7:$P$23,8)))</f>
        <v/>
      </c>
      <c r="G24" s="487" t="str">
        <f>IF($D23="","",VLOOKUP($D23,'1D ELO (4)'!$A$7:$P$23,9))</f>
        <v/>
      </c>
      <c r="H24" s="499"/>
      <c r="I24" s="487" t="str">
        <f>IF($D23="","",VLOOKUP($D23,'1D ELO (4)'!$A$7:$P$23,10))</f>
        <v/>
      </c>
      <c r="J24" s="311"/>
      <c r="K24" s="156" t="str">
        <f>IF(J24="a",F23,IF(J24="b",F25,""))</f>
        <v/>
      </c>
      <c r="L24" s="165"/>
      <c r="M24" s="163"/>
      <c r="N24" s="318"/>
      <c r="O24" s="163"/>
      <c r="P24" s="403"/>
      <c r="Q24" s="163"/>
      <c r="R24" s="166"/>
      <c r="S24" s="169"/>
    </row>
    <row r="25" spans="1:19" s="38" customFormat="1" ht="9.6" customHeight="1" x14ac:dyDescent="0.25">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5">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5">
      <c r="A27" s="281">
        <v>6</v>
      </c>
      <c r="B27" s="390" t="str">
        <f>IF($D27="","",VLOOKUP($D27,'1D ELO (4)'!$A$7:$P$23,14))</f>
        <v/>
      </c>
      <c r="C27" s="390" t="str">
        <f>IF($D27="","",VLOOKUP($D27,'1D ELO (4)'!$A$7:$P$23,15))</f>
        <v/>
      </c>
      <c r="D27" s="159"/>
      <c r="E27" s="498" t="str">
        <f>UPPER(IF($D27="","",VLOOKUP($D27,'1D ELO (4)'!$A$7:$P$23,5)))</f>
        <v/>
      </c>
      <c r="F27" s="487" t="str">
        <f>UPPER(IF($D27="","",VLOOKUP($D27,'1D ELO (4)'!$A$7:$P$23,2)))</f>
        <v/>
      </c>
      <c r="G27" s="487" t="str">
        <f>IF($D27="","",VLOOKUP($D27,'1D ELO (4)'!$A$7:$P$23,3))</f>
        <v/>
      </c>
      <c r="H27" s="499"/>
      <c r="I27" s="487" t="str">
        <f>IF($D27="","",VLOOKUP($D27,'1D ELO (4)'!$A$7:$P$23,4))</f>
        <v/>
      </c>
      <c r="J27" s="317"/>
      <c r="K27" s="163"/>
      <c r="L27" s="318"/>
      <c r="M27" s="201"/>
      <c r="N27" s="322"/>
      <c r="O27" s="163"/>
      <c r="P27" s="403"/>
      <c r="Q27" s="163"/>
      <c r="R27" s="166"/>
      <c r="S27" s="169"/>
    </row>
    <row r="28" spans="1:19" s="38" customFormat="1" ht="9.6" customHeight="1" x14ac:dyDescent="0.25">
      <c r="A28" s="281"/>
      <c r="B28" s="310"/>
      <c r="C28" s="310"/>
      <c r="D28" s="310"/>
      <c r="E28" s="498" t="str">
        <f>UPPER(IF($D27="","",VLOOKUP($D27,'1D ELO (4)'!$A$7:$P$23,11)))</f>
        <v/>
      </c>
      <c r="F28" s="487" t="str">
        <f>UPPER(IF($D27="","",VLOOKUP($D27,'1D ELO (4)'!$A$7:$P$23,8)))</f>
        <v/>
      </c>
      <c r="G28" s="487" t="str">
        <f>IF($D27="","",VLOOKUP($D27,'1D ELO (4)'!$A$7:$P$23,9))</f>
        <v/>
      </c>
      <c r="H28" s="499"/>
      <c r="I28" s="487" t="str">
        <f>IF($D27="","",VLOOKUP($D27,'1D ELO (4)'!$A$7:$P$23,10))</f>
        <v/>
      </c>
      <c r="J28" s="311"/>
      <c r="K28" s="163"/>
      <c r="L28" s="318"/>
      <c r="M28" s="285"/>
      <c r="N28" s="323"/>
      <c r="O28" s="163"/>
      <c r="P28" s="403"/>
      <c r="Q28" s="163"/>
      <c r="R28" s="166"/>
      <c r="S28" s="169"/>
    </row>
    <row r="29" spans="1:19" s="38" customFormat="1" ht="9.6" customHeight="1" x14ac:dyDescent="0.25">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5">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5">
      <c r="A31" s="321">
        <v>7</v>
      </c>
      <c r="B31" s="390" t="str">
        <f>IF($D31="","",VLOOKUP($D31,'1D ELO (4)'!$A$7:$P$23,14))</f>
        <v/>
      </c>
      <c r="C31" s="390" t="str">
        <f>IF($D31="","",VLOOKUP($D31,'1D ELO (4)'!$A$7:$P$23,15))</f>
        <v/>
      </c>
      <c r="D31" s="159"/>
      <c r="E31" s="498" t="str">
        <f>UPPER(IF($D31="","",VLOOKUP($D31,'1D ELO (4)'!$A$7:$P$23,5)))</f>
        <v/>
      </c>
      <c r="F31" s="487" t="str">
        <f>UPPER(IF($D31="","",VLOOKUP($D31,'1D ELO (4)'!$A$7:$P$23,2)))</f>
        <v/>
      </c>
      <c r="G31" s="487" t="str">
        <f>IF($D31="","",VLOOKUP($D31,'1D ELO (4)'!$A$7:$P$23,3))</f>
        <v/>
      </c>
      <c r="H31" s="499"/>
      <c r="I31" s="487" t="str">
        <f>IF($D31="","",VLOOKUP($D31,'1D ELO (4)'!$A$7:$P$23,4))</f>
        <v/>
      </c>
      <c r="J31" s="309"/>
      <c r="K31" s="163"/>
      <c r="L31" s="318"/>
      <c r="M31" s="163"/>
      <c r="N31" s="165"/>
      <c r="O31" s="201"/>
      <c r="P31" s="403"/>
      <c r="Q31" s="163"/>
      <c r="R31" s="166"/>
      <c r="S31" s="169"/>
    </row>
    <row r="32" spans="1:19" s="38" customFormat="1" ht="9.6" customHeight="1" x14ac:dyDescent="0.25">
      <c r="A32" s="281"/>
      <c r="B32" s="310"/>
      <c r="C32" s="310"/>
      <c r="D32" s="310"/>
      <c r="E32" s="498" t="str">
        <f>UPPER(IF($D31="","",VLOOKUP($D31,'1D ELO (4)'!$A$7:$P$23,11)))</f>
        <v/>
      </c>
      <c r="F32" s="487" t="str">
        <f>UPPER(IF($D31="","",VLOOKUP($D31,'1D ELO (4)'!$A$7:$P$23,8)))</f>
        <v/>
      </c>
      <c r="G32" s="487" t="str">
        <f>IF($D31="","",VLOOKUP($D31,'1D ELO (4)'!$A$7:$P$23,9))</f>
        <v/>
      </c>
      <c r="H32" s="499"/>
      <c r="I32" s="487" t="str">
        <f>IF($D31="","",VLOOKUP($D31,'1D ELO (4)'!$A$7:$P$23,10))</f>
        <v/>
      </c>
      <c r="J32" s="311"/>
      <c r="K32" s="156" t="str">
        <f>IF(J32="a",F31,IF(J32="b",F33,""))</f>
        <v/>
      </c>
      <c r="L32" s="318"/>
      <c r="M32" s="163"/>
      <c r="N32" s="165"/>
      <c r="O32" s="163"/>
      <c r="P32" s="403"/>
      <c r="Q32" s="163"/>
      <c r="R32" s="166"/>
      <c r="S32" s="169"/>
    </row>
    <row r="33" spans="1:19" s="38" customFormat="1" ht="9.6" customHeight="1" x14ac:dyDescent="0.25">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5">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5">
      <c r="A35" s="307">
        <v>8</v>
      </c>
      <c r="B35" s="390" t="str">
        <f>IF($D35="","",VLOOKUP($D35,'1D ELO (4)'!$A$7:$P$23,14))</f>
        <v/>
      </c>
      <c r="C35" s="390" t="str">
        <f>IF($D35="","",VLOOKUP($D35,'1D ELO (4)'!$A$7:$P$23,15))</f>
        <v/>
      </c>
      <c r="D35" s="159"/>
      <c r="E35" s="498" t="str">
        <f>UPPER(IF($D35="","",VLOOKUP($D35,'1D ELO (4)'!$A$7:$P$23,5)))</f>
        <v/>
      </c>
      <c r="F35" s="160" t="str">
        <f>UPPER(IF($D35="","",VLOOKUP($D35,'1D ELO (4)'!$A$7:$P$23,2)))</f>
        <v/>
      </c>
      <c r="G35" s="160" t="str">
        <f>IF($D35="","",VLOOKUP($D35,'1D ELO (4)'!$A$7:$P$23,3))</f>
        <v/>
      </c>
      <c r="H35" s="308"/>
      <c r="I35" s="160" t="str">
        <f>IF($D35="","",VLOOKUP($D35,'1D ELO (4)'!$A$7:$P$23,4))</f>
        <v/>
      </c>
      <c r="J35" s="317"/>
      <c r="K35" s="163"/>
      <c r="L35" s="165"/>
      <c r="M35" s="201"/>
      <c r="N35" s="314"/>
      <c r="O35" s="163"/>
      <c r="P35" s="403"/>
      <c r="Q35" s="163"/>
      <c r="R35" s="166"/>
      <c r="S35" s="169"/>
    </row>
    <row r="36" spans="1:19" s="38" customFormat="1" ht="9.6" customHeight="1" x14ac:dyDescent="0.25">
      <c r="A36" s="281"/>
      <c r="B36" s="310"/>
      <c r="C36" s="310"/>
      <c r="D36" s="310"/>
      <c r="E36" s="680" t="str">
        <f>UPPER(IF($D35="","",VLOOKUP($D35,'1D ELO (4)'!$A$7:$P$23,11)))</f>
        <v/>
      </c>
      <c r="F36" s="681" t="str">
        <f>UPPER(IF($D35="","",VLOOKUP($D35,'1D ELO (4)'!$A$7:$P$23,8)))</f>
        <v/>
      </c>
      <c r="G36" s="681" t="str">
        <f>IF($D35="","",VLOOKUP($D35,'1D ELO (4)'!$A$7:$P$23,9))</f>
        <v/>
      </c>
      <c r="H36" s="682"/>
      <c r="I36" s="681" t="str">
        <f>IF($D35="","",VLOOKUP($D35,'1D ELO (4)'!$A$7:$P$23,10))</f>
        <v/>
      </c>
      <c r="J36" s="311"/>
      <c r="K36" s="163"/>
      <c r="L36" s="165"/>
      <c r="M36" s="285"/>
      <c r="N36" s="319"/>
      <c r="O36" s="163"/>
      <c r="P36" s="403"/>
      <c r="Q36" s="163"/>
      <c r="R36" s="166"/>
      <c r="S36" s="169"/>
    </row>
    <row r="37" spans="1:19" s="38" customFormat="1" ht="9.6" customHeight="1" x14ac:dyDescent="0.25">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5">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5">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5">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5">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5">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5">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5">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5">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5">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5">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5">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5">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5">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5">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5">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5">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5">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5">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5">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5">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5">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5">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5">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5">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5">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5">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5">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5">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5">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5">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5">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5">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5">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442"/>
      <c r="F72" s="92">
        <f>IF(D72&gt;$R$79,,UPPER(VLOOKUP(D72,'1D ELO (4)'!$A$7:$L$23,2)))</f>
        <v>0</v>
      </c>
      <c r="G72" s="90"/>
      <c r="H72" s="90"/>
      <c r="I72" s="333"/>
      <c r="J72" s="334" t="s">
        <v>7</v>
      </c>
      <c r="K72" s="221"/>
      <c r="L72" s="227"/>
      <c r="M72" s="221"/>
      <c r="N72" s="228"/>
      <c r="O72" s="229" t="s">
        <v>157</v>
      </c>
      <c r="P72" s="230"/>
      <c r="Q72" s="230"/>
      <c r="R72" s="231"/>
    </row>
    <row r="73" spans="1:19" s="18" customFormat="1" ht="9" customHeight="1" x14ac:dyDescent="0.25">
      <c r="A73" s="236" t="s">
        <v>159</v>
      </c>
      <c r="B73" s="234"/>
      <c r="C73" s="237"/>
      <c r="D73" s="224"/>
      <c r="E73" s="442"/>
      <c r="F73" s="92">
        <f>IF(D72&gt;$R$79,,UPPER(VLOOKUP(D72,'1D ELO (4)'!$A$7:$L$23,8)))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443"/>
      <c r="F74" s="92">
        <f>IF(D74&gt;$R$79,,UPPER(VLOOKUP(D74,'1D ELO (4)'!$A$7:$L$23,2)))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418"/>
      <c r="E75" s="443"/>
      <c r="F75" s="241">
        <f>IF(D74&gt;$R$79,,UPPER(VLOOKUP(D74,'1D ELO (4)'!$A$7:$L$23,8)))</f>
        <v>0</v>
      </c>
      <c r="G75" s="335"/>
      <c r="H75" s="335"/>
      <c r="I75" s="336"/>
      <c r="J75" s="334"/>
      <c r="K75" s="221"/>
      <c r="L75" s="227"/>
      <c r="M75" s="221"/>
      <c r="N75" s="228"/>
      <c r="O75" s="221"/>
      <c r="P75" s="227"/>
      <c r="Q75" s="221"/>
      <c r="R75" s="228"/>
    </row>
    <row r="76" spans="1:19" s="18" customFormat="1" ht="9" customHeight="1" x14ac:dyDescent="0.25">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5">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5">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5">
      <c r="A79" s="368"/>
      <c r="B79" s="365"/>
      <c r="C79" s="378"/>
      <c r="D79" s="391"/>
      <c r="E79" s="445"/>
      <c r="F79" s="389"/>
      <c r="G79" s="365"/>
      <c r="H79" s="365"/>
      <c r="I79" s="420"/>
      <c r="J79" s="337"/>
      <c r="K79" s="234"/>
      <c r="L79" s="233"/>
      <c r="M79" s="234"/>
      <c r="N79" s="235"/>
      <c r="O79" s="234" t="str">
        <f>R4</f>
        <v>Kádár László</v>
      </c>
      <c r="P79" s="233"/>
      <c r="Q79" s="234"/>
      <c r="R79" s="338">
        <f>MIN(4,'1D ELO (4)'!$P$5)</f>
        <v>0</v>
      </c>
    </row>
    <row r="80" spans="1:19" ht="15.75" customHeight="1" x14ac:dyDescent="0.25"/>
    <row r="81" ht="9" customHeight="1" x14ac:dyDescent="0.25"/>
  </sheetData>
  <mergeCells count="1">
    <mergeCell ref="A4:C4"/>
  </mergeCells>
  <conditionalFormatting sqref="I10 K30 M22 I34 I26 I18 K14 O38:O68">
    <cfRule type="expression" dxfId="205" priority="8" stopIfTrue="1">
      <formula>AND($O$1="CU",I10="Umpire")</formula>
    </cfRule>
    <cfRule type="expression" dxfId="204" priority="9" stopIfTrue="1">
      <formula>AND($O$1="CU",I10&lt;&gt;"Umpire",J10&lt;&gt;"")</formula>
    </cfRule>
    <cfRule type="expression" dxfId="203" priority="10" stopIfTrue="1">
      <formula>AND($O$1="CU",I10&lt;&gt;"Umpire")</formula>
    </cfRule>
  </conditionalFormatting>
  <conditionalFormatting sqref="M13 M29 K17 K25 O21 K33 Q37 K9">
    <cfRule type="expression" dxfId="202" priority="6" stopIfTrue="1">
      <formula>J10="as"</formula>
    </cfRule>
    <cfRule type="expression" dxfId="201" priority="7" stopIfTrue="1">
      <formula>J10="bs"</formula>
    </cfRule>
  </conditionalFormatting>
  <conditionalFormatting sqref="M14 M30 K18 K26 O22 K34 K10 Q38:Q68">
    <cfRule type="expression" dxfId="200" priority="4" stopIfTrue="1">
      <formula>J10="as"</formula>
    </cfRule>
    <cfRule type="expression" dxfId="199" priority="5" stopIfTrue="1">
      <formula>J10="bs"</formula>
    </cfRule>
  </conditionalFormatting>
  <conditionalFormatting sqref="J10 J18 J26 J34 L30 L14 N22">
    <cfRule type="expression" dxfId="198" priority="3" stopIfTrue="1">
      <formula>$O$1="CU"</formula>
    </cfRule>
  </conditionalFormatting>
  <conditionalFormatting sqref="E7:F7 E31:F31 E11:F11 E15:F15 E19:F19 E23:F23 E27:F27 E35:F35">
    <cfRule type="cellIs" dxfId="197" priority="2" stopIfTrue="1" operator="equal">
      <formula>"Bye"</formula>
    </cfRule>
  </conditionalFormatting>
  <conditionalFormatting sqref="D7 D11 D15 D19 D23 D27 D31 D35">
    <cfRule type="cellIs" dxfId="196" priority="1" stopIfTrue="1" operator="lessThan">
      <formula>3</formula>
    </cfRule>
  </conditionalFormatting>
  <dataValidations count="1">
    <dataValidation type="list" allowBlank="1" showInputMessage="1" sqref="I10 O38:O68 I34 K14 I26 M22 I18 K30" xr:uid="{00000000-0002-0000-2E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7585"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7586"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9">
    <tabColor indexed="17"/>
    <pageSetUpPr fitToPage="1"/>
  </sheetPr>
  <dimension ref="A1:U81"/>
  <sheetViews>
    <sheetView showGridLines="0" showZeros="0" workbookViewId="0">
      <selection activeCell="B7" sqref="B7"/>
    </sheetView>
  </sheetViews>
  <sheetFormatPr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MTSZ AMATŐR OB</v>
      </c>
      <c r="B1" s="138"/>
      <c r="I1" s="384"/>
      <c r="J1" s="137"/>
      <c r="K1" s="297" t="s">
        <v>145</v>
      </c>
      <c r="L1" s="297"/>
      <c r="M1" s="298"/>
      <c r="N1" s="137"/>
      <c r="O1" s="137"/>
      <c r="P1" s="137" t="s">
        <v>3</v>
      </c>
      <c r="R1" s="137"/>
    </row>
    <row r="2" spans="1:21" s="108" customFormat="1" x14ac:dyDescent="0.25">
      <c r="A2" s="486" t="s">
        <v>122</v>
      </c>
      <c r="B2" s="96"/>
      <c r="C2" s="96"/>
      <c r="D2" s="96"/>
      <c r="E2" s="96"/>
      <c r="F2" s="464" t="str">
        <f>Altalanos!$D$8</f>
        <v>Női egyéni 1000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5" t="str">
        <f>Altalanos!$A$10</f>
        <v>2022.08.05-07.</v>
      </c>
      <c r="B4" s="835"/>
      <c r="C4" s="835"/>
      <c r="D4" s="145"/>
      <c r="E4" s="145"/>
      <c r="F4" s="145"/>
      <c r="G4" s="146" t="str">
        <f>Altalanos!$C$10</f>
        <v>Balatonboglár</v>
      </c>
      <c r="H4" s="301"/>
      <c r="I4" s="145"/>
      <c r="J4" s="302"/>
      <c r="K4" s="148"/>
      <c r="L4" s="147"/>
      <c r="M4" s="104"/>
      <c r="N4" s="302"/>
      <c r="O4" s="145"/>
      <c r="P4" s="302"/>
      <c r="Q4" s="145"/>
      <c r="R4" s="89" t="str">
        <f>Altalanos!$E$10</f>
        <v>Kádár László</v>
      </c>
    </row>
    <row r="5" spans="1:21" s="19" customFormat="1" ht="9.6" x14ac:dyDescent="0.25">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83" customFormat="1" ht="11.25" customHeight="1" thickBot="1" x14ac:dyDescent="0.3">
      <c r="A6" s="810"/>
      <c r="B6" s="782"/>
      <c r="C6" s="782"/>
      <c r="D6" s="782"/>
      <c r="E6" s="782"/>
      <c r="F6" s="811"/>
      <c r="G6" s="811"/>
      <c r="I6" s="811"/>
      <c r="J6" s="812"/>
      <c r="K6" s="782"/>
      <c r="L6" s="812"/>
      <c r="M6" s="782"/>
      <c r="N6" s="812"/>
      <c r="O6" s="782"/>
      <c r="P6" s="812"/>
      <c r="Q6" s="782"/>
      <c r="R6" s="813"/>
    </row>
    <row r="7" spans="1:21" s="38" customFormat="1" ht="10.5" customHeight="1" x14ac:dyDescent="0.25">
      <c r="A7" s="307">
        <v>1</v>
      </c>
      <c r="B7" s="390" t="str">
        <f>IF($D7="","",VLOOKUP($D7,'1D ELO (4)'!$A$7:$P$23,14))</f>
        <v/>
      </c>
      <c r="C7" s="390" t="str">
        <f>IF($D7="","",VLOOKUP($D7,'1D ELO (4)'!$A$7:$P$33,15))</f>
        <v/>
      </c>
      <c r="D7" s="159"/>
      <c r="E7" s="503" t="str">
        <f>UPPER(IF($D7="","",VLOOKUP($D7,'1D ELO (4)'!$A$7:$P$33,5)))</f>
        <v/>
      </c>
      <c r="F7" s="160" t="str">
        <f>UPPER(IF($D7="","",VLOOKUP($D7,'1D ELO (4)'!$A$7:$P$33,2)))</f>
        <v/>
      </c>
      <c r="G7" s="160" t="str">
        <f>IF($D7="","",VLOOKUP($D7,'1D ELO (4)'!$A$7:$P$33,3))</f>
        <v/>
      </c>
      <c r="H7" s="308"/>
      <c r="I7" s="160" t="str">
        <f>IF($D7="","",VLOOKUP($D7,'1D ELO (4)'!$A$7:$P$33,4))</f>
        <v/>
      </c>
      <c r="J7" s="309"/>
      <c r="K7" s="163"/>
      <c r="L7" s="165"/>
      <c r="M7" s="163"/>
      <c r="N7" s="165"/>
      <c r="O7" s="163"/>
      <c r="P7" s="165"/>
      <c r="Q7" s="163"/>
      <c r="R7" s="166"/>
      <c r="S7" s="169"/>
      <c r="T7" s="780"/>
      <c r="U7" s="170" t="str">
        <f>Birók!P21</f>
        <v>Bíró</v>
      </c>
    </row>
    <row r="8" spans="1:21" s="38" customFormat="1" ht="9.6" customHeight="1" x14ac:dyDescent="0.25">
      <c r="A8" s="281"/>
      <c r="B8" s="310"/>
      <c r="C8" s="310"/>
      <c r="D8" s="310"/>
      <c r="E8" s="503" t="str">
        <f>UPPER(IF($D7="","",VLOOKUP($D7,'1D ELO (4)'!$A$7:$P$33,11)))</f>
        <v/>
      </c>
      <c r="F8" s="160" t="str">
        <f>UPPER(IF($D7="","",VLOOKUP($D7,'1D ELO (4)'!$A$7:$P$33,8)))</f>
        <v/>
      </c>
      <c r="G8" s="160" t="str">
        <f>IF($D7="","",VLOOKUP($D7,'1D ELO (4)'!$A$7:$P$33,9))</f>
        <v/>
      </c>
      <c r="H8" s="308"/>
      <c r="I8" s="160" t="str">
        <f>IF($D7="","",VLOOKUP($D7,'1D ELO (4)'!$A$7:$P$33,10))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(4)'!$A$7:$P$23,14))</f>
        <v/>
      </c>
      <c r="C11" s="390" t="str">
        <f>IF($D11="","",VLOOKUP($D11,'1D ELO (4)'!$A$7:$P$33,15))</f>
        <v/>
      </c>
      <c r="D11" s="159"/>
      <c r="E11" s="498" t="str">
        <f>UPPER(IF($D11="","",VLOOKUP($D11,'1D ELO (4)'!$A$7:$P$33,5)))</f>
        <v/>
      </c>
      <c r="F11" s="487" t="str">
        <f>UPPER(IF($D11="","",VLOOKUP($D11,'1D ELO (4)'!$A$7:$P$33,2)))</f>
        <v/>
      </c>
      <c r="G11" s="487" t="str">
        <f>IF($D11="","",VLOOKUP($D11,'1D ELO (4)'!$A$7:$P$33,3))</f>
        <v/>
      </c>
      <c r="H11" s="499"/>
      <c r="I11" s="487" t="str">
        <f>IF($D11="","",VLOOKUP($D11,'1D ELO (4)'!$A$7:$P$33,4))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(4)'!$A$7:$P$33,11)))</f>
        <v/>
      </c>
      <c r="F12" s="487" t="str">
        <f>UPPER(IF($D11="","",VLOOKUP($D11,'1D ELO (4)'!$A$7:$P$33,8)))</f>
        <v/>
      </c>
      <c r="G12" s="487" t="str">
        <f>IF($D11="","",VLOOKUP($D11,'1D ELO (4)'!$A$7:$P$33,9))</f>
        <v/>
      </c>
      <c r="H12" s="499"/>
      <c r="I12" s="487" t="str">
        <f>IF($D11="","",VLOOKUP($D11,'1D ELO (4)'!$A$7:$P$33,10))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(4)'!$A$7:$P$23,14))</f>
        <v/>
      </c>
      <c r="C15" s="390" t="str">
        <f>IF($D15="","",VLOOKUP($D15,'1D ELO (4)'!$A$7:$P$33,15))</f>
        <v/>
      </c>
      <c r="D15" s="159"/>
      <c r="E15" s="498" t="str">
        <f>UPPER(IF($D15="","",VLOOKUP($D15,'1D ELO (4)'!$A$7:$P$33,5)))</f>
        <v/>
      </c>
      <c r="F15" s="487" t="str">
        <f>UPPER(IF($D15="","",VLOOKUP($D15,'1D ELO (4)'!$A$7:$P$33,2)))</f>
        <v/>
      </c>
      <c r="G15" s="487" t="str">
        <f>IF($D15="","",VLOOKUP($D15,'1D ELO (4)'!$A$7:$P$33,3))</f>
        <v/>
      </c>
      <c r="H15" s="499"/>
      <c r="I15" s="487" t="str">
        <f>IF($D15="","",VLOOKUP($D15,'1D ELO (4)'!$A$7:$P$33,4))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(4)'!$A$7:$P$33,11)))</f>
        <v/>
      </c>
      <c r="F16" s="487" t="str">
        <f>UPPER(IF($D15="","",VLOOKUP($D15,'1D ELO (4)'!$A$7:$P$33,8)))</f>
        <v/>
      </c>
      <c r="G16" s="487" t="str">
        <f>IF($D15="","",VLOOKUP($D15,'1D ELO (4)'!$A$7:$P$33,9))</f>
        <v/>
      </c>
      <c r="H16" s="499"/>
      <c r="I16" s="487" t="str">
        <f>IF($D15="","",VLOOKUP($D15,'1D ELO (4)'!$A$7:$P$33,10))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(4)'!$A$7:$P$23,14))</f>
        <v/>
      </c>
      <c r="C19" s="390" t="str">
        <f>IF($D19="","",VLOOKUP($D19,'1D ELO (4)'!$A$7:$P$33,15))</f>
        <v/>
      </c>
      <c r="D19" s="159"/>
      <c r="E19" s="498" t="str">
        <f>UPPER(IF($D19="","",VLOOKUP($D19,'1D ELO (4)'!$A$7:$P$33,5)))</f>
        <v/>
      </c>
      <c r="F19" s="487" t="str">
        <f>UPPER(IF($D19="","",VLOOKUP($D19,'1D ELO (4)'!$A$7:$P$33,2)))</f>
        <v/>
      </c>
      <c r="G19" s="487" t="str">
        <f>IF($D19="","",VLOOKUP($D19,'1D ELO (4)'!$A$7:$P$33,3))</f>
        <v/>
      </c>
      <c r="H19" s="499"/>
      <c r="I19" s="487" t="str">
        <f>IF($D19="","",VLOOKUP($D19,'1D ELO (4)'!$A$7:$P$33,4))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(4)'!$A$7:$P$33,11)))</f>
        <v/>
      </c>
      <c r="F20" s="487" t="str">
        <f>UPPER(IF($D19="","",VLOOKUP($D19,'1D ELO (4)'!$A$7:$P$33,8)))</f>
        <v/>
      </c>
      <c r="G20" s="487" t="str">
        <f>IF($D19="","",VLOOKUP($D19,'1D ELO (4)'!$A$7:$P$33,9))</f>
        <v/>
      </c>
      <c r="H20" s="499"/>
      <c r="I20" s="487" t="str">
        <f>IF($D19="","",VLOOKUP($D19,'1D ELO (4)'!$A$7:$P$33,10))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5">
      <c r="A23" s="307">
        <v>5</v>
      </c>
      <c r="B23" s="390" t="str">
        <f>IF($D23="","",VLOOKUP($D23,'1D ELO (4)'!$A$7:$P$23,14))</f>
        <v/>
      </c>
      <c r="C23" s="390" t="str">
        <f>IF($D23="","",VLOOKUP($D23,'1D ELO (4)'!$A$7:$P$33,15))</f>
        <v/>
      </c>
      <c r="D23" s="159"/>
      <c r="E23" s="503" t="str">
        <f>UPPER(IF($D23="","",VLOOKUP($D23,'1D ELO (4)'!$A$7:$P$33,5)))</f>
        <v/>
      </c>
      <c r="F23" s="160" t="str">
        <f>UPPER(IF($D23="","",VLOOKUP($D23,'1D ELO (4)'!$A$7:$P$33,2)))</f>
        <v/>
      </c>
      <c r="G23" s="160" t="str">
        <f>IF($D23="","",VLOOKUP($D23,'1D ELO (4)'!$A$7:$P$33,3))</f>
        <v/>
      </c>
      <c r="H23" s="308"/>
      <c r="I23" s="160" t="str">
        <f>IF($D23="","",VLOOKUP($D23,'1D ELO (4)'!$A$7:$P$33,4))</f>
        <v/>
      </c>
      <c r="J23" s="309"/>
      <c r="K23" s="163"/>
      <c r="L23" s="165"/>
      <c r="M23" s="163"/>
      <c r="N23" s="318"/>
      <c r="O23" s="163"/>
      <c r="P23" s="318"/>
      <c r="Q23" s="163"/>
      <c r="R23" s="166"/>
      <c r="S23" s="169"/>
    </row>
    <row r="24" spans="1:19" s="38" customFormat="1" ht="9.6" customHeight="1" x14ac:dyDescent="0.25">
      <c r="A24" s="281"/>
      <c r="B24" s="310"/>
      <c r="C24" s="310"/>
      <c r="D24" s="310"/>
      <c r="E24" s="680" t="str">
        <f>UPPER(IF($D23="","",VLOOKUP($D23,'1D ELO (4)'!$A$7:$P$33,11)))</f>
        <v/>
      </c>
      <c r="F24" s="681" t="str">
        <f>UPPER(IF($D23="","",VLOOKUP($D23,'1D ELO (4)'!$A$7:$P$33,8)))</f>
        <v/>
      </c>
      <c r="G24" s="681" t="str">
        <f>IF($D23="","",VLOOKUP($D23,'1D ELO (4)'!$A$7:$P$33,9))</f>
        <v/>
      </c>
      <c r="H24" s="682"/>
      <c r="I24" s="681" t="str">
        <f>IF($D23="","",VLOOKUP($D23,'1D ELO (4)'!$A$7:$P$33,10))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(4)'!$A$7:$P$23,14))</f>
        <v/>
      </c>
      <c r="C27" s="390" t="str">
        <f>IF($D27="","",VLOOKUP($D27,'1D ELO (4)'!$A$7:$P$33,15))</f>
        <v/>
      </c>
      <c r="D27" s="159"/>
      <c r="E27" s="498" t="str">
        <f>UPPER(IF($D27="","",VLOOKUP($D27,'1D ELO (4)'!$A$7:$P$33,5)))</f>
        <v/>
      </c>
      <c r="F27" s="487" t="str">
        <f>UPPER(IF($D27="","",VLOOKUP($D27,'1D ELO (4)'!$A$7:$P$33,2)))</f>
        <v/>
      </c>
      <c r="G27" s="487" t="str">
        <f>IF($D27="","",VLOOKUP($D27,'1D ELO (4)'!$A$7:$P$33,3))</f>
        <v/>
      </c>
      <c r="H27" s="499"/>
      <c r="I27" s="487" t="str">
        <f>IF($D27="","",VLOOKUP($D27,'1D ELO (4)'!$A$7:$P$33,4))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(4)'!$A$7:$P$33,11)))</f>
        <v/>
      </c>
      <c r="F28" s="487" t="str">
        <f>UPPER(IF($D27="","",VLOOKUP($D27,'1D ELO (4)'!$A$7:$P$33,8)))</f>
        <v/>
      </c>
      <c r="G28" s="487" t="str">
        <f>IF($D27="","",VLOOKUP($D27,'1D ELO (4)'!$A$7:$P$33,9))</f>
        <v/>
      </c>
      <c r="H28" s="499"/>
      <c r="I28" s="487" t="str">
        <f>IF($D27="","",VLOOKUP($D27,'1D ELO (4)'!$A$7:$P$33,10))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(4)'!$A$7:$P$23,14))</f>
        <v/>
      </c>
      <c r="C31" s="390" t="str">
        <f>IF($D31="","",VLOOKUP($D31,'1D ELO (4)'!$A$7:$P$33,15))</f>
        <v/>
      </c>
      <c r="D31" s="159"/>
      <c r="E31" s="498" t="str">
        <f>UPPER(IF($D31="","",VLOOKUP($D31,'1D ELO (4)'!$A$7:$P$33,5)))</f>
        <v/>
      </c>
      <c r="F31" s="487" t="str">
        <f>UPPER(IF($D31="","",VLOOKUP($D31,'1D ELO (4)'!$A$7:$P$33,2)))</f>
        <v/>
      </c>
      <c r="G31" s="487" t="str">
        <f>IF($D31="","",VLOOKUP($D31,'1D ELO (4)'!$A$7:$P$33,3))</f>
        <v/>
      </c>
      <c r="H31" s="499"/>
      <c r="I31" s="487" t="str">
        <f>IF($D31="","",VLOOKUP($D31,'1D ELO (4)'!$A$7:$P$33,4))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(4)'!$A$7:$P$33,11)))</f>
        <v/>
      </c>
      <c r="F32" s="487" t="str">
        <f>UPPER(IF($D31="","",VLOOKUP($D31,'1D ELO (4)'!$A$7:$P$33,8)))</f>
        <v/>
      </c>
      <c r="G32" s="487" t="str">
        <f>IF($D31="","",VLOOKUP($D31,'1D ELO (4)'!$A$7:$P$33,9))</f>
        <v/>
      </c>
      <c r="H32" s="499"/>
      <c r="I32" s="487" t="str">
        <f>IF($D31="","",VLOOKUP($D31,'1D ELO (4)'!$A$7:$P$33,10))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281">
        <v>8</v>
      </c>
      <c r="B35" s="390" t="str">
        <f>IF($D35="","",VLOOKUP($D35,'1D ELO (4)'!$A$7:$P$23,14))</f>
        <v/>
      </c>
      <c r="C35" s="390" t="str">
        <f>IF($D35="","",VLOOKUP($D35,'1D ELO (4)'!$A$7:$P$33,15))</f>
        <v/>
      </c>
      <c r="D35" s="159"/>
      <c r="E35" s="498" t="str">
        <f>UPPER(IF($D35="","",VLOOKUP($D35,'1D ELO (4)'!$A$7:$P$33,5)))</f>
        <v/>
      </c>
      <c r="F35" s="487" t="str">
        <f>UPPER(IF($D35="","",VLOOKUP($D35,'1D ELO (4)'!$A$7:$P$33,2)))</f>
        <v/>
      </c>
      <c r="G35" s="487" t="str">
        <f>IF($D35="","",VLOOKUP($D35,'1D ELO (4)'!$A$7:$P$33,3))</f>
        <v/>
      </c>
      <c r="H35" s="499"/>
      <c r="I35" s="487" t="str">
        <f>IF($D35="","",VLOOKUP($D35,'1D ELO (4)'!$A$7:$P$33,4))</f>
        <v/>
      </c>
      <c r="J35" s="317"/>
      <c r="K35" s="163"/>
      <c r="L35" s="165"/>
      <c r="M35" s="201"/>
      <c r="N35" s="314"/>
      <c r="O35" s="163"/>
      <c r="P35" s="318"/>
      <c r="Q35" s="163"/>
      <c r="R35" s="166"/>
      <c r="S35" s="169"/>
    </row>
    <row r="36" spans="1:19" s="38" customFormat="1" ht="9.6" customHeight="1" x14ac:dyDescent="0.25">
      <c r="A36" s="281"/>
      <c r="B36" s="310"/>
      <c r="C36" s="310"/>
      <c r="D36" s="310"/>
      <c r="E36" s="498" t="str">
        <f>UPPER(IF($D35="","",VLOOKUP($D35,'1D ELO (4)'!$A$7:$P$33,11)))</f>
        <v/>
      </c>
      <c r="F36" s="487" t="str">
        <f>UPPER(IF($D35="","",VLOOKUP($D35,'1D ELO (4)'!$A$7:$P$33,8)))</f>
        <v/>
      </c>
      <c r="G36" s="487" t="str">
        <f>IF($D35="","",VLOOKUP($D35,'1D ELO (4)'!$A$7:$P$33,9))</f>
        <v/>
      </c>
      <c r="H36" s="499"/>
      <c r="I36" s="487" t="str">
        <f>IF($D35="","",VLOOKUP($D35,'1D ELO (4)'!$A$7:$P$33,10))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21">
        <v>9</v>
      </c>
      <c r="B39" s="390" t="str">
        <f>IF($D39="","",VLOOKUP($D39,'1D ELO (4)'!$A$7:$P$23,14))</f>
        <v/>
      </c>
      <c r="C39" s="390" t="str">
        <f>IF($D39="","",VLOOKUP($D39,'1D ELO (4)'!$A$7:$P$33,15))</f>
        <v/>
      </c>
      <c r="D39" s="159"/>
      <c r="E39" s="498" t="str">
        <f>UPPER(IF($D39="","",VLOOKUP($D39,'1D ELO (4)'!$A$7:$P$33,5)))</f>
        <v/>
      </c>
      <c r="F39" s="487" t="str">
        <f>UPPER(IF($D39="","",VLOOKUP($D39,'1D ELO (4)'!$A$7:$P$33,2)))</f>
        <v/>
      </c>
      <c r="G39" s="487" t="str">
        <f>IF($D39="","",VLOOKUP($D39,'1D ELO (4)'!$A$7:$P$33,3))</f>
        <v/>
      </c>
      <c r="H39" s="499"/>
      <c r="I39" s="487" t="str">
        <f>IF($D39="","",VLOOKUP($D39,'1D ELO (4)'!$A$7:$P$33,4))</f>
        <v/>
      </c>
      <c r="J39" s="309"/>
      <c r="K39" s="163"/>
      <c r="L39" s="165"/>
      <c r="M39" s="163"/>
      <c r="N39" s="165"/>
      <c r="O39" s="163"/>
      <c r="P39" s="318"/>
      <c r="Q39" s="201"/>
      <c r="R39" s="166"/>
      <c r="S39" s="169"/>
    </row>
    <row r="40" spans="1:19" s="38" customFormat="1" ht="9.6" customHeight="1" x14ac:dyDescent="0.25">
      <c r="A40" s="281"/>
      <c r="B40" s="310"/>
      <c r="C40" s="310"/>
      <c r="D40" s="310"/>
      <c r="E40" s="498" t="str">
        <f>UPPER(IF($D39="","",VLOOKUP($D39,'1D ELO (4)'!$A$7:$P$33,11)))</f>
        <v/>
      </c>
      <c r="F40" s="487" t="str">
        <f>UPPER(IF($D39="","",VLOOKUP($D39,'1D ELO (4)'!$A$7:$P$33,8)))</f>
        <v/>
      </c>
      <c r="G40" s="487" t="str">
        <f>IF($D39="","",VLOOKUP($D39,'1D ELO (4)'!$A$7:$P$33,9))</f>
        <v/>
      </c>
      <c r="H40" s="499"/>
      <c r="I40" s="487" t="str">
        <f>IF($D39="","",VLOOKUP($D39,'1D ELO (4)'!$A$7:$P$33,10))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(4)'!$A$7:$P$23,14))</f>
        <v/>
      </c>
      <c r="C43" s="390" t="str">
        <f>IF($D43="","",VLOOKUP($D43,'1D ELO (4)'!$A$7:$P$33,15))</f>
        <v/>
      </c>
      <c r="D43" s="159"/>
      <c r="E43" s="498" t="str">
        <f>UPPER(IF($D43="","",VLOOKUP($D43,'1D ELO (4)'!$A$7:$P$33,5)))</f>
        <v/>
      </c>
      <c r="F43" s="487" t="str">
        <f>UPPER(IF($D43="","",VLOOKUP($D43,'1D ELO (4)'!$A$7:$P$33,2)))</f>
        <v/>
      </c>
      <c r="G43" s="487" t="str">
        <f>IF($D43="","",VLOOKUP($D43,'1D ELO (4)'!$A$7:$P$33,3))</f>
        <v/>
      </c>
      <c r="H43" s="499"/>
      <c r="I43" s="487" t="str">
        <f>IF($D43="","",VLOOKUP($D43,'1D ELO (4)'!$A$7:$P$33,4))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(4)'!$A$7:$P$33,11)))</f>
        <v/>
      </c>
      <c r="F44" s="487" t="str">
        <f>UPPER(IF($D43="","",VLOOKUP($D43,'1D ELO (4)'!$A$7:$P$33,8)))</f>
        <v/>
      </c>
      <c r="G44" s="487" t="str">
        <f>IF($D43="","",VLOOKUP($D43,'1D ELO (4)'!$A$7:$P$33,9))</f>
        <v/>
      </c>
      <c r="H44" s="499"/>
      <c r="I44" s="487" t="str">
        <f>IF($D43="","",VLOOKUP($D43,'1D ELO (4)'!$A$7:$P$33,10))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(4)'!$A$7:$P$23,14))</f>
        <v/>
      </c>
      <c r="C47" s="390" t="str">
        <f>IF($D47="","",VLOOKUP($D47,'1D ELO (4)'!$A$7:$P$33,15))</f>
        <v/>
      </c>
      <c r="D47" s="159"/>
      <c r="E47" s="498" t="str">
        <f>UPPER(IF($D47="","",VLOOKUP($D47,'1D ELO (4)'!$A$7:$P$33,5)))</f>
        <v/>
      </c>
      <c r="F47" s="487" t="str">
        <f>UPPER(IF($D47="","",VLOOKUP($D47,'1D ELO (4)'!$A$7:$P$33,2)))</f>
        <v/>
      </c>
      <c r="G47" s="487" t="str">
        <f>IF($D47="","",VLOOKUP($D47,'1D ELO (4)'!$A$7:$P$33,3))</f>
        <v/>
      </c>
      <c r="H47" s="499"/>
      <c r="I47" s="487" t="str">
        <f>IF($D47="","",VLOOKUP($D47,'1D ELO (4)'!$A$7:$P$33,4))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(4)'!$A$7:$P$33,11)))</f>
        <v/>
      </c>
      <c r="F48" s="487" t="str">
        <f>UPPER(IF($D47="","",VLOOKUP($D47,'1D ELO (4)'!$A$7:$P$33,8)))</f>
        <v/>
      </c>
      <c r="G48" s="487" t="str">
        <f>IF($D47="","",VLOOKUP($D47,'1D ELO (4)'!$A$7:$P$33,9))</f>
        <v/>
      </c>
      <c r="H48" s="499"/>
      <c r="I48" s="487" t="str">
        <f>IF($D47="","",VLOOKUP($D47,'1D ELO (4)'!$A$7:$P$33,10))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5">
      <c r="A51" s="327">
        <v>12</v>
      </c>
      <c r="B51" s="390" t="str">
        <f>IF($D51="","",VLOOKUP($D51,'1D ELO (4)'!$A$7:$P$23,14))</f>
        <v/>
      </c>
      <c r="C51" s="390" t="str">
        <f>IF($D51="","",VLOOKUP($D51,'1D ELO (4)'!$A$7:$P$33,15))</f>
        <v/>
      </c>
      <c r="D51" s="159"/>
      <c r="E51" s="503" t="str">
        <f>UPPER(IF($D51="","",VLOOKUP($D51,'1D ELO (4)'!$A$7:$P$33,5)))</f>
        <v/>
      </c>
      <c r="F51" s="160" t="str">
        <f>UPPER(IF($D51="","",VLOOKUP($D51,'1D ELO (4)'!$A$7:$P$33,2)))</f>
        <v/>
      </c>
      <c r="G51" s="160" t="str">
        <f>IF($D51="","",VLOOKUP($D51,'1D ELO (4)'!$A$7:$P$33,3))</f>
        <v/>
      </c>
      <c r="H51" s="308"/>
      <c r="I51" s="160" t="str">
        <f>IF($D51="","",VLOOKUP($D51,'1D ELO (4)'!$A$7:$P$33,4))</f>
        <v/>
      </c>
      <c r="J51" s="317"/>
      <c r="K51" s="163"/>
      <c r="L51" s="165"/>
      <c r="M51" s="201"/>
      <c r="N51" s="322"/>
      <c r="O51" s="163"/>
      <c r="P51" s="318"/>
      <c r="Q51" s="163"/>
      <c r="R51" s="166"/>
      <c r="S51" s="169"/>
    </row>
    <row r="52" spans="1:19" s="38" customFormat="1" ht="9.6" customHeight="1" x14ac:dyDescent="0.25">
      <c r="A52" s="281"/>
      <c r="B52" s="310"/>
      <c r="C52" s="310"/>
      <c r="D52" s="310"/>
      <c r="E52" s="680" t="str">
        <f>UPPER(IF($D51="","",VLOOKUP($D51,'1D ELO (4)'!$A$7:$P$33,11)))</f>
        <v/>
      </c>
      <c r="F52" s="681" t="str">
        <f>UPPER(IF($D51="","",VLOOKUP($D51,'1D ELO (4)'!$A$7:$P$33,8)))</f>
        <v/>
      </c>
      <c r="G52" s="681" t="str">
        <f>IF($D51="","",VLOOKUP($D51,'1D ELO (4)'!$A$7:$P$33,9))</f>
        <v/>
      </c>
      <c r="H52" s="682"/>
      <c r="I52" s="681" t="str">
        <f>IF($D51="","",VLOOKUP($D51,'1D ELO (4)'!$A$7:$P$33,10))</f>
        <v/>
      </c>
      <c r="J52" s="311"/>
      <c r="K52" s="163"/>
      <c r="L52" s="165"/>
      <c r="M52" s="285"/>
      <c r="N52" s="323"/>
      <c r="O52" s="163"/>
      <c r="P52" s="318"/>
      <c r="Q52" s="163"/>
      <c r="R52" s="166"/>
      <c r="S52" s="169"/>
    </row>
    <row r="53" spans="1:19" s="38" customFormat="1" ht="9.6" customHeight="1" x14ac:dyDescent="0.25">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(4)'!$A$7:$P$23,14))</f>
        <v/>
      </c>
      <c r="C55" s="390" t="str">
        <f>IF($D55="","",VLOOKUP($D55,'1D ELO (4)'!$A$7:$P$33,15))</f>
        <v/>
      </c>
      <c r="D55" s="159"/>
      <c r="E55" s="498" t="str">
        <f>UPPER(IF($D55="","",VLOOKUP($D55,'1D ELO (4)'!$A$7:$P$33,5)))</f>
        <v/>
      </c>
      <c r="F55" s="487" t="str">
        <f>UPPER(IF($D55="","",VLOOKUP($D55,'1D ELO (4)'!$A$7:$P$33,2)))</f>
        <v/>
      </c>
      <c r="G55" s="487" t="str">
        <f>IF($D55="","",VLOOKUP($D55,'1D ELO (4)'!$A$7:$P$33,3))</f>
        <v/>
      </c>
      <c r="H55" s="499"/>
      <c r="I55" s="487" t="str">
        <f>IF($D55="","",VLOOKUP($D55,'1D ELO (4)'!$A$7:$P$33,4))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(4)'!$A$7:$P$33,11)))</f>
        <v/>
      </c>
      <c r="F56" s="487" t="str">
        <f>UPPER(IF($D55="","",VLOOKUP($D55,'1D ELO (4)'!$A$7:$P$33,8)))</f>
        <v/>
      </c>
      <c r="G56" s="487" t="str">
        <f>IF($D55="","",VLOOKUP($D55,'1D ELO (4)'!$A$7:$P$33,9))</f>
        <v/>
      </c>
      <c r="H56" s="499"/>
      <c r="I56" s="487" t="str">
        <f>IF($D55="","",VLOOKUP($D55,'1D ELO (4)'!$A$7:$P$33,10))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(4)'!$A$7:$P$23,14))</f>
        <v/>
      </c>
      <c r="C59" s="390" t="str">
        <f>IF($D59="","",VLOOKUP($D59,'1D ELO (4)'!$A$7:$P$33,15))</f>
        <v/>
      </c>
      <c r="D59" s="159"/>
      <c r="E59" s="498" t="str">
        <f>UPPER(IF($D59="","",VLOOKUP($D59,'1D ELO (4)'!$A$7:$P$33,5)))</f>
        <v/>
      </c>
      <c r="F59" s="487" t="str">
        <f>UPPER(IF($D59="","",VLOOKUP($D59,'1D ELO (4)'!$A$7:$P$33,2)))</f>
        <v/>
      </c>
      <c r="G59" s="487" t="str">
        <f>IF($D59="","",VLOOKUP($D59,'1D ELO (4)'!$A$7:$P$33,3))</f>
        <v/>
      </c>
      <c r="H59" s="499"/>
      <c r="I59" s="487" t="str">
        <f>IF($D59="","",VLOOKUP($D59,'1D ELO (4)'!$A$7:$P$33,4))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(4)'!$A$7:$P$33,11)))</f>
        <v/>
      </c>
      <c r="F60" s="487" t="str">
        <f>UPPER(IF($D59="","",VLOOKUP($D59,'1D ELO (4)'!$A$7:$P$33,8)))</f>
        <v/>
      </c>
      <c r="G60" s="487" t="str">
        <f>IF($D59="","",VLOOKUP($D59,'1D ELO (4)'!$A$7:$P$33,9))</f>
        <v/>
      </c>
      <c r="H60" s="499"/>
      <c r="I60" s="487" t="str">
        <f>IF($D59="","",VLOOKUP($D59,'1D ELO (4)'!$A$7:$P$33,10))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(4)'!$A$7:$P$23,14))</f>
        <v/>
      </c>
      <c r="C63" s="390" t="str">
        <f>IF($D63="","",VLOOKUP($D63,'1D ELO (4)'!$A$7:$P$33,15))</f>
        <v/>
      </c>
      <c r="D63" s="159"/>
      <c r="E63" s="498" t="str">
        <f>UPPER(IF($D63="","",VLOOKUP($D63,'1D ELO (4)'!$A$7:$P$33,5)))</f>
        <v/>
      </c>
      <c r="F63" s="487" t="str">
        <f>UPPER(IF($D63="","",VLOOKUP($D63,'1D ELO (4)'!$A$7:$P$33,2)))</f>
        <v/>
      </c>
      <c r="G63" s="487" t="str">
        <f>IF($D63="","",VLOOKUP($D63,'1D ELO (4)'!$A$7:$P$33,3))</f>
        <v/>
      </c>
      <c r="H63" s="499"/>
      <c r="I63" s="487" t="str">
        <f>IF($D63="","",VLOOKUP($D63,'1D ELO (4)'!$A$7:$P$33,4))</f>
        <v/>
      </c>
      <c r="J63" s="309"/>
      <c r="K63" s="163"/>
      <c r="L63" s="318"/>
      <c r="M63" s="163"/>
      <c r="N63" s="165"/>
      <c r="O63" s="201"/>
      <c r="P63" s="165"/>
      <c r="Q63" s="163"/>
      <c r="R63" s="166"/>
      <c r="S63" s="169"/>
    </row>
    <row r="64" spans="1:19" s="38" customFormat="1" ht="9.6" customHeight="1" x14ac:dyDescent="0.25">
      <c r="A64" s="281"/>
      <c r="B64" s="310"/>
      <c r="C64" s="310"/>
      <c r="D64" s="310"/>
      <c r="E64" s="498" t="str">
        <f>UPPER(IF($D63="","",VLOOKUP($D63,'1D ELO (4)'!$A$7:$P$33,11)))</f>
        <v/>
      </c>
      <c r="F64" s="487" t="str">
        <f>UPPER(IF($D63="","",VLOOKUP($D63,'1D ELO (4)'!$A$7:$P$33,8)))</f>
        <v/>
      </c>
      <c r="G64" s="487" t="str">
        <f>IF($D63="","",VLOOKUP($D63,'1D ELO (4)'!$A$7:$P$33,9))</f>
        <v/>
      </c>
      <c r="H64" s="499"/>
      <c r="I64" s="487" t="str">
        <f>IF($D63="","",VLOOKUP($D63,'1D ELO (4)'!$A$7:$P$33,10))</f>
        <v/>
      </c>
      <c r="J64" s="311"/>
      <c r="K64" s="156" t="str">
        <f>IF(J64="a",F63,IF(J64="b",F65,""))</f>
        <v/>
      </c>
      <c r="L64" s="318"/>
      <c r="M64" s="163"/>
      <c r="N64" s="165"/>
      <c r="O64" s="163"/>
      <c r="P64" s="165"/>
      <c r="Q64" s="163"/>
      <c r="R64" s="166"/>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5">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5">
      <c r="A67" s="327">
        <v>16</v>
      </c>
      <c r="B67" s="390" t="str">
        <f>IF($D67="","",VLOOKUP($D67,'1D ELO (4)'!$A$7:$P$23,14))</f>
        <v/>
      </c>
      <c r="C67" s="390" t="str">
        <f>IF($D67="","",VLOOKUP($D67,'1D ELO (4)'!$A$7:$P$33,15))</f>
        <v/>
      </c>
      <c r="D67" s="159"/>
      <c r="E67" s="503" t="str">
        <f>UPPER(IF($D67="","",VLOOKUP($D67,'1D ELO (4)'!$A$7:$P$33,5)))</f>
        <v/>
      </c>
      <c r="F67" s="160" t="str">
        <f>UPPER(IF($D67="","",VLOOKUP($D67,'1D ELO (4)'!$A$7:$P$33,2)))</f>
        <v/>
      </c>
      <c r="G67" s="160" t="str">
        <f>IF($D67="","",VLOOKUP($D67,'1D ELO (4)'!$A$7:$P$33,3))</f>
        <v/>
      </c>
      <c r="H67" s="308"/>
      <c r="I67" s="160" t="str">
        <f>IF($D67="","",VLOOKUP($D67,'1D ELO (4)'!$A$7:$P$33,4))</f>
        <v/>
      </c>
      <c r="J67" s="317"/>
      <c r="K67" s="163"/>
      <c r="L67" s="165"/>
      <c r="M67" s="201"/>
      <c r="N67" s="314"/>
      <c r="O67" s="163"/>
      <c r="P67" s="165"/>
      <c r="Q67" s="163"/>
      <c r="R67" s="166"/>
      <c r="S67" s="169"/>
    </row>
    <row r="68" spans="1:19" s="38" customFormat="1" ht="9.6" customHeight="1" x14ac:dyDescent="0.25">
      <c r="A68" s="281"/>
      <c r="B68" s="310"/>
      <c r="C68" s="310"/>
      <c r="D68" s="310"/>
      <c r="E68" s="680" t="str">
        <f>UPPER(IF($D67="","",VLOOKUP($D67,'1D ELO (4)'!$A$7:$P$33,11)))</f>
        <v/>
      </c>
      <c r="F68" s="681" t="str">
        <f>UPPER(IF($D67="","",VLOOKUP($D67,'1D ELO (4)'!$A$7:$P$33,8)))</f>
        <v/>
      </c>
      <c r="G68" s="681" t="str">
        <f>IF($D67="","",VLOOKUP($D67,'1D ELO (4)'!$A$7:$P$33,9))</f>
        <v/>
      </c>
      <c r="H68" s="682"/>
      <c r="I68" s="681" t="str">
        <f>IF($D67="","",VLOOKUP($D67,'1D ELO (4)'!$A$7:$P$33,10))</f>
        <v/>
      </c>
      <c r="J68" s="311"/>
      <c r="K68" s="163"/>
      <c r="L68" s="165"/>
      <c r="M68" s="285"/>
      <c r="N68" s="319"/>
      <c r="O68" s="163"/>
      <c r="P68" s="165"/>
      <c r="Q68" s="163"/>
      <c r="R68" s="166"/>
      <c r="S68" s="169"/>
    </row>
    <row r="69" spans="1:19" s="38" customFormat="1" ht="9.6" customHeight="1" x14ac:dyDescent="0.25">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5">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224"/>
      <c r="F72" s="92">
        <f>IF(D72&gt;$R$79,,UPPER(VLOOKUP(D72,'1D ELO (4)'!$A$7:$L$23,2)))</f>
        <v>0</v>
      </c>
      <c r="G72" s="90"/>
      <c r="H72" s="90"/>
      <c r="I72" s="333"/>
      <c r="J72" s="334" t="s">
        <v>7</v>
      </c>
      <c r="K72" s="221"/>
      <c r="L72" s="227"/>
      <c r="M72" s="221"/>
      <c r="N72" s="228"/>
      <c r="O72" s="229" t="s">
        <v>157</v>
      </c>
      <c r="P72" s="230"/>
      <c r="Q72" s="230"/>
      <c r="R72" s="231"/>
    </row>
    <row r="73" spans="1:19" s="18" customFormat="1" ht="9" customHeight="1" x14ac:dyDescent="0.25">
      <c r="A73" s="236" t="s">
        <v>124</v>
      </c>
      <c r="B73" s="234"/>
      <c r="C73" s="237"/>
      <c r="D73" s="224"/>
      <c r="E73" s="224"/>
      <c r="F73" s="92">
        <f>IF(D72&gt;$R$79,,UPPER(VLOOKUP(D72,'1D ELO (4)'!$A$7:$L$23,8)))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224"/>
      <c r="F74" s="92">
        <f>IF(D74&gt;$R$79,,UPPER(VLOOKUP(D74,'1D ELO (4)'!$A$7:$L$23,2)))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(4)'!$A$7:$L$23,8)))</f>
        <v>0</v>
      </c>
      <c r="G75" s="90"/>
      <c r="H75" s="90"/>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(4)'!$A$7:$L$23,2)))</f>
        <v>0</v>
      </c>
      <c r="G76" s="90"/>
      <c r="H76" s="90"/>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(4)'!$A$7:$L$23,8)))</f>
        <v>0</v>
      </c>
      <c r="G77" s="90"/>
      <c r="H77" s="90"/>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(4)'!$A$7:$L$23,2)))</f>
        <v>0</v>
      </c>
      <c r="G78" s="90"/>
      <c r="H78" s="90"/>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(4)'!$A$7:$L$23,8)))</f>
        <v>0</v>
      </c>
      <c r="G79" s="335"/>
      <c r="H79" s="335"/>
      <c r="I79" s="336"/>
      <c r="J79" s="337"/>
      <c r="K79" s="234"/>
      <c r="L79" s="233"/>
      <c r="M79" s="234"/>
      <c r="N79" s="235"/>
      <c r="O79" s="234" t="str">
        <f>R4</f>
        <v>Kádár László</v>
      </c>
      <c r="P79" s="233"/>
      <c r="Q79" s="234"/>
      <c r="R79" s="338">
        <f>MIN(4,'1D ELO (4)'!$P$5)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195" priority="8" stopIfTrue="1">
      <formula>AND($O$1="CU",I10="Umpire")</formula>
    </cfRule>
    <cfRule type="expression" dxfId="194" priority="9" stopIfTrue="1">
      <formula>AND($O$1="CU",I10&lt;&gt;"Umpire",J10&lt;&gt;"")</formula>
    </cfRule>
    <cfRule type="expression" dxfId="193" priority="10" stopIfTrue="1">
      <formula>AND($O$1="CU",I10&lt;&gt;"Umpire")</formula>
    </cfRule>
  </conditionalFormatting>
  <conditionalFormatting sqref="M13 M29 M45 M61 O21 O53 Q37 K9 K17 K25 K33 K41 K49 K57 K65">
    <cfRule type="expression" dxfId="192" priority="6" stopIfTrue="1">
      <formula>J10="as"</formula>
    </cfRule>
    <cfRule type="expression" dxfId="191" priority="7" stopIfTrue="1">
      <formula>J10="bs"</formula>
    </cfRule>
  </conditionalFormatting>
  <conditionalFormatting sqref="M14 M30 M46 M62 O22 O54 Q38 K10 K18 K26 K34 K42 K50 K58 K66">
    <cfRule type="expression" dxfId="190" priority="4" stopIfTrue="1">
      <formula>J10="as"</formula>
    </cfRule>
    <cfRule type="expression" dxfId="189" priority="5" stopIfTrue="1">
      <formula>J10="bs"</formula>
    </cfRule>
  </conditionalFormatting>
  <conditionalFormatting sqref="J10 J18 J26 J34 J42 J50 J58 J66 L62 L46 L30 L14 N22 N54 P38">
    <cfRule type="expression" dxfId="188" priority="3" stopIfTrue="1">
      <formula>$O$1="CU"</formula>
    </cfRule>
  </conditionalFormatting>
  <conditionalFormatting sqref="E7:F7 E63:F63 E11:F11 E15:F15 E19:F19 E23:F23 E27:F27 E31:F31 E35:F35 E39:F39 E43:F43 E47:F47 E51:F51 E55:F55 E59:F59 E67:F67">
    <cfRule type="cellIs" dxfId="187" priority="2" stopIfTrue="1" operator="equal">
      <formula>"Bye"</formula>
    </cfRule>
  </conditionalFormatting>
  <conditionalFormatting sqref="D63 D7 D11 D15 D19 D23 D27 D31 D35 D39 D43 D47 D51 D55 D59 D67">
    <cfRule type="cellIs" dxfId="186" priority="1" stopIfTrue="1" operator="lessThan">
      <formula>5</formula>
    </cfRule>
  </conditionalFormatting>
  <dataValidations count="1">
    <dataValidation type="list" allowBlank="1" showInputMessage="1" sqref="I10 K14 M22 K30 O38 M54 K46 K62 I66 I34 I50 I26 I58 I18 I42" xr:uid="{00000000-0002-0000-2F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8609"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86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0">
    <tabColor indexed="17"/>
  </sheetPr>
  <dimension ref="A1:U154"/>
  <sheetViews>
    <sheetView showGridLines="0" showZeros="0" workbookViewId="0">
      <selection activeCell="B7" sqref="B7"/>
    </sheetView>
  </sheetViews>
  <sheetFormatPr defaultRowHeight="13.2" x14ac:dyDescent="0.25"/>
  <cols>
    <col min="1" max="2" width="3.33203125" customWidth="1"/>
    <col min="3" max="3" width="4.6640625" customWidth="1"/>
    <col min="4" max="4" width="4.33203125" customWidth="1"/>
    <col min="5" max="5" width="7.33203125"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MTSZ AMATŐR OB</v>
      </c>
      <c r="B1" s="138"/>
      <c r="E1" s="6"/>
      <c r="I1" s="384"/>
      <c r="J1" s="137"/>
      <c r="K1" s="297" t="s">
        <v>145</v>
      </c>
      <c r="L1" s="297"/>
      <c r="M1" s="298"/>
      <c r="N1" s="137"/>
      <c r="O1" s="137"/>
      <c r="P1" s="137"/>
      <c r="R1" s="137"/>
    </row>
    <row r="2" spans="1:21" s="108" customFormat="1" x14ac:dyDescent="0.25">
      <c r="A2" s="486" t="s">
        <v>122</v>
      </c>
      <c r="B2" s="96"/>
      <c r="C2" s="96"/>
      <c r="D2" s="96"/>
      <c r="E2" s="87"/>
      <c r="F2" s="464" t="str">
        <f>Altalanos!$D$8</f>
        <v>Női egyéni 1000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5" t="str">
        <f>Altalanos!$A$10</f>
        <v>2022.08.05-07.</v>
      </c>
      <c r="B4" s="835"/>
      <c r="C4" s="835"/>
      <c r="D4" s="145"/>
      <c r="E4" s="145"/>
      <c r="F4" s="145"/>
      <c r="G4" s="146" t="str">
        <f>Altalanos!$C$10</f>
        <v>Balatonboglár</v>
      </c>
      <c r="H4" s="301"/>
      <c r="I4" s="145"/>
      <c r="J4" s="302"/>
      <c r="K4" s="148"/>
      <c r="L4" s="147"/>
      <c r="M4" s="104"/>
      <c r="N4" s="302"/>
      <c r="O4" s="145"/>
      <c r="P4" s="302"/>
      <c r="Q4" s="145"/>
      <c r="R4" s="89" t="str">
        <f>Altalanos!$E$10</f>
        <v>Kádár László</v>
      </c>
    </row>
    <row r="5" spans="1:21" s="19" customFormat="1" ht="9.6" x14ac:dyDescent="0.25">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1" customFormat="1" ht="11.2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(4)'!$A$7:$P$39,14))</f>
        <v/>
      </c>
      <c r="C7" s="390" t="str">
        <f>IF($D7="","",VLOOKUP($D7,'1D ELO (4)'!$A$7:$P$39,15))</f>
        <v/>
      </c>
      <c r="D7" s="159"/>
      <c r="E7" s="503" t="str">
        <f>UPPER(IF($D7="","",VLOOKUP($D7,'1D ELO (4)'!$A$7:$P$33,5)))</f>
        <v/>
      </c>
      <c r="F7" s="160" t="str">
        <f>UPPER(IF($D7="","",VLOOKUP($D7,'1D ELO (4)'!$A$7:$P$33,2)))</f>
        <v/>
      </c>
      <c r="G7" s="160" t="str">
        <f>IF($D7="","",VLOOKUP($D7,'1D ELO (4)'!$A$7:$P$33,3))</f>
        <v/>
      </c>
      <c r="H7" s="308"/>
      <c r="I7" s="160" t="str">
        <f>IF($D7="","",VLOOKUP($D7,'1D ELO (4)'!$A$7:$P$33,4))</f>
        <v/>
      </c>
      <c r="J7" s="309"/>
      <c r="K7" s="163"/>
      <c r="L7" s="165"/>
      <c r="M7" s="163"/>
      <c r="N7" s="165"/>
      <c r="O7" s="163"/>
      <c r="P7" s="165"/>
      <c r="Q7" s="163"/>
      <c r="R7" s="280" t="s">
        <v>153</v>
      </c>
      <c r="S7" s="169"/>
      <c r="U7" s="170" t="str">
        <f>Birók!P21</f>
        <v>Bíró</v>
      </c>
    </row>
    <row r="8" spans="1:21" s="38" customFormat="1" ht="9.6" customHeight="1" x14ac:dyDescent="0.25">
      <c r="A8" s="281"/>
      <c r="B8" s="310"/>
      <c r="C8" s="310"/>
      <c r="D8" s="310"/>
      <c r="E8" s="503" t="str">
        <f>UPPER(IF($D7="","",VLOOKUP($D7,'1D ELO (4)'!$A$7:$P$33,11)))</f>
        <v/>
      </c>
      <c r="F8" s="160" t="str">
        <f>UPPER(IF($D7="","",VLOOKUP($D7,'1D ELO (4)'!$A$7:$P$33,8)))</f>
        <v/>
      </c>
      <c r="G8" s="160" t="str">
        <f>IF($D7="","",VLOOKUP($D7,'1D ELO (4)'!$A$7:$P$33,9))</f>
        <v/>
      </c>
      <c r="H8" s="308"/>
      <c r="I8" s="160" t="str">
        <f>IF($D7="","",VLOOKUP($D7,'1D ELO (4)'!$A$7:$P$33,10))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(4)'!$A$7:$P$39,14))</f>
        <v/>
      </c>
      <c r="C11" s="390" t="str">
        <f>IF($D11="","",VLOOKUP($D11,'1D ELO (4)'!$A$7:$P$39,15))</f>
        <v/>
      </c>
      <c r="D11" s="159"/>
      <c r="E11" s="498" t="str">
        <f>UPPER(IF($D11="","",VLOOKUP($D11,'1D ELO (4)'!$A$7:$P$39,5)))</f>
        <v/>
      </c>
      <c r="F11" s="487" t="str">
        <f>UPPER(IF($D11="","",VLOOKUP($D11,'1D ELO (4)'!$A$7:$P$39,2)))</f>
        <v/>
      </c>
      <c r="G11" s="487" t="str">
        <f>IF($D11="","",VLOOKUP($D11,'1D ELO (4)'!$A$7:$P$39,3))</f>
        <v/>
      </c>
      <c r="H11" s="499"/>
      <c r="I11" s="487" t="str">
        <f>IF($D11="","",VLOOKUP($D11,'1D ELO (4)'!$A$7:$P$39,4))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(4)'!$A$7:$P$33,11)))</f>
        <v/>
      </c>
      <c r="F12" s="487" t="str">
        <f>UPPER(IF($D11="","",VLOOKUP($D11,'1D ELO (4)'!$A$7:$P$33,8)))</f>
        <v/>
      </c>
      <c r="G12" s="487" t="str">
        <f>IF($D11="","",VLOOKUP($D11,'1D ELO (4)'!$A$7:$P$33,9))</f>
        <v/>
      </c>
      <c r="H12" s="499"/>
      <c r="I12" s="487" t="str">
        <f>IF($D11="","",VLOOKUP($D11,'1D ELO (4)'!$A$7:$P$33,10))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(4)'!$A$7:$P$39,14))</f>
        <v/>
      </c>
      <c r="C15" s="390" t="str">
        <f>IF($D15="","",VLOOKUP($D15,'1D ELO (4)'!$A$7:$P$39,15))</f>
        <v/>
      </c>
      <c r="D15" s="159"/>
      <c r="E15" s="498" t="str">
        <f>UPPER(IF($D15="","",VLOOKUP($D15,'1D ELO (4)'!$A$7:$P$39,5)))</f>
        <v/>
      </c>
      <c r="F15" s="487" t="str">
        <f>UPPER(IF($D15="","",VLOOKUP($D15,'1D ELO (4)'!$A$7:$P$39,2)))</f>
        <v/>
      </c>
      <c r="G15" s="487" t="str">
        <f>IF($D15="","",VLOOKUP($D15,'1D ELO (4)'!$A$7:$P$39,3))</f>
        <v/>
      </c>
      <c r="H15" s="499"/>
      <c r="I15" s="487" t="str">
        <f>IF($D15="","",VLOOKUP($D15,'1D ELO (4)'!$A$7:$P$39,4))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(4)'!$A$7:$P$33,11)))</f>
        <v/>
      </c>
      <c r="F16" s="487" t="str">
        <f>UPPER(IF($D15="","",VLOOKUP($D15,'1D ELO (4)'!$A$7:$P$33,8)))</f>
        <v/>
      </c>
      <c r="G16" s="487" t="str">
        <f>IF($D15="","",VLOOKUP($D15,'1D ELO (4)'!$A$7:$P$33,9))</f>
        <v/>
      </c>
      <c r="H16" s="499"/>
      <c r="I16" s="487" t="str">
        <f>IF($D15="","",VLOOKUP($D15,'1D ELO (4)'!$A$7:$P$33,10))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(4)'!$A$7:$P$39,14))</f>
        <v/>
      </c>
      <c r="C19" s="390" t="str">
        <f>IF($D19="","",VLOOKUP($D19,'1D ELO (4)'!$A$7:$P$39,15))</f>
        <v/>
      </c>
      <c r="D19" s="159"/>
      <c r="E19" s="498" t="str">
        <f>UPPER(IF($D19="","",VLOOKUP($D19,'1D ELO (4)'!$A$7:$P$39,5)))</f>
        <v/>
      </c>
      <c r="F19" s="487" t="str">
        <f>UPPER(IF($D19="","",VLOOKUP($D19,'1D ELO (4)'!$A$7:$P$39,2)))</f>
        <v/>
      </c>
      <c r="G19" s="487" t="str">
        <f>IF($D19="","",VLOOKUP($D19,'1D ELO (4)'!$A$7:$P$39,3))</f>
        <v/>
      </c>
      <c r="H19" s="499"/>
      <c r="I19" s="487" t="str">
        <f>IF($D19="","",VLOOKUP($D19,'1D ELO (4)'!$A$7:$P$39,4))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(4)'!$A$7:$P$33,11)))</f>
        <v/>
      </c>
      <c r="F20" s="487" t="str">
        <f>UPPER(IF($D19="","",VLOOKUP($D19,'1D ELO (4)'!$A$7:$P$33,8)))</f>
        <v/>
      </c>
      <c r="G20" s="487" t="str">
        <f>IF($D19="","",VLOOKUP($D19,'1D ELO (4)'!$A$7:$P$33,9))</f>
        <v/>
      </c>
      <c r="H20" s="499"/>
      <c r="I20" s="487" t="str">
        <f>IF($D19="","",VLOOKUP($D19,'1D ELO (4)'!$A$7:$P$33,10))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(4)'!$A$7:$P$39,14))</f>
        <v/>
      </c>
      <c r="C23" s="390" t="str">
        <f>IF($D23="","",VLOOKUP($D23,'1D ELO (4)'!$A$7:$P$39,15))</f>
        <v/>
      </c>
      <c r="D23" s="159"/>
      <c r="E23" s="498" t="str">
        <f>UPPER(IF($D23="","",VLOOKUP($D23,'1D ELO (4)'!$A$7:$P$39,5)))</f>
        <v/>
      </c>
      <c r="F23" s="487" t="str">
        <f>UPPER(IF($D23="","",VLOOKUP($D23,'1D ELO (4)'!$A$7:$P$39,2)))</f>
        <v/>
      </c>
      <c r="G23" s="487" t="str">
        <f>IF($D23="","",VLOOKUP($D23,'1D ELO (4)'!$A$7:$P$39,3))</f>
        <v/>
      </c>
      <c r="H23" s="499"/>
      <c r="I23" s="487" t="str">
        <f>IF($D23="","",VLOOKUP($D23,'1D ELO (4)'!$A$7:$P$39,4))</f>
        <v/>
      </c>
      <c r="J23" s="309"/>
      <c r="K23" s="163"/>
      <c r="L23" s="165"/>
      <c r="M23" s="163"/>
      <c r="N23" s="318"/>
      <c r="O23" s="163"/>
      <c r="P23" s="318"/>
      <c r="Q23" s="163"/>
      <c r="R23" s="166"/>
      <c r="S23" s="169"/>
    </row>
    <row r="24" spans="1:19" s="38" customFormat="1" ht="9.6" customHeight="1" x14ac:dyDescent="0.25">
      <c r="A24" s="281"/>
      <c r="B24" s="310"/>
      <c r="C24" s="310"/>
      <c r="D24" s="310"/>
      <c r="E24" s="498" t="str">
        <f>UPPER(IF($D23="","",VLOOKUP($D23,'1D ELO (4)'!$A$7:$P$33,11)))</f>
        <v/>
      </c>
      <c r="F24" s="487" t="str">
        <f>UPPER(IF($D23="","",VLOOKUP($D23,'1D ELO (4)'!$A$7:$P$33,8)))</f>
        <v/>
      </c>
      <c r="G24" s="487" t="str">
        <f>IF($D23="","",VLOOKUP($D23,'1D ELO (4)'!$A$7:$P$33,9))</f>
        <v/>
      </c>
      <c r="H24" s="499"/>
      <c r="I24" s="487" t="str">
        <f>IF($D23="","",VLOOKUP($D23,'1D ELO (4)'!$A$7:$P$33,10))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(4)'!$A$7:$P$39,14))</f>
        <v/>
      </c>
      <c r="C27" s="390" t="str">
        <f>IF($D27="","",VLOOKUP($D27,'1D ELO (4)'!$A$7:$P$39,15))</f>
        <v/>
      </c>
      <c r="D27" s="159"/>
      <c r="E27" s="498" t="str">
        <f>UPPER(IF($D27="","",VLOOKUP($D27,'1D ELO (4)'!$A$7:$P$39,5)))</f>
        <v/>
      </c>
      <c r="F27" s="487" t="str">
        <f>UPPER(IF($D27="","",VLOOKUP($D27,'1D ELO (4)'!$A$7:$P$39,2)))</f>
        <v/>
      </c>
      <c r="G27" s="487" t="str">
        <f>IF($D27="","",VLOOKUP($D27,'1D ELO (4)'!$A$7:$P$39,3))</f>
        <v/>
      </c>
      <c r="H27" s="499"/>
      <c r="I27" s="487" t="str">
        <f>IF($D27="","",VLOOKUP($D27,'1D ELO (4)'!$A$7:$P$39,4))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(4)'!$A$7:$P$33,11)))</f>
        <v/>
      </c>
      <c r="F28" s="487" t="str">
        <f>UPPER(IF($D27="","",VLOOKUP($D27,'1D ELO (4)'!$A$7:$P$33,8)))</f>
        <v/>
      </c>
      <c r="G28" s="487" t="str">
        <f>IF($D27="","",VLOOKUP($D27,'1D ELO (4)'!$A$7:$P$33,9))</f>
        <v/>
      </c>
      <c r="H28" s="499"/>
      <c r="I28" s="487" t="str">
        <f>IF($D27="","",VLOOKUP($D27,'1D ELO (4)'!$A$7:$P$33,10))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(4)'!$A$7:$P$39,14))</f>
        <v/>
      </c>
      <c r="C31" s="390" t="str">
        <f>IF($D31="","",VLOOKUP($D31,'1D ELO (4)'!$A$7:$P$39,15))</f>
        <v/>
      </c>
      <c r="D31" s="159"/>
      <c r="E31" s="498" t="str">
        <f>UPPER(IF($D31="","",VLOOKUP($D31,'1D ELO (4)'!$A$7:$P$39,5)))</f>
        <v/>
      </c>
      <c r="F31" s="487" t="str">
        <f>UPPER(IF($D31="","",VLOOKUP($D31,'1D ELO (4)'!$A$7:$P$39,2)))</f>
        <v/>
      </c>
      <c r="G31" s="487" t="str">
        <f>IF($D31="","",VLOOKUP($D31,'1D ELO (4)'!$A$7:$P$39,3))</f>
        <v/>
      </c>
      <c r="H31" s="499"/>
      <c r="I31" s="487" t="str">
        <f>IF($D31="","",VLOOKUP($D31,'1D ELO (4)'!$A$7:$P$39,4))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(4)'!$A$7:$P$33,11)))</f>
        <v/>
      </c>
      <c r="F32" s="487" t="str">
        <f>UPPER(IF($D31="","",VLOOKUP($D31,'1D ELO (4)'!$A$7:$P$33,8)))</f>
        <v/>
      </c>
      <c r="G32" s="487" t="str">
        <f>IF($D31="","",VLOOKUP($D31,'1D ELO (4)'!$A$7:$P$33,9))</f>
        <v/>
      </c>
      <c r="H32" s="499"/>
      <c r="I32" s="487" t="str">
        <f>IF($D31="","",VLOOKUP($D31,'1D ELO (4)'!$A$7:$P$33,10))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307">
        <v>8</v>
      </c>
      <c r="B35" s="390" t="str">
        <f>IF($D35="","",VLOOKUP($D35,'1D ELO (4)'!$A$7:$P$39,14))</f>
        <v/>
      </c>
      <c r="C35" s="390" t="str">
        <f>IF($D35="","",VLOOKUP($D35,'1D ELO (4)'!$A$7:$P$39,15))</f>
        <v/>
      </c>
      <c r="D35" s="159"/>
      <c r="E35" s="680" t="str">
        <f>UPPER(IF($D35="","",VLOOKUP($D35,'1D ELO (4)'!$A$7:$P$39,5)))</f>
        <v/>
      </c>
      <c r="F35" s="681" t="str">
        <f>UPPER(IF($D35="","",VLOOKUP($D35,'1D ELO (4)'!$A$7:$P$39,2)))</f>
        <v/>
      </c>
      <c r="G35" s="681" t="str">
        <f>IF($D35="","",VLOOKUP($D35,'1D ELO (4)'!$A$7:$P$39,3))</f>
        <v/>
      </c>
      <c r="H35" s="682"/>
      <c r="I35" s="681" t="str">
        <f>IF($D35="","",VLOOKUP($D35,'1D ELO (4)'!$A$7:$P$39,4))</f>
        <v/>
      </c>
      <c r="J35" s="317"/>
      <c r="K35" s="163"/>
      <c r="L35" s="165"/>
      <c r="M35" s="201"/>
      <c r="N35" s="314"/>
      <c r="O35" s="163"/>
      <c r="P35" s="318"/>
      <c r="Q35" s="163"/>
      <c r="R35" s="166"/>
      <c r="S35" s="169"/>
    </row>
    <row r="36" spans="1:19" s="38" customFormat="1" ht="9.6" customHeight="1" x14ac:dyDescent="0.25">
      <c r="A36" s="281"/>
      <c r="B36" s="310"/>
      <c r="C36" s="310"/>
      <c r="D36" s="310"/>
      <c r="E36" s="680" t="str">
        <f>UPPER(IF($D35="","",VLOOKUP($D35,'1D ELO (4)'!$A$7:$P$33,11)))</f>
        <v/>
      </c>
      <c r="F36" s="681" t="str">
        <f>UPPER(IF($D35="","",VLOOKUP($D35,'1D ELO (4)'!$A$7:$P$33,8)))</f>
        <v/>
      </c>
      <c r="G36" s="681" t="str">
        <f>IF($D35="","",VLOOKUP($D35,'1D ELO (4)'!$A$7:$P$33,9))</f>
        <v/>
      </c>
      <c r="H36" s="682"/>
      <c r="I36" s="681" t="str">
        <f>IF($D35="","",VLOOKUP($D35,'1D ELO (4)'!$A$7:$P$33,10))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07">
        <v>9</v>
      </c>
      <c r="B39" s="390" t="str">
        <f>IF($D39="","",VLOOKUP($D39,'1D ELO (4)'!$A$7:$P$39,14))</f>
        <v/>
      </c>
      <c r="C39" s="390" t="str">
        <f>IF($D39="","",VLOOKUP($D39,'1D ELO (4)'!$A$7:$P$39,15))</f>
        <v/>
      </c>
      <c r="D39" s="159"/>
      <c r="E39" s="503" t="str">
        <f>UPPER(IF($D39="","",VLOOKUP($D39,'1D ELO (4)'!$A$7:$P$39,5)))</f>
        <v/>
      </c>
      <c r="F39" s="681" t="str">
        <f>UPPER(IF($D39="","",VLOOKUP($D39,'1D ELO (4)'!$A$7:$P$39,2)))</f>
        <v/>
      </c>
      <c r="G39" s="681" t="str">
        <f>IF($D39="","",VLOOKUP($D39,'1D ELO (4)'!$A$7:$P$39,3))</f>
        <v/>
      </c>
      <c r="H39" s="682"/>
      <c r="I39" s="681" t="str">
        <f>IF($D39="","",VLOOKUP($D39,'1D ELO (4)'!$A$7:$P$39,4))</f>
        <v/>
      </c>
      <c r="J39" s="309"/>
      <c r="K39" s="163"/>
      <c r="L39" s="165"/>
      <c r="M39" s="163"/>
      <c r="N39" s="165"/>
      <c r="O39" s="163"/>
      <c r="P39" s="318"/>
      <c r="Q39" s="201"/>
      <c r="R39" s="166"/>
      <c r="S39" s="169"/>
    </row>
    <row r="40" spans="1:19" s="38" customFormat="1" ht="9.6" customHeight="1" x14ac:dyDescent="0.25">
      <c r="A40" s="281"/>
      <c r="B40" s="310"/>
      <c r="C40" s="310"/>
      <c r="D40" s="310"/>
      <c r="E40" s="503" t="str">
        <f>UPPER(IF($D39="","",VLOOKUP($D39,'1D ELO (4)'!$A$7:$P$33,11)))</f>
        <v/>
      </c>
      <c r="F40" s="160" t="str">
        <f>UPPER(IF($D39="","",VLOOKUP($D39,'1D ELO (4)'!$A$7:$P$33,8)))</f>
        <v/>
      </c>
      <c r="G40" s="160" t="str">
        <f>IF($D39="","",VLOOKUP($D39,'1D ELO (4)'!$A$7:$P$33,9))</f>
        <v/>
      </c>
      <c r="H40" s="308"/>
      <c r="I40" s="160" t="str">
        <f>IF($D39="","",VLOOKUP($D39,'1D ELO (4)'!$A$7:$P$33,10))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(4)'!$A$7:$P$39,13))</f>
        <v/>
      </c>
      <c r="C43" s="390" t="str">
        <f>IF($D43="","",VLOOKUP($D43,'1D ELO (4)'!$A$7:$P$39,15))</f>
        <v/>
      </c>
      <c r="D43" s="159"/>
      <c r="E43" s="498" t="str">
        <f>UPPER(IF($D43="","",VLOOKUP($D43,'1D ELO (4)'!$A$7:$P$39,5)))</f>
        <v/>
      </c>
      <c r="F43" s="487" t="str">
        <f>UPPER(IF($D43="","",VLOOKUP($D43,'1D ELO (4)'!$A$7:$P$39,2)))</f>
        <v/>
      </c>
      <c r="G43" s="487" t="str">
        <f>IF($D43="","",VLOOKUP($D43,'1D ELO (4)'!$A$7:$P$39,3))</f>
        <v/>
      </c>
      <c r="H43" s="499"/>
      <c r="I43" s="487" t="str">
        <f>IF($D43="","",VLOOKUP($D43,'1D ELO (4)'!$A$7:$P$39,4))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(4)'!$A$7:$P$33,11)))</f>
        <v/>
      </c>
      <c r="F44" s="487" t="str">
        <f>UPPER(IF($D43="","",VLOOKUP($D43,'1D ELO (4)'!$A$7:$P$33,8)))</f>
        <v/>
      </c>
      <c r="G44" s="487" t="str">
        <f>IF($D43="","",VLOOKUP($D43,'1D ELO (4)'!$A$7:$P$33,9))</f>
        <v/>
      </c>
      <c r="H44" s="499"/>
      <c r="I44" s="487" t="str">
        <f>IF($D43="","",VLOOKUP($D43,'1D ELO (4)'!$A$7:$P$33,10))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(4)'!$A$7:$P$39,14))</f>
        <v/>
      </c>
      <c r="C47" s="390" t="str">
        <f>IF($D47="","",VLOOKUP($D47,'1D ELO (4)'!$A$7:$P$39,15))</f>
        <v/>
      </c>
      <c r="D47" s="159"/>
      <c r="E47" s="498" t="str">
        <f>UPPER(IF($D47="","",VLOOKUP($D47,'1D ELO (4)'!$A$7:$P$39,5)))</f>
        <v/>
      </c>
      <c r="F47" s="487" t="str">
        <f>UPPER(IF($D47="","",VLOOKUP($D47,'1D ELO (4)'!$A$7:$P$39,2)))</f>
        <v/>
      </c>
      <c r="G47" s="487" t="str">
        <f>IF($D47="","",VLOOKUP($D47,'1D ELO (4)'!$A$7:$P$39,3))</f>
        <v/>
      </c>
      <c r="H47" s="499"/>
      <c r="I47" s="487" t="str">
        <f>IF($D47="","",VLOOKUP($D47,'1D ELO (4)'!$A$7:$P$39,4))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(4)'!$A$7:$P$33,11)))</f>
        <v/>
      </c>
      <c r="F48" s="487" t="str">
        <f>UPPER(IF($D47="","",VLOOKUP($D47,'1D ELO (4)'!$A$7:$P$33,8)))</f>
        <v/>
      </c>
      <c r="G48" s="487" t="str">
        <f>IF($D47="","",VLOOKUP($D47,'1D ELO (4)'!$A$7:$P$33,9))</f>
        <v/>
      </c>
      <c r="H48" s="499"/>
      <c r="I48" s="487" t="str">
        <f>IF($D47="","",VLOOKUP($D47,'1D ELO (4)'!$A$7:$P$33,10))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5">
      <c r="A51" s="281">
        <v>12</v>
      </c>
      <c r="B51" s="390" t="str">
        <f>IF($D51="","",VLOOKUP($D51,'1D ELO (4)'!$A$7:$P$39,14))</f>
        <v/>
      </c>
      <c r="C51" s="390" t="str">
        <f>IF($D51="","",VLOOKUP($D51,'1D ELO (4)'!$A$7:$P$39,15))</f>
        <v/>
      </c>
      <c r="D51" s="159"/>
      <c r="E51" s="498" t="str">
        <f>UPPER(IF($D51="","",VLOOKUP($D51,'1D ELO (4)'!$A$7:$P$39,5)))</f>
        <v/>
      </c>
      <c r="F51" s="487" t="str">
        <f>UPPER(IF($D51="","",VLOOKUP($D51,'1D ELO (4)'!$A$7:$P$39,2)))</f>
        <v/>
      </c>
      <c r="G51" s="487" t="str">
        <f>IF($D51="","",VLOOKUP($D51,'1D ELO (4)'!$A$7:$P$39,3))</f>
        <v/>
      </c>
      <c r="H51" s="499"/>
      <c r="I51" s="487" t="str">
        <f>IF($D51="","",VLOOKUP($D51,'1D ELO (4)'!$A$7:$P$39,4))</f>
        <v/>
      </c>
      <c r="J51" s="317"/>
      <c r="K51" s="163"/>
      <c r="L51" s="165"/>
      <c r="M51" s="201"/>
      <c r="N51" s="322"/>
      <c r="O51" s="163"/>
      <c r="P51" s="318"/>
      <c r="Q51" s="163"/>
      <c r="R51" s="166"/>
      <c r="S51" s="169"/>
    </row>
    <row r="52" spans="1:19" s="38" customFormat="1" ht="9.6" customHeight="1" x14ac:dyDescent="0.25">
      <c r="A52" s="281"/>
      <c r="B52" s="310"/>
      <c r="C52" s="310"/>
      <c r="D52" s="310"/>
      <c r="E52" s="498" t="str">
        <f>UPPER(IF($D51="","",VLOOKUP($D51,'1D ELO (4)'!$A$7:$P$33,11)))</f>
        <v/>
      </c>
      <c r="F52" s="487" t="str">
        <f>UPPER(IF($D51="","",VLOOKUP($D51,'1D ELO (4)'!$A$7:$P$33,8)))</f>
        <v/>
      </c>
      <c r="G52" s="487" t="str">
        <f>IF($D51="","",VLOOKUP($D51,'1D ELO (4)'!$A$7:$P$33,9))</f>
        <v/>
      </c>
      <c r="H52" s="499"/>
      <c r="I52" s="487" t="str">
        <f>IF($D51="","",VLOOKUP($D51,'1D ELO (4)'!$A$7:$P$33,10))</f>
        <v/>
      </c>
      <c r="J52" s="311"/>
      <c r="K52" s="163"/>
      <c r="L52" s="165"/>
      <c r="M52" s="285"/>
      <c r="N52" s="323"/>
      <c r="O52" s="163"/>
      <c r="P52" s="318"/>
      <c r="Q52" s="163"/>
      <c r="R52" s="166"/>
      <c r="S52" s="169"/>
    </row>
    <row r="53" spans="1:19" s="38" customFormat="1" ht="9.6" customHeight="1" x14ac:dyDescent="0.25">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(4)'!$A$7:$P$39,14))</f>
        <v/>
      </c>
      <c r="C55" s="390" t="str">
        <f>IF($D55="","",VLOOKUP($D55,'1D ELO (4)'!$A$7:$P$39,15))</f>
        <v/>
      </c>
      <c r="D55" s="159"/>
      <c r="E55" s="498" t="str">
        <f>UPPER(IF($D55="","",VLOOKUP($D55,'1D ELO (4)'!$A$7:$P$39,5)))</f>
        <v/>
      </c>
      <c r="F55" s="487" t="str">
        <f>UPPER(IF($D55="","",VLOOKUP($D55,'1D ELO (4)'!$A$7:$P$39,2)))</f>
        <v/>
      </c>
      <c r="G55" s="487" t="str">
        <f>IF($D55="","",VLOOKUP($D55,'1D ELO (4)'!$A$7:$P$39,3))</f>
        <v/>
      </c>
      <c r="H55" s="499"/>
      <c r="I55" s="487" t="str">
        <f>IF($D55="","",VLOOKUP($D55,'1D ELO (4)'!$A$7:$P$39,4))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(4)'!$A$7:$P$33,11)))</f>
        <v/>
      </c>
      <c r="F56" s="487" t="str">
        <f>UPPER(IF($D55="","",VLOOKUP($D55,'1D ELO (4)'!$A$7:$P$33,8)))</f>
        <v/>
      </c>
      <c r="G56" s="487" t="str">
        <f>IF($D55="","",VLOOKUP($D55,'1D ELO (4)'!$A$7:$P$33,9))</f>
        <v/>
      </c>
      <c r="H56" s="499"/>
      <c r="I56" s="487" t="str">
        <f>IF($D55="","",VLOOKUP($D55,'1D ELO (4)'!$A$7:$P$33,10))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(4)'!$A$7:$P$39,14))</f>
        <v/>
      </c>
      <c r="C59" s="390" t="str">
        <f>IF($D59="","",VLOOKUP($D59,'1D ELO (4)'!$A$7:$P$39,15))</f>
        <v/>
      </c>
      <c r="D59" s="159"/>
      <c r="E59" s="498" t="str">
        <f>UPPER(IF($D59="","",VLOOKUP($D59,'1D ELO (4)'!$A$7:$P$39,5)))</f>
        <v/>
      </c>
      <c r="F59" s="487" t="str">
        <f>UPPER(IF($D59="","",VLOOKUP($D59,'1D ELO (4)'!$A$7:$P$39,2)))</f>
        <v/>
      </c>
      <c r="G59" s="487" t="str">
        <f>IF($D59="","",VLOOKUP($D59,'1D ELO (4)'!$A$7:$P$39,3))</f>
        <v/>
      </c>
      <c r="H59" s="499"/>
      <c r="I59" s="487" t="str">
        <f>IF($D59="","",VLOOKUP($D59,'1D ELO (4)'!$A$7:$P$39,4))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(4)'!$A$7:$P$33,11)))</f>
        <v/>
      </c>
      <c r="F60" s="487" t="str">
        <f>UPPER(IF($D59="","",VLOOKUP($D59,'1D ELO (4)'!$A$7:$P$33,8)))</f>
        <v/>
      </c>
      <c r="G60" s="487" t="str">
        <f>IF($D59="","",VLOOKUP($D59,'1D ELO (4)'!$A$7:$P$33,9))</f>
        <v/>
      </c>
      <c r="H60" s="499"/>
      <c r="I60" s="487" t="str">
        <f>IF($D59="","",VLOOKUP($D59,'1D ELO (4)'!$A$7:$P$33,10))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(4)'!$A$7:$P$39,14))</f>
        <v/>
      </c>
      <c r="C63" s="390" t="str">
        <f>IF($D63="","",VLOOKUP($D63,'1D ELO (4)'!$A$7:$P$39,15))</f>
        <v/>
      </c>
      <c r="D63" s="159"/>
      <c r="E63" s="498" t="str">
        <f>UPPER(IF($D63="","",VLOOKUP($D63,'1D ELO (4)'!$A$7:$P$39,5)))</f>
        <v/>
      </c>
      <c r="F63" s="487" t="str">
        <f>UPPER(IF($D63="","",VLOOKUP($D63,'1D ELO (4)'!$A$7:$P$39,2)))</f>
        <v/>
      </c>
      <c r="G63" s="487" t="str">
        <f>IF($D63="","",VLOOKUP($D63,'1D ELO (4)'!$A$7:$P$39,3))</f>
        <v/>
      </c>
      <c r="H63" s="499"/>
      <c r="I63" s="487" t="str">
        <f>IF($D63="","",VLOOKUP($D63,'1D ELO (4)'!$A$7:$P$39,4))</f>
        <v/>
      </c>
      <c r="J63" s="309"/>
      <c r="K63" s="163"/>
      <c r="L63" s="318"/>
      <c r="M63" s="163"/>
      <c r="N63" s="165"/>
      <c r="O63" s="339" t="s">
        <v>129</v>
      </c>
      <c r="P63" s="340"/>
      <c r="Q63" s="339" t="s">
        <v>149</v>
      </c>
      <c r="R63" s="340"/>
      <c r="S63" s="169"/>
    </row>
    <row r="64" spans="1:19" s="38" customFormat="1" ht="9.6" customHeight="1" x14ac:dyDescent="0.25">
      <c r="A64" s="281"/>
      <c r="B64" s="310"/>
      <c r="C64" s="310"/>
      <c r="D64" s="310"/>
      <c r="E64" s="498" t="str">
        <f>UPPER(IF($D63="","",VLOOKUP($D63,'1D ELO (4)'!$A$7:$P$33,11)))</f>
        <v/>
      </c>
      <c r="F64" s="487" t="str">
        <f>UPPER(IF($D63="","",VLOOKUP($D63,'1D ELO (4)'!$A$7:$P$33,8)))</f>
        <v/>
      </c>
      <c r="G64" s="487" t="str">
        <f>IF($D63="","",VLOOKUP($D63,'1D ELO (4)'!$A$7:$P$33,9))</f>
        <v/>
      </c>
      <c r="H64" s="499"/>
      <c r="I64" s="487" t="str">
        <f>IF($D63="","",VLOOKUP($D63,'1D ELO (4)'!$A$7:$P$33,10))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5">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5">
      <c r="A67" s="327">
        <v>16</v>
      </c>
      <c r="B67" s="390" t="str">
        <f>IF($D67="","",VLOOKUP($D67,'1D ELO (4)'!$A$7:$P$39,14))</f>
        <v/>
      </c>
      <c r="C67" s="390" t="str">
        <f>IF($D67="","",VLOOKUP($D67,'1D ELO (4)'!$A$7:$P$39,15))</f>
        <v/>
      </c>
      <c r="D67" s="159"/>
      <c r="E67" s="503" t="str">
        <f>UPPER(IF($D67="","",VLOOKUP($D67,'1D ELO (4)'!$A$7:$P$39,5)))</f>
        <v/>
      </c>
      <c r="F67" s="681" t="str">
        <f>UPPER(IF($D67="","",VLOOKUP($D67,'1D ELO (4)'!$A$7:$P$39,2)))</f>
        <v/>
      </c>
      <c r="G67" s="681" t="str">
        <f>IF($D67="","",VLOOKUP($D67,'1D ELO (4)'!$A$7:$P$39,3))</f>
        <v/>
      </c>
      <c r="H67" s="682"/>
      <c r="I67" s="681" t="str">
        <f>IF($D67="","",VLOOKUP($D67,'1D ELO (4)'!$A$7:$P$39,4))</f>
        <v/>
      </c>
      <c r="J67" s="317"/>
      <c r="K67" s="163"/>
      <c r="L67" s="165"/>
      <c r="M67" s="201"/>
      <c r="N67" s="314"/>
      <c r="O67" s="267" t="s">
        <v>0</v>
      </c>
      <c r="P67" s="348"/>
      <c r="Q67" s="344" t="str">
        <f>UPPER(IF(OR(P67="a",P67="as"),O65,IF(OR(P67="b",P67="bs"),O69,)))</f>
        <v/>
      </c>
      <c r="R67" s="349"/>
      <c r="S67" s="169"/>
    </row>
    <row r="68" spans="1:19" s="38" customFormat="1" ht="9.6" customHeight="1" x14ac:dyDescent="0.25">
      <c r="A68" s="281"/>
      <c r="B68" s="310"/>
      <c r="C68" s="310"/>
      <c r="D68" s="310"/>
      <c r="E68" s="503" t="str">
        <f>UPPER(IF($D67="","",VLOOKUP($D67,'1D ELO (4)'!$A$7:$P$33,11)))</f>
        <v/>
      </c>
      <c r="F68" s="160" t="str">
        <f>UPPER(IF($D67="","",VLOOKUP($D67,'1D ELO (4)'!$A$7:$P$33,8)))</f>
        <v/>
      </c>
      <c r="G68" s="160" t="str">
        <f>IF($D67="","",VLOOKUP($D67,'1D ELO (4)'!$A$7:$P$33,9))</f>
        <v/>
      </c>
      <c r="H68" s="308"/>
      <c r="I68" s="160" t="str">
        <f>IF($D67="","",VLOOKUP($D67,'1D ELO (4)'!$A$7:$P$33,10))</f>
        <v/>
      </c>
      <c r="J68" s="311"/>
      <c r="K68" s="163"/>
      <c r="L68" s="165"/>
      <c r="M68" s="285"/>
      <c r="N68" s="319"/>
      <c r="O68" s="395" t="str">
        <f>UPPER(IF(OR(P113="a",P113="as"),O96,IF(OR(P113="b",P113="bs"),O128,)))</f>
        <v/>
      </c>
      <c r="P68" s="350"/>
      <c r="Q68" s="343"/>
      <c r="R68" s="340"/>
      <c r="S68" s="169"/>
    </row>
    <row r="69" spans="1:19" s="38" customFormat="1" ht="9.6" customHeight="1" x14ac:dyDescent="0.25">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5">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5">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5">
      <c r="A72" s="222" t="s">
        <v>160</v>
      </c>
      <c r="B72" s="221"/>
      <c r="C72" s="223"/>
      <c r="D72" s="224">
        <v>1</v>
      </c>
      <c r="E72" s="224"/>
      <c r="F72" s="92">
        <f>IF(D72&gt;$R$79,,UPPER(VLOOKUP(D72,'1D ELO (4)'!$A$7:$L$23,2)))</f>
        <v>0</v>
      </c>
      <c r="G72" s="355">
        <v>5</v>
      </c>
      <c r="H72" s="92">
        <f>IF(G72&gt;$R$79,,UPPER(VLOOKUP(G72,'1D ELO (4)'!$A$7:$L$23,2)))</f>
        <v>0</v>
      </c>
      <c r="I72" s="333"/>
      <c r="J72" s="334" t="s">
        <v>7</v>
      </c>
      <c r="K72" s="221"/>
      <c r="L72" s="227"/>
      <c r="M72" s="221"/>
      <c r="N72" s="228"/>
      <c r="O72" s="229" t="s">
        <v>161</v>
      </c>
      <c r="P72" s="230"/>
      <c r="Q72" s="230"/>
      <c r="R72" s="231"/>
    </row>
    <row r="73" spans="1:19" s="18" customFormat="1" ht="9" customHeight="1" x14ac:dyDescent="0.25">
      <c r="A73" s="236" t="s">
        <v>124</v>
      </c>
      <c r="B73" s="234"/>
      <c r="C73" s="237"/>
      <c r="D73" s="224"/>
      <c r="E73" s="224"/>
      <c r="F73" s="92">
        <f>IF(D72&gt;$R$79,,UPPER(VLOOKUP(D72,'1D ELO (4)'!$A$7:$L$23,8)))</f>
        <v>0</v>
      </c>
      <c r="G73" s="355"/>
      <c r="H73" s="92">
        <f>IF(G72&gt;$R$79,,UPPER(VLOOKUP(G72,'1D ELO (4)'!$A$7:$L$23,8)))</f>
        <v>0</v>
      </c>
      <c r="I73" s="333"/>
      <c r="J73" s="334"/>
      <c r="K73" s="92">
        <f>IF(J72&gt;$R$79,,UPPER(VLOOKUP(J72,'1D ELO (4)'!$A$7:$L$23,8)))</f>
        <v>0</v>
      </c>
      <c r="L73" s="227"/>
      <c r="M73" s="221"/>
      <c r="N73" s="228"/>
      <c r="O73" s="234"/>
      <c r="P73" s="233"/>
      <c r="Q73" s="234"/>
      <c r="R73" s="235"/>
    </row>
    <row r="74" spans="1:19" s="18" customFormat="1" ht="9" customHeight="1" x14ac:dyDescent="0.25">
      <c r="A74" s="379"/>
      <c r="B74" s="380"/>
      <c r="C74" s="381"/>
      <c r="D74" s="224">
        <v>2</v>
      </c>
      <c r="E74" s="224"/>
      <c r="F74" s="92">
        <f>IF(D74&gt;$R$79,,UPPER(VLOOKUP(D74,'1D ELO (4)'!$A$7:$L$23,2)))</f>
        <v>0</v>
      </c>
      <c r="G74" s="355">
        <v>6</v>
      </c>
      <c r="H74" s="92">
        <f>IF(G74&gt;$R$79,,UPPER(VLOOKUP(G74,'1D ELO (4)'!$A$7:$L$23,2)))</f>
        <v>0</v>
      </c>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(4)'!$A$7:$L$23,8)))</f>
        <v>0</v>
      </c>
      <c r="G75" s="355"/>
      <c r="H75" s="92">
        <f>IF(G74&gt;$R$79,,UPPER(VLOOKUP(G74,'1D ELO (4)'!$A$7:$L$23,8)))</f>
        <v>0</v>
      </c>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(4)'!$A$7:$L$23,2)))</f>
        <v>0</v>
      </c>
      <c r="G76" s="355">
        <v>7</v>
      </c>
      <c r="H76" s="92">
        <f>IF(G76&gt;$R$79,,UPPER(VLOOKUP(G76,'1D ELO (4)'!$A$7:$L$23,2)))</f>
        <v>0</v>
      </c>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(4)'!$A$7:$L$23,8)))</f>
        <v>0</v>
      </c>
      <c r="G77" s="355"/>
      <c r="H77" s="92">
        <f>IF(G76&gt;$R$79,,UPPER(VLOOKUP(G76,'1D ELO (4)'!$A$7:$L$23,8)))</f>
        <v>0</v>
      </c>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(4)'!$A$7:$L$23,2)))</f>
        <v>0</v>
      </c>
      <c r="G78" s="355">
        <v>8</v>
      </c>
      <c r="H78" s="92">
        <f>IF(G78&gt;$R$79,,UPPER(VLOOKUP(G78,'1D ELO (4)'!$A$7:$L$23,2)))</f>
        <v>0</v>
      </c>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(4)'!$A$7:$L$23,8)))</f>
        <v>0</v>
      </c>
      <c r="G79" s="356"/>
      <c r="H79" s="241">
        <f>IF(G78&gt;$R$79,,UPPER(VLOOKUP(G78,'1D ELO (4)'!$A$7:$L$23,8)))</f>
        <v>0</v>
      </c>
      <c r="I79" s="336"/>
      <c r="J79" s="337"/>
      <c r="K79" s="234"/>
      <c r="L79" s="233"/>
      <c r="M79" s="234"/>
      <c r="N79" s="235"/>
      <c r="O79" s="234" t="str">
        <f>R4</f>
        <v>Kádár László</v>
      </c>
      <c r="P79" s="233"/>
      <c r="Q79" s="234"/>
      <c r="R79" s="357">
        <f>'1D ELO (4)'!$P$5</f>
        <v>0</v>
      </c>
    </row>
    <row r="80" spans="1:19" s="19" customFormat="1" ht="9.6" x14ac:dyDescent="0.25">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3">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5">
      <c r="A82" s="307">
        <v>17</v>
      </c>
      <c r="B82" s="390" t="str">
        <f>IF($D82="","",VLOOKUP($D82,'1D ELO (4)'!$A$7:$P$39,14))</f>
        <v/>
      </c>
      <c r="C82" s="390" t="str">
        <f>IF($D82="","",VLOOKUP($D82,'1D ELO (4)'!$A$7:$P$39,15))</f>
        <v/>
      </c>
      <c r="D82" s="159"/>
      <c r="E82" s="680" t="str">
        <f>UPPER(IF($D82="","",VLOOKUP($D82,'1D ELO (4)'!$A$7:$P$39,5)))</f>
        <v/>
      </c>
      <c r="F82" s="681" t="str">
        <f>UPPER(IF($D82="","",VLOOKUP($D82,'1D ELO (4)'!$A$7:$P$39,2)))</f>
        <v/>
      </c>
      <c r="G82" s="681" t="str">
        <f>IF($D82="","",VLOOKUP($D82,'1D ELO (4)'!$A$7:$P$39,3))</f>
        <v/>
      </c>
      <c r="H82" s="682"/>
      <c r="I82" s="681" t="str">
        <f>IF($D82="","",VLOOKUP($D82,'1D ELO (4)'!$A$7:$P$39,4))</f>
        <v/>
      </c>
      <c r="J82" s="309"/>
      <c r="K82" s="163"/>
      <c r="L82" s="165"/>
      <c r="M82" s="163"/>
      <c r="N82" s="165"/>
      <c r="O82" s="163"/>
      <c r="P82" s="165"/>
      <c r="Q82" s="163"/>
      <c r="R82" s="280" t="s">
        <v>154</v>
      </c>
      <c r="S82" s="169"/>
      <c r="U82" s="170">
        <f>Birók!P60</f>
        <v>0</v>
      </c>
    </row>
    <row r="83" spans="1:21" s="38" customFormat="1" ht="9.6" customHeight="1" x14ac:dyDescent="0.25">
      <c r="A83" s="281"/>
      <c r="B83" s="310"/>
      <c r="C83" s="310"/>
      <c r="D83" s="310"/>
      <c r="E83" s="680" t="str">
        <f>UPPER(IF($D82="","",VLOOKUP($D82,'1D ELO (4)'!$A$7:$P$33,11)))</f>
        <v/>
      </c>
      <c r="F83" s="681" t="str">
        <f>UPPER(IF($D82="","",VLOOKUP($D82,'1D ELO (4)'!$A$7:$P$33,8)))</f>
        <v/>
      </c>
      <c r="G83" s="681" t="str">
        <f>IF($D82="","",VLOOKUP($D82,'1D ELO (4)'!$A$7:$P$33,9))</f>
        <v/>
      </c>
      <c r="H83" s="682"/>
      <c r="I83" s="681" t="str">
        <f>IF($D82="","",VLOOKUP($D82,'1D ELO (4)'!$A$7:$P$33,10))</f>
        <v/>
      </c>
      <c r="J83" s="311"/>
      <c r="K83" s="156" t="str">
        <f>IF(J83="a",F82,IF(J83="b",F84,""))</f>
        <v/>
      </c>
      <c r="L83" s="165"/>
      <c r="M83" s="163"/>
      <c r="N83" s="165"/>
      <c r="O83" s="163"/>
      <c r="P83" s="165"/>
      <c r="Q83" s="163"/>
      <c r="R83" s="166"/>
      <c r="S83" s="169"/>
      <c r="U83" s="178">
        <f>Birók!P61</f>
        <v>0</v>
      </c>
    </row>
    <row r="84" spans="1:21" s="38" customFormat="1" ht="9.6" customHeight="1" x14ac:dyDescent="0.25">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5">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5">
      <c r="A86" s="281">
        <v>18</v>
      </c>
      <c r="B86" s="390" t="str">
        <f>IF($D86="","",VLOOKUP($D86,'1D ELO (4)'!$A$7:$P$39,14))</f>
        <v/>
      </c>
      <c r="C86" s="390" t="str">
        <f>IF($D86="","",VLOOKUP($D86,'1D ELO (4)'!$A$7:$P$39,15))</f>
        <v/>
      </c>
      <c r="D86" s="159"/>
      <c r="E86" s="498" t="str">
        <f>UPPER(IF($D86="","",VLOOKUP($D86,'1D ELO (4)'!$A$7:$P$39,5)))</f>
        <v/>
      </c>
      <c r="F86" s="487" t="str">
        <f>UPPER(IF($D86="","",VLOOKUP($D86,'1D ELO (4)'!$A$7:$P$39,2)))</f>
        <v/>
      </c>
      <c r="G86" s="487" t="str">
        <f>IF($D86="","",VLOOKUP($D86,'1D ELO (4)'!$A$7:$P$39,3))</f>
        <v/>
      </c>
      <c r="H86" s="499"/>
      <c r="I86" s="487" t="str">
        <f>IF($D86="","",VLOOKUP($D86,'1D ELO (4)'!$A$7:$P$39,4))</f>
        <v/>
      </c>
      <c r="J86" s="317"/>
      <c r="K86" s="163"/>
      <c r="L86" s="318"/>
      <c r="M86" s="201"/>
      <c r="N86" s="314"/>
      <c r="O86" s="163"/>
      <c r="P86" s="165"/>
      <c r="Q86" s="163"/>
      <c r="R86" s="166"/>
      <c r="S86" s="169"/>
      <c r="U86" s="178">
        <f>Birók!P64</f>
        <v>0</v>
      </c>
    </row>
    <row r="87" spans="1:21" s="38" customFormat="1" ht="9.6" customHeight="1" x14ac:dyDescent="0.25">
      <c r="A87" s="281"/>
      <c r="B87" s="310"/>
      <c r="C87" s="310"/>
      <c r="D87" s="310"/>
      <c r="E87" s="498" t="str">
        <f>UPPER(IF($D86="","",VLOOKUP($D86,'1D ELO (4)'!$A$7:$P$33,11)))</f>
        <v/>
      </c>
      <c r="F87" s="487" t="str">
        <f>UPPER(IF($D86="","",VLOOKUP($D86,'1D ELO (4)'!$A$7:$P$33,8)))</f>
        <v/>
      </c>
      <c r="G87" s="487" t="str">
        <f>IF($D86="","",VLOOKUP($D86,'1D ELO (4)'!$A$7:$P$33,9))</f>
        <v/>
      </c>
      <c r="H87" s="499"/>
      <c r="I87" s="487" t="str">
        <f>IF($D86="","",VLOOKUP($D86,'1D ELO (4)'!$A$7:$P$33,10))</f>
        <v/>
      </c>
      <c r="J87" s="311"/>
      <c r="K87" s="163"/>
      <c r="L87" s="318"/>
      <c r="M87" s="285"/>
      <c r="N87" s="319"/>
      <c r="O87" s="163"/>
      <c r="P87" s="165"/>
      <c r="Q87" s="163"/>
      <c r="R87" s="166"/>
      <c r="S87" s="169"/>
      <c r="U87" s="178">
        <f>Birók!P65</f>
        <v>0</v>
      </c>
    </row>
    <row r="88" spans="1:21" s="38" customFormat="1" ht="9.6" customHeight="1" x14ac:dyDescent="0.25">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5">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5">
      <c r="A90" s="321">
        <v>19</v>
      </c>
      <c r="B90" s="390" t="str">
        <f>IF($D90="","",VLOOKUP($D90,'1D ELO (4)'!$A$7:$P$39,14))</f>
        <v/>
      </c>
      <c r="C90" s="390" t="str">
        <f>IF($D90="","",VLOOKUP($D90,'1D ELO (4)'!$A$7:$P$39,15))</f>
        <v/>
      </c>
      <c r="D90" s="159"/>
      <c r="E90" s="498" t="str">
        <f>UPPER(IF($D90="","",VLOOKUP($D90,'1D ELO (4)'!$A$7:$P$39,5)))</f>
        <v/>
      </c>
      <c r="F90" s="487" t="str">
        <f>UPPER(IF($D90="","",VLOOKUP($D90,'1D ELO (4)'!$A$7:$P$39,2)))</f>
        <v/>
      </c>
      <c r="G90" s="487" t="str">
        <f>IF($D90="","",VLOOKUP($D90,'1D ELO (4)'!$A$7:$P$39,3))</f>
        <v/>
      </c>
      <c r="H90" s="499"/>
      <c r="I90" s="487" t="str">
        <f>IF($D90="","",VLOOKUP($D90,'1D ELO (4)'!$A$7:$P$39,4))</f>
        <v/>
      </c>
      <c r="J90" s="309"/>
      <c r="K90" s="163"/>
      <c r="L90" s="318"/>
      <c r="M90" s="163"/>
      <c r="N90" s="318"/>
      <c r="O90" s="201"/>
      <c r="P90" s="165"/>
      <c r="Q90" s="163"/>
      <c r="R90" s="166"/>
      <c r="S90" s="169"/>
      <c r="U90" s="178">
        <f>Birók!P68</f>
        <v>0</v>
      </c>
    </row>
    <row r="91" spans="1:21" s="38" customFormat="1" ht="9.6" customHeight="1" thickBot="1" x14ac:dyDescent="0.3">
      <c r="A91" s="281"/>
      <c r="B91" s="310"/>
      <c r="C91" s="310"/>
      <c r="D91" s="310"/>
      <c r="E91" s="498" t="str">
        <f>UPPER(IF($D90="","",VLOOKUP($D90,'1D ELO (4)'!$A$7:$P$33,11)))</f>
        <v/>
      </c>
      <c r="F91" s="487" t="str">
        <f>UPPER(IF($D90="","",VLOOKUP($D90,'1D ELO (4)'!$A$7:$P$33,8)))</f>
        <v/>
      </c>
      <c r="G91" s="487" t="str">
        <f>IF($D90="","",VLOOKUP($D90,'1D ELO (4)'!$A$7:$P$33,9))</f>
        <v/>
      </c>
      <c r="H91" s="499"/>
      <c r="I91" s="487" t="str">
        <f>IF($D90="","",VLOOKUP($D90,'1D ELO (4)'!$A$7:$P$33,10))</f>
        <v/>
      </c>
      <c r="J91" s="311"/>
      <c r="K91" s="156" t="str">
        <f>IF(J91="a",F90,IF(J91="b",F92,""))</f>
        <v/>
      </c>
      <c r="L91" s="318"/>
      <c r="M91" s="163"/>
      <c r="N91" s="318"/>
      <c r="O91" s="163"/>
      <c r="P91" s="165"/>
      <c r="Q91" s="163"/>
      <c r="R91" s="166"/>
      <c r="S91" s="169"/>
      <c r="U91" s="193">
        <f>Birók!P69</f>
        <v>0</v>
      </c>
    </row>
    <row r="92" spans="1:21" s="38" customFormat="1" ht="9.6" customHeight="1" x14ac:dyDescent="0.25">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5">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5">
      <c r="A94" s="281">
        <v>20</v>
      </c>
      <c r="B94" s="390" t="str">
        <f>IF($D94="","",VLOOKUP($D94,'1D ELO (4)'!$A$7:$P$39,14))</f>
        <v/>
      </c>
      <c r="C94" s="390" t="str">
        <f>IF($D94="","",VLOOKUP($D94,'1D ELO (4)'!$A$7:$P$39,15))</f>
        <v/>
      </c>
      <c r="D94" s="159"/>
      <c r="E94" s="498" t="str">
        <f>UPPER(IF($D94="","",VLOOKUP($D94,'1D ELO (4)'!$A$7:$P$39,5)))</f>
        <v/>
      </c>
      <c r="F94" s="487" t="str">
        <f>UPPER(IF($D94="","",VLOOKUP($D94,'1D ELO (4)'!$A$7:$P$39,2)))</f>
        <v/>
      </c>
      <c r="G94" s="487" t="str">
        <f>IF($D94="","",VLOOKUP($D94,'1D ELO (4)'!$A$7:$P$39,3))</f>
        <v/>
      </c>
      <c r="H94" s="499"/>
      <c r="I94" s="487" t="str">
        <f>IF($D94="","",VLOOKUP($D94,'1D ELO (4)'!$A$7:$P$39,4))</f>
        <v/>
      </c>
      <c r="J94" s="317"/>
      <c r="K94" s="163"/>
      <c r="L94" s="165"/>
      <c r="M94" s="201"/>
      <c r="N94" s="322"/>
      <c r="O94" s="163"/>
      <c r="P94" s="165"/>
      <c r="Q94" s="163"/>
      <c r="R94" s="166"/>
      <c r="S94" s="169"/>
    </row>
    <row r="95" spans="1:21" s="38" customFormat="1" ht="9.6" customHeight="1" x14ac:dyDescent="0.25">
      <c r="A95" s="281"/>
      <c r="B95" s="310"/>
      <c r="C95" s="310"/>
      <c r="D95" s="310"/>
      <c r="E95" s="498" t="str">
        <f>UPPER(IF($D94="","",VLOOKUP($D94,'1D ELO (4)'!$A$7:$P$33,11)))</f>
        <v/>
      </c>
      <c r="F95" s="487" t="str">
        <f>UPPER(IF($D94="","",VLOOKUP($D94,'1D ELO (4)'!$A$7:$P$33,8)))</f>
        <v/>
      </c>
      <c r="G95" s="487" t="str">
        <f>IF($D94="","",VLOOKUP($D94,'1D ELO (4)'!$A$7:$P$33,9))</f>
        <v/>
      </c>
      <c r="H95" s="499"/>
      <c r="I95" s="487" t="str">
        <f>IF($D94="","",VLOOKUP($D94,'1D ELO (4)'!$A$7:$P$33,10))</f>
        <v/>
      </c>
      <c r="J95" s="311"/>
      <c r="K95" s="163"/>
      <c r="L95" s="165"/>
      <c r="M95" s="285"/>
      <c r="N95" s="323"/>
      <c r="O95" s="163"/>
      <c r="P95" s="165"/>
      <c r="Q95" s="163"/>
      <c r="R95" s="166"/>
      <c r="S95" s="169"/>
    </row>
    <row r="96" spans="1:21" s="38" customFormat="1" ht="9.6" customHeight="1" x14ac:dyDescent="0.25">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5">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5">
      <c r="A98" s="281">
        <v>21</v>
      </c>
      <c r="B98" s="390" t="str">
        <f>IF($D98="","",VLOOKUP($D98,'1D ELO (4)'!$A$7:$P$39,14))</f>
        <v/>
      </c>
      <c r="C98" s="390" t="str">
        <f>IF($D98="","",VLOOKUP($D98,'1D ELO (4)'!$A$7:$P$39,15))</f>
        <v/>
      </c>
      <c r="D98" s="159"/>
      <c r="E98" s="498" t="str">
        <f>UPPER(IF($D98="","",VLOOKUP($D98,'1D ELO (4)'!$A$7:$P$39,5)))</f>
        <v/>
      </c>
      <c r="F98" s="487" t="str">
        <f>UPPER(IF($D98="","",VLOOKUP($D98,'1D ELO (4)'!$A$7:$P$39,2)))</f>
        <v/>
      </c>
      <c r="G98" s="487" t="str">
        <f>IF($D98="","",VLOOKUP($D98,'1D ELO (4)'!$A$7:$P$39,3))</f>
        <v/>
      </c>
      <c r="H98" s="499"/>
      <c r="I98" s="487" t="str">
        <f>IF($D98="","",VLOOKUP($D98,'1D ELO (4)'!$A$7:$P$39,4))</f>
        <v/>
      </c>
      <c r="J98" s="309"/>
      <c r="K98" s="163"/>
      <c r="L98" s="165"/>
      <c r="M98" s="163"/>
      <c r="N98" s="318"/>
      <c r="O98" s="163"/>
      <c r="P98" s="318"/>
      <c r="Q98" s="163"/>
      <c r="R98" s="166"/>
      <c r="S98" s="169"/>
    </row>
    <row r="99" spans="1:19" s="38" customFormat="1" ht="9.6" customHeight="1" x14ac:dyDescent="0.25">
      <c r="A99" s="281"/>
      <c r="B99" s="310"/>
      <c r="C99" s="310"/>
      <c r="D99" s="310"/>
      <c r="E99" s="498" t="str">
        <f>UPPER(IF($D98="","",VLOOKUP($D98,'1D ELO (4)'!$A$7:$P$33,11)))</f>
        <v/>
      </c>
      <c r="F99" s="487" t="str">
        <f>UPPER(IF($D98="","",VLOOKUP($D98,'1D ELO (4)'!$A$7:$P$33,8)))</f>
        <v/>
      </c>
      <c r="G99" s="487" t="str">
        <f>IF($D98="","",VLOOKUP($D98,'1D ELO (4)'!$A$7:$P$33,9))</f>
        <v/>
      </c>
      <c r="H99" s="499"/>
      <c r="I99" s="487" t="str">
        <f>IF($D98="","",VLOOKUP($D98,'1D ELO (4)'!$A$7:$P$33,10))</f>
        <v/>
      </c>
      <c r="J99" s="311"/>
      <c r="K99" s="156" t="str">
        <f>IF(J99="a",F98,IF(J99="b",F100,""))</f>
        <v/>
      </c>
      <c r="L99" s="165"/>
      <c r="M99" s="163"/>
      <c r="N99" s="318"/>
      <c r="O99" s="163"/>
      <c r="P99" s="318"/>
      <c r="Q99" s="163"/>
      <c r="R99" s="166"/>
      <c r="S99" s="169"/>
    </row>
    <row r="100" spans="1:19" s="38" customFormat="1" ht="9.6" customHeight="1" x14ac:dyDescent="0.25">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5">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5">
      <c r="A102" s="281">
        <v>22</v>
      </c>
      <c r="B102" s="390" t="str">
        <f>IF($D102="","",VLOOKUP($D102,'1D ELO (4)'!$A$7:$P$39,14))</f>
        <v/>
      </c>
      <c r="C102" s="390" t="str">
        <f>IF($D102="","",VLOOKUP($D102,'1D ELO (4)'!$A$7:$P$39,15))</f>
        <v/>
      </c>
      <c r="D102" s="159"/>
      <c r="E102" s="498" t="str">
        <f>UPPER(IF($D102="","",VLOOKUP($D102,'1D ELO (4)'!$A$7:$P$39,5)))</f>
        <v/>
      </c>
      <c r="F102" s="487" t="str">
        <f>UPPER(IF($D102="","",VLOOKUP($D102,'1D ELO (4)'!$A$7:$P$39,2)))</f>
        <v/>
      </c>
      <c r="G102" s="487" t="str">
        <f>IF($D102="","",VLOOKUP($D102,'1D ELO (4)'!$A$7:$P$39,3))</f>
        <v/>
      </c>
      <c r="H102" s="499"/>
      <c r="I102" s="487" t="str">
        <f>IF($D102="","",VLOOKUP($D102,'1D ELO (4)'!$A$7:$P$39,4))</f>
        <v/>
      </c>
      <c r="J102" s="317"/>
      <c r="K102" s="163"/>
      <c r="L102" s="318"/>
      <c r="M102" s="201"/>
      <c r="N102" s="322"/>
      <c r="O102" s="163"/>
      <c r="P102" s="318"/>
      <c r="Q102" s="163"/>
      <c r="R102" s="166"/>
      <c r="S102" s="169"/>
    </row>
    <row r="103" spans="1:19" s="38" customFormat="1" ht="9.6" customHeight="1" x14ac:dyDescent="0.25">
      <c r="A103" s="281"/>
      <c r="B103" s="310"/>
      <c r="C103" s="310"/>
      <c r="D103" s="310"/>
      <c r="E103" s="498" t="str">
        <f>UPPER(IF($D102="","",VLOOKUP($D102,'1D ELO (4)'!$A$7:$P$33,11)))</f>
        <v/>
      </c>
      <c r="F103" s="487" t="str">
        <f>UPPER(IF($D102="","",VLOOKUP($D102,'1D ELO (4)'!$A$7:$P$33,8)))</f>
        <v/>
      </c>
      <c r="G103" s="487" t="str">
        <f>IF($D102="","",VLOOKUP($D102,'1D ELO (4)'!$A$7:$P$33,9))</f>
        <v/>
      </c>
      <c r="H103" s="499"/>
      <c r="I103" s="487" t="str">
        <f>IF($D102="","",VLOOKUP($D102,'1D ELO (4)'!$A$7:$P$33,10))</f>
        <v/>
      </c>
      <c r="J103" s="311"/>
      <c r="K103" s="163"/>
      <c r="L103" s="318"/>
      <c r="M103" s="285"/>
      <c r="N103" s="323"/>
      <c r="O103" s="163"/>
      <c r="P103" s="318"/>
      <c r="Q103" s="163"/>
      <c r="R103" s="166"/>
      <c r="S103" s="169"/>
    </row>
    <row r="104" spans="1:19" s="38" customFormat="1" ht="9.6" customHeight="1" x14ac:dyDescent="0.25">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5">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5">
      <c r="A106" s="321">
        <v>23</v>
      </c>
      <c r="B106" s="390" t="str">
        <f>IF($D106="","",VLOOKUP($D106,'1D ELO (4)'!$A$7:$P$39,14))</f>
        <v/>
      </c>
      <c r="C106" s="390" t="str">
        <f>IF($D106="","",VLOOKUP($D106,'1D ELO (4)'!$A$7:$P$39,15))</f>
        <v/>
      </c>
      <c r="D106" s="159"/>
      <c r="E106" s="498" t="str">
        <f>UPPER(IF($D106="","",VLOOKUP($D106,'1D ELO (4)'!$A$7:$P$39,5)))</f>
        <v/>
      </c>
      <c r="F106" s="487" t="str">
        <f>UPPER(IF($D106="","",VLOOKUP($D106,'1D ELO (4)'!$A$7:$P$39,2)))</f>
        <v/>
      </c>
      <c r="G106" s="487" t="str">
        <f>IF($D106="","",VLOOKUP($D106,'1D ELO (4)'!$A$7:$P$39,3))</f>
        <v/>
      </c>
      <c r="H106" s="499"/>
      <c r="I106" s="487" t="str">
        <f>IF($D106="","",VLOOKUP($D106,'1D ELO (4)'!$A$7:$P$39,4))</f>
        <v/>
      </c>
      <c r="J106" s="309"/>
      <c r="K106" s="163"/>
      <c r="L106" s="318"/>
      <c r="M106" s="163"/>
      <c r="N106" s="165"/>
      <c r="O106" s="201"/>
      <c r="P106" s="318"/>
      <c r="Q106" s="163"/>
      <c r="R106" s="166"/>
      <c r="S106" s="169"/>
    </row>
    <row r="107" spans="1:19" s="38" customFormat="1" ht="9.6" customHeight="1" x14ac:dyDescent="0.25">
      <c r="A107" s="281"/>
      <c r="B107" s="310"/>
      <c r="C107" s="310"/>
      <c r="D107" s="310"/>
      <c r="E107" s="498" t="str">
        <f>UPPER(IF($D106="","",VLOOKUP($D106,'1D ELO (4)'!$A$7:$P$33,11)))</f>
        <v/>
      </c>
      <c r="F107" s="487" t="str">
        <f>UPPER(IF($D106="","",VLOOKUP($D106,'1D ELO (4)'!$A$7:$P$33,8)))</f>
        <v/>
      </c>
      <c r="G107" s="487" t="str">
        <f>IF($D106="","",VLOOKUP($D106,'1D ELO (4)'!$A$7:$P$33,9))</f>
        <v/>
      </c>
      <c r="H107" s="499"/>
      <c r="I107" s="487" t="str">
        <f>IF($D106="","",VLOOKUP($D106,'1D ELO (4)'!$A$7:$P$33,10))</f>
        <v/>
      </c>
      <c r="J107" s="311"/>
      <c r="K107" s="156" t="str">
        <f>IF(J107="a",F106,IF(J107="b",F108,""))</f>
        <v/>
      </c>
      <c r="L107" s="318"/>
      <c r="M107" s="163"/>
      <c r="N107" s="165"/>
      <c r="O107" s="163"/>
      <c r="P107" s="318"/>
      <c r="Q107" s="163"/>
      <c r="R107" s="166"/>
      <c r="S107" s="169"/>
    </row>
    <row r="108" spans="1:19" s="38" customFormat="1" ht="9.6" customHeight="1" x14ac:dyDescent="0.25">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5">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5">
      <c r="A110" s="307">
        <v>24</v>
      </c>
      <c r="B110" s="390" t="str">
        <f>IF($D110="","",VLOOKUP($D110,'1D ELO (4)'!$A$7:$P$39,14))</f>
        <v/>
      </c>
      <c r="C110" s="390" t="str">
        <f>IF($D110="","",VLOOKUP($D110,'1D ELO (4)'!$A$7:$P$39,15))</f>
        <v/>
      </c>
      <c r="D110" s="159"/>
      <c r="E110" s="680" t="str">
        <f>UPPER(IF($D110="","",VLOOKUP($D110,'1D ELO (4)'!$A$7:$P$39,5)))</f>
        <v/>
      </c>
      <c r="F110" s="681" t="str">
        <f>UPPER(IF($D110="","",VLOOKUP($D110,'1D ELO (4)'!$A$7:$P$39,2)))</f>
        <v/>
      </c>
      <c r="G110" s="681" t="str">
        <f>IF($D110="","",VLOOKUP($D110,'1D ELO (4)'!$A$7:$P$39,3))</f>
        <v/>
      </c>
      <c r="H110" s="682"/>
      <c r="I110" s="681" t="str">
        <f>IF($D110="","",VLOOKUP($D110,'1D ELO (4)'!$A$7:$P$39,4))</f>
        <v/>
      </c>
      <c r="J110" s="317"/>
      <c r="K110" s="163"/>
      <c r="L110" s="165"/>
      <c r="M110" s="201"/>
      <c r="N110" s="314"/>
      <c r="O110" s="163"/>
      <c r="P110" s="318"/>
      <c r="Q110" s="163"/>
      <c r="R110" s="166"/>
      <c r="S110" s="169"/>
    </row>
    <row r="111" spans="1:19" s="38" customFormat="1" ht="9.6" customHeight="1" x14ac:dyDescent="0.25">
      <c r="A111" s="281"/>
      <c r="B111" s="310"/>
      <c r="C111" s="310"/>
      <c r="D111" s="310"/>
      <c r="E111" s="680" t="str">
        <f>UPPER(IF($D110="","",VLOOKUP($D110,'1D ELO (4)'!$A$7:$P$33,11)))</f>
        <v/>
      </c>
      <c r="F111" s="681" t="str">
        <f>UPPER(IF($D110="","",VLOOKUP($D110,'1D ELO (4)'!$A$7:$P$33,8)))</f>
        <v/>
      </c>
      <c r="G111" s="681" t="str">
        <f>IF($D110="","",VLOOKUP($D110,'1D ELO (4)'!$A$7:$P$33,9))</f>
        <v/>
      </c>
      <c r="H111" s="682"/>
      <c r="I111" s="681" t="str">
        <f>IF($D110="","",VLOOKUP($D110,'1D ELO (4)'!$A$7:$P$33,10))</f>
        <v/>
      </c>
      <c r="J111" s="311"/>
      <c r="K111" s="163"/>
      <c r="L111" s="165"/>
      <c r="M111" s="285"/>
      <c r="N111" s="319"/>
      <c r="O111" s="163"/>
      <c r="P111" s="318"/>
      <c r="Q111" s="163"/>
      <c r="R111" s="166"/>
      <c r="S111" s="169"/>
    </row>
    <row r="112" spans="1:19" s="38" customFormat="1" ht="9.6" customHeight="1" x14ac:dyDescent="0.25">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5">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5">
      <c r="A114" s="307">
        <v>25</v>
      </c>
      <c r="B114" s="390" t="str">
        <f>IF($D114="","",VLOOKUP($D114,'1D ELO (4)'!$A$7:$P$39,14))</f>
        <v/>
      </c>
      <c r="C114" s="390" t="str">
        <f>IF($D114="","",VLOOKUP($D114,'1D ELO (4)'!$A$7:$P$39,15))</f>
        <v/>
      </c>
      <c r="D114" s="159"/>
      <c r="E114" s="680" t="str">
        <f>UPPER(IF($D114="","",VLOOKUP($D114,'1D ELO (4)'!$A$7:$P$39,5)))</f>
        <v/>
      </c>
      <c r="F114" s="681" t="str">
        <f>UPPER(IF($D114="","",VLOOKUP($D114,'1D ELO (4)'!$A$7:$P$39,2)))</f>
        <v/>
      </c>
      <c r="G114" s="681" t="str">
        <f>IF($D114="","",VLOOKUP($D114,'1D ELO (4)'!$A$7:$P$39,3))</f>
        <v/>
      </c>
      <c r="H114" s="682"/>
      <c r="I114" s="681" t="str">
        <f>IF($D114="","",VLOOKUP($D114,'1D ELO (4)'!$A$7:$P$39,4))</f>
        <v/>
      </c>
      <c r="J114" s="309"/>
      <c r="K114" s="163"/>
      <c r="L114" s="165"/>
      <c r="M114" s="163"/>
      <c r="N114" s="165"/>
      <c r="O114" s="163"/>
      <c r="P114" s="318"/>
      <c r="Q114" s="201"/>
      <c r="R114" s="166"/>
      <c r="S114" s="169"/>
    </row>
    <row r="115" spans="1:19" s="38" customFormat="1" ht="9.6" customHeight="1" x14ac:dyDescent="0.25">
      <c r="A115" s="281"/>
      <c r="B115" s="310"/>
      <c r="C115" s="310"/>
      <c r="D115" s="310"/>
      <c r="E115" s="680" t="str">
        <f>UPPER(IF($D114="","",VLOOKUP($D114,'1D ELO (4)'!$A$7:$P$33,11)))</f>
        <v/>
      </c>
      <c r="F115" s="681" t="str">
        <f>UPPER(IF($D114="","",VLOOKUP($D114,'1D ELO (4)'!$A$7:$P$33,8)))</f>
        <v/>
      </c>
      <c r="G115" s="681" t="str">
        <f>IF($D114="","",VLOOKUP($D114,'1D ELO (4)'!$A$7:$P$33,9))</f>
        <v/>
      </c>
      <c r="H115" s="682"/>
      <c r="I115" s="681" t="str">
        <f>IF($D114="","",VLOOKUP($D114,'1D ELO (4)'!$A$7:$P$33,10))</f>
        <v/>
      </c>
      <c r="J115" s="311"/>
      <c r="K115" s="156" t="str">
        <f>IF(J115="a",F114,IF(J115="b",F116,""))</f>
        <v/>
      </c>
      <c r="L115" s="165"/>
      <c r="M115" s="163"/>
      <c r="N115" s="165"/>
      <c r="O115" s="163"/>
      <c r="P115" s="318"/>
      <c r="Q115" s="285"/>
      <c r="R115" s="326"/>
      <c r="S115" s="169"/>
    </row>
    <row r="116" spans="1:19" s="38" customFormat="1" ht="9.6" customHeight="1" x14ac:dyDescent="0.25">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5">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5">
      <c r="A118" s="281">
        <v>26</v>
      </c>
      <c r="B118" s="390" t="str">
        <f>IF($D118="","",VLOOKUP($D118,'1D ELO (4)'!$A$7:$P$39,14))</f>
        <v/>
      </c>
      <c r="C118" s="390" t="str">
        <f>IF($D118="","",VLOOKUP($D118,'1D ELO (4)'!$A$7:$P$39,15))</f>
        <v/>
      </c>
      <c r="D118" s="159"/>
      <c r="E118" s="498" t="str">
        <f>UPPER(IF($D118="","",VLOOKUP($D118,'1D ELO (4)'!$A$7:$P$39,5)))</f>
        <v/>
      </c>
      <c r="F118" s="487" t="str">
        <f>UPPER(IF($D118="","",VLOOKUP($D118,'1D ELO (4)'!$A$7:$P$39,2)))</f>
        <v/>
      </c>
      <c r="G118" s="487" t="str">
        <f>IF($D118="","",VLOOKUP($D118,'1D ELO (4)'!$A$7:$P$39,3))</f>
        <v/>
      </c>
      <c r="H118" s="499"/>
      <c r="I118" s="487" t="str">
        <f>IF($D118="","",VLOOKUP($D118,'1D ELO (4)'!$A$7:$P$39,4))</f>
        <v/>
      </c>
      <c r="J118" s="317"/>
      <c r="K118" s="163"/>
      <c r="L118" s="318"/>
      <c r="M118" s="201"/>
      <c r="N118" s="314"/>
      <c r="O118" s="163"/>
      <c r="P118" s="318"/>
      <c r="Q118" s="163"/>
      <c r="R118" s="166"/>
      <c r="S118" s="169"/>
    </row>
    <row r="119" spans="1:19" s="38" customFormat="1" ht="9.6" customHeight="1" x14ac:dyDescent="0.25">
      <c r="A119" s="281"/>
      <c r="B119" s="310"/>
      <c r="C119" s="310"/>
      <c r="D119" s="310"/>
      <c r="E119" s="498" t="str">
        <f>UPPER(IF($D118="","",VLOOKUP($D118,'1D ELO (4)'!$A$7:$P$33,11)))</f>
        <v/>
      </c>
      <c r="F119" s="487" t="str">
        <f>UPPER(IF($D118="","",VLOOKUP($D118,'1D ELO (4)'!$A$7:$P$33,8)))</f>
        <v/>
      </c>
      <c r="G119" s="487" t="str">
        <f>IF($D118="","",VLOOKUP($D118,'1D ELO (4)'!$A$7:$P$33,9))</f>
        <v/>
      </c>
      <c r="H119" s="499"/>
      <c r="I119" s="487" t="str">
        <f>IF($D118="","",VLOOKUP($D118,'1D ELO (4)'!$A$7:$P$33,10))</f>
        <v/>
      </c>
      <c r="J119" s="311"/>
      <c r="K119" s="163"/>
      <c r="L119" s="318"/>
      <c r="M119" s="285"/>
      <c r="N119" s="319"/>
      <c r="O119" s="163"/>
      <c r="P119" s="318"/>
      <c r="Q119" s="163"/>
      <c r="R119" s="166"/>
      <c r="S119" s="169"/>
    </row>
    <row r="120" spans="1:19" s="38" customFormat="1" ht="9.6" customHeight="1" x14ac:dyDescent="0.25">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5">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5">
      <c r="A122" s="321">
        <v>27</v>
      </c>
      <c r="B122" s="390" t="str">
        <f>IF($D122="","",VLOOKUP($D122,'1D ELO (4)'!$A$7:$P$39,14))</f>
        <v/>
      </c>
      <c r="C122" s="390" t="str">
        <f>IF($D122="","",VLOOKUP($D122,'1D ELO (4)'!$A$7:$P$39,15))</f>
        <v/>
      </c>
      <c r="D122" s="159"/>
      <c r="E122" s="498" t="str">
        <f>UPPER(IF($D122="","",VLOOKUP($D122,'1D ELO (4)'!$A$7:$P$39,5)))</f>
        <v/>
      </c>
      <c r="F122" s="487" t="str">
        <f>UPPER(IF($D122="","",VLOOKUP($D122,'1D ELO (4)'!$A$7:$P$39,2)))</f>
        <v/>
      </c>
      <c r="G122" s="487" t="str">
        <f>IF($D122="","",VLOOKUP($D122,'1D ELO (4)'!$A$7:$P$39,3))</f>
        <v/>
      </c>
      <c r="H122" s="499"/>
      <c r="I122" s="487" t="str">
        <f>IF($D122="","",VLOOKUP($D122,'1D ELO (4)'!$A$7:$P$39,4))</f>
        <v/>
      </c>
      <c r="J122" s="309"/>
      <c r="K122" s="163"/>
      <c r="L122" s="318"/>
      <c r="M122" s="163"/>
      <c r="N122" s="318"/>
      <c r="O122" s="201"/>
      <c r="P122" s="318"/>
      <c r="Q122" s="163"/>
      <c r="R122" s="166"/>
      <c r="S122" s="169"/>
    </row>
    <row r="123" spans="1:19" s="38" customFormat="1" ht="9.6" customHeight="1" x14ac:dyDescent="0.25">
      <c r="A123" s="281"/>
      <c r="B123" s="310"/>
      <c r="C123" s="310"/>
      <c r="D123" s="310"/>
      <c r="E123" s="498" t="str">
        <f>UPPER(IF($D122="","",VLOOKUP($D122,'1D ELO (4)'!$A$7:$P$33,11)))</f>
        <v/>
      </c>
      <c r="F123" s="487" t="str">
        <f>UPPER(IF($D122="","",VLOOKUP($D122,'1D ELO (4)'!$A$7:$P$33,8)))</f>
        <v/>
      </c>
      <c r="G123" s="487" t="str">
        <f>IF($D122="","",VLOOKUP($D122,'1D ELO (4)'!$A$7:$P$33,9))</f>
        <v/>
      </c>
      <c r="H123" s="499"/>
      <c r="I123" s="487" t="str">
        <f>IF($D122="","",VLOOKUP($D122,'1D ELO (4)'!$A$7:$P$33,10))</f>
        <v/>
      </c>
      <c r="J123" s="311"/>
      <c r="K123" s="156" t="str">
        <f>IF(J123="a",F122,IF(J123="b",F124,""))</f>
        <v/>
      </c>
      <c r="L123" s="318"/>
      <c r="M123" s="163"/>
      <c r="N123" s="318"/>
      <c r="O123" s="163"/>
      <c r="P123" s="318"/>
      <c r="Q123" s="163"/>
      <c r="R123" s="166"/>
      <c r="S123" s="169"/>
    </row>
    <row r="124" spans="1:19" s="38" customFormat="1" ht="9.6" customHeight="1" x14ac:dyDescent="0.25">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5">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5">
      <c r="A126" s="281">
        <v>28</v>
      </c>
      <c r="B126" s="390" t="str">
        <f>IF($D126="","",VLOOKUP($D126,'1D ELO (4)'!$A$7:$P$39,14))</f>
        <v/>
      </c>
      <c r="C126" s="390" t="str">
        <f>IF($D126="","",VLOOKUP($D126,'1D ELO (4)'!$A$7:$P$39,15))</f>
        <v/>
      </c>
      <c r="D126" s="159"/>
      <c r="E126" s="498" t="str">
        <f>UPPER(IF($D126="","",VLOOKUP($D126,'1D ELO (4)'!$A$7:$P$39,5)))</f>
        <v/>
      </c>
      <c r="F126" s="487" t="str">
        <f>UPPER(IF($D126="","",VLOOKUP($D126,'1D ELO (4)'!$A$7:$P$39,2)))</f>
        <v/>
      </c>
      <c r="G126" s="487" t="str">
        <f>IF($D126="","",VLOOKUP($D126,'1D ELO (4)'!$A$7:$P$39,3))</f>
        <v/>
      </c>
      <c r="H126" s="499"/>
      <c r="I126" s="487" t="str">
        <f>IF($D126="","",VLOOKUP($D126,'1D ELO (4)'!$A$7:$P$39,4))</f>
        <v/>
      </c>
      <c r="J126" s="317"/>
      <c r="K126" s="163"/>
      <c r="L126" s="165"/>
      <c r="M126" s="201"/>
      <c r="N126" s="322"/>
      <c r="O126" s="163"/>
      <c r="P126" s="318"/>
      <c r="Q126" s="163"/>
      <c r="R126" s="166"/>
      <c r="S126" s="169"/>
    </row>
    <row r="127" spans="1:19" s="38" customFormat="1" ht="9.6" customHeight="1" x14ac:dyDescent="0.25">
      <c r="A127" s="281"/>
      <c r="B127" s="310"/>
      <c r="C127" s="310"/>
      <c r="D127" s="310"/>
      <c r="E127" s="498" t="str">
        <f>UPPER(IF($D126="","",VLOOKUP($D126,'1D ELO (4)'!$A$7:$P$33,11)))</f>
        <v/>
      </c>
      <c r="F127" s="487" t="str">
        <f>UPPER(IF($D126="","",VLOOKUP($D126,'1D ELO (4)'!$A$7:$P$33,8)))</f>
        <v/>
      </c>
      <c r="G127" s="487" t="str">
        <f>IF($D126="","",VLOOKUP($D126,'1D ELO (4)'!$A$7:$P$33,9))</f>
        <v/>
      </c>
      <c r="H127" s="499"/>
      <c r="I127" s="487" t="str">
        <f>IF($D126="","",VLOOKUP($D126,'1D ELO (4)'!$A$7:$P$33,10))</f>
        <v/>
      </c>
      <c r="J127" s="311"/>
      <c r="K127" s="163"/>
      <c r="L127" s="165"/>
      <c r="M127" s="285"/>
      <c r="N127" s="323"/>
      <c r="O127" s="163"/>
      <c r="P127" s="318"/>
      <c r="Q127" s="163"/>
      <c r="R127" s="166"/>
      <c r="S127" s="169"/>
    </row>
    <row r="128" spans="1:19" s="38" customFormat="1" ht="9.6" customHeight="1" x14ac:dyDescent="0.25">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5">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5">
      <c r="A130" s="321">
        <v>29</v>
      </c>
      <c r="B130" s="390" t="str">
        <f>IF($D130="","",VLOOKUP($D130,'1D ELO (4)'!$A$7:$P$39,14))</f>
        <v/>
      </c>
      <c r="C130" s="390" t="str">
        <f>IF($D130="","",VLOOKUP($D130,'1D ELO (4)'!$A$7:$P$39,15))</f>
        <v/>
      </c>
      <c r="D130" s="159"/>
      <c r="E130" s="498" t="str">
        <f>UPPER(IF($D130="","",VLOOKUP($D130,'1D ELO (4)'!$A$7:$P$39,5)))</f>
        <v/>
      </c>
      <c r="F130" s="487" t="str">
        <f>UPPER(IF($D130="","",VLOOKUP($D130,'1D ELO (4)'!$A$7:$P$39,2)))</f>
        <v/>
      </c>
      <c r="G130" s="487" t="str">
        <f>IF($D130="","",VLOOKUP($D130,'1D ELO (4)'!$A$7:$P$39,3))</f>
        <v/>
      </c>
      <c r="H130" s="499"/>
      <c r="I130" s="487" t="str">
        <f>IF($D130="","",VLOOKUP($D130,'1D ELO (4)'!$A$7:$P$39,4))</f>
        <v/>
      </c>
      <c r="J130" s="309"/>
      <c r="K130" s="163"/>
      <c r="L130" s="165"/>
      <c r="M130" s="163"/>
      <c r="N130" s="318"/>
      <c r="O130" s="163"/>
      <c r="P130" s="165"/>
      <c r="Q130" s="163"/>
      <c r="R130" s="166"/>
      <c r="S130" s="169"/>
    </row>
    <row r="131" spans="1:19" s="38" customFormat="1" ht="9.6" customHeight="1" x14ac:dyDescent="0.25">
      <c r="A131" s="281"/>
      <c r="B131" s="310"/>
      <c r="C131" s="310"/>
      <c r="D131" s="310"/>
      <c r="E131" s="498" t="str">
        <f>UPPER(IF($D130="","",VLOOKUP($D130,'1D ELO (4)'!$A$7:$P$33,11)))</f>
        <v/>
      </c>
      <c r="F131" s="487" t="str">
        <f>UPPER(IF($D130="","",VLOOKUP($D130,'1D ELO (4)'!$A$7:$P$33,8)))</f>
        <v/>
      </c>
      <c r="G131" s="487" t="str">
        <f>IF($D130="","",VLOOKUP($D130,'1D ELO (4)'!$A$7:$P$33,9))</f>
        <v/>
      </c>
      <c r="H131" s="499"/>
      <c r="I131" s="487" t="str">
        <f>IF($D130="","",VLOOKUP($D130,'1D ELO (4)'!$A$7:$P$33,10))</f>
        <v/>
      </c>
      <c r="J131" s="311"/>
      <c r="K131" s="156" t="str">
        <f>IF(J131="a",F130,IF(J131="b",F132,""))</f>
        <v/>
      </c>
      <c r="L131" s="165"/>
      <c r="M131" s="163"/>
      <c r="N131" s="318"/>
      <c r="O131" s="163"/>
      <c r="P131" s="165"/>
      <c r="Q131" s="163"/>
      <c r="R131" s="166"/>
      <c r="S131" s="169"/>
    </row>
    <row r="132" spans="1:19" s="38" customFormat="1" ht="9.6" customHeight="1" x14ac:dyDescent="0.25">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5">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5">
      <c r="A134" s="281">
        <v>30</v>
      </c>
      <c r="B134" s="390" t="str">
        <f>IF($D134="","",VLOOKUP($D134,'1D ELO (4)'!$A$7:$P$39,14))</f>
        <v/>
      </c>
      <c r="C134" s="390" t="str">
        <f>IF($D134="","",VLOOKUP($D134,'1D ELO (4)'!$A$7:$P$39,15))</f>
        <v/>
      </c>
      <c r="D134" s="159"/>
      <c r="E134" s="498" t="str">
        <f>UPPER(IF($D134="","",VLOOKUP($D134,'1D ELO (4)'!$A$7:$P$39,5)))</f>
        <v/>
      </c>
      <c r="F134" s="487" t="str">
        <f>UPPER(IF($D134="","",VLOOKUP($D134,'1D ELO (4)'!$A$7:$P$39,2)))</f>
        <v/>
      </c>
      <c r="G134" s="487" t="str">
        <f>IF($D134="","",VLOOKUP($D134,'1D ELO (4)'!$A$7:$P$39,3))</f>
        <v/>
      </c>
      <c r="H134" s="499"/>
      <c r="I134" s="487" t="str">
        <f>IF($D134="","",VLOOKUP($D134,'1D ELO (4)'!$A$7:$P$39,4))</f>
        <v/>
      </c>
      <c r="J134" s="317"/>
      <c r="K134" s="163"/>
      <c r="L134" s="318"/>
      <c r="M134" s="201"/>
      <c r="N134" s="322"/>
      <c r="O134" s="163"/>
      <c r="P134" s="165"/>
      <c r="Q134" s="163"/>
      <c r="R134" s="166"/>
      <c r="S134" s="169"/>
    </row>
    <row r="135" spans="1:19" s="38" customFormat="1" ht="9.6" customHeight="1" x14ac:dyDescent="0.25">
      <c r="A135" s="281"/>
      <c r="B135" s="310"/>
      <c r="C135" s="310"/>
      <c r="D135" s="310"/>
      <c r="E135" s="498" t="str">
        <f>UPPER(IF($D134="","",VLOOKUP($D134,'1D ELO (4)'!$A$7:$P$33,11)))</f>
        <v/>
      </c>
      <c r="F135" s="487" t="str">
        <f>UPPER(IF($D134="","",VLOOKUP($D134,'1D ELO (4)'!$A$7:$P$33,8)))</f>
        <v/>
      </c>
      <c r="G135" s="487" t="str">
        <f>IF($D134="","",VLOOKUP($D134,'1D ELO (4)'!$A$7:$P$33,9))</f>
        <v/>
      </c>
      <c r="H135" s="499"/>
      <c r="I135" s="487" t="str">
        <f>IF($D134="","",VLOOKUP($D134,'1D ELO (4)'!$A$7:$P$33,10))</f>
        <v/>
      </c>
      <c r="J135" s="311"/>
      <c r="K135" s="163"/>
      <c r="L135" s="318"/>
      <c r="M135" s="285"/>
      <c r="N135" s="323"/>
      <c r="O135" s="163"/>
      <c r="P135" s="165"/>
      <c r="Q135" s="163"/>
      <c r="R135" s="166"/>
      <c r="S135" s="169"/>
    </row>
    <row r="136" spans="1:19" s="38" customFormat="1" ht="9.6" customHeight="1" x14ac:dyDescent="0.25">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5">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5">
      <c r="A138" s="321">
        <v>31</v>
      </c>
      <c r="B138" s="390" t="str">
        <f>IF($D138="","",VLOOKUP($D138,'1D ELO (4)'!$A$7:$P$39,14))</f>
        <v/>
      </c>
      <c r="C138" s="390" t="str">
        <f>IF($D138="","",VLOOKUP($D138,'1D ELO (4)'!$A$7:$P$39,15))</f>
        <v/>
      </c>
      <c r="D138" s="159"/>
      <c r="E138" s="498" t="str">
        <f>UPPER(IF($D138="","",VLOOKUP($D138,'1D ELO (4)'!$A$7:$P$39,5)))</f>
        <v/>
      </c>
      <c r="F138" s="487" t="str">
        <f>UPPER(IF($D138="","",VLOOKUP($D138,'1D ELO (4)'!$A$7:$P$39,2)))</f>
        <v/>
      </c>
      <c r="G138" s="487" t="str">
        <f>IF($D138="","",VLOOKUP($D138,'1D ELO (4)'!$A$7:$P$39,3))</f>
        <v/>
      </c>
      <c r="H138" s="499"/>
      <c r="I138" s="487" t="str">
        <f>IF($D138="","",VLOOKUP($D138,'1D ELO (4)'!$A$7:$P$39,4))</f>
        <v/>
      </c>
      <c r="J138" s="309"/>
      <c r="K138" s="163"/>
      <c r="L138" s="318"/>
      <c r="M138" s="163"/>
      <c r="N138" s="165"/>
      <c r="O138" s="339" t="str">
        <f>O63</f>
        <v>Döntő</v>
      </c>
      <c r="P138" s="340"/>
      <c r="Q138" s="339" t="str">
        <f>Q63</f>
        <v>Nyertes</v>
      </c>
      <c r="R138" s="340"/>
      <c r="S138" s="169"/>
    </row>
    <row r="139" spans="1:19" s="38" customFormat="1" ht="9.6" customHeight="1" x14ac:dyDescent="0.25">
      <c r="A139" s="281"/>
      <c r="B139" s="310"/>
      <c r="C139" s="310"/>
      <c r="D139" s="310"/>
      <c r="E139" s="498" t="str">
        <f>UPPER(IF($D138="","",VLOOKUP($D138,'1D ELO (4)'!$A$7:$P$33,11)))</f>
        <v/>
      </c>
      <c r="F139" s="487" t="str">
        <f>UPPER(IF($D138="","",VLOOKUP($D138,'1D ELO (4)'!$A$7:$P$33,8)))</f>
        <v/>
      </c>
      <c r="G139" s="487" t="str">
        <f>IF($D138="","",VLOOKUP($D138,'1D ELO (4)'!$A$7:$P$33,9))</f>
        <v/>
      </c>
      <c r="H139" s="499"/>
      <c r="I139" s="487" t="str">
        <f>IF($D138="","",VLOOKUP($D138,'1D ELO (4)'!$A$7:$P$33,10))</f>
        <v/>
      </c>
      <c r="J139" s="311"/>
      <c r="K139" s="156" t="str">
        <f>IF(J139="a",F138,IF(J139="b",F140,""))</f>
        <v/>
      </c>
      <c r="L139" s="318"/>
      <c r="M139" s="163"/>
      <c r="N139" s="165"/>
      <c r="O139" s="395" t="str">
        <f>O64</f>
        <v/>
      </c>
      <c r="P139" s="340"/>
      <c r="Q139" s="343"/>
      <c r="R139" s="340"/>
      <c r="S139" s="169"/>
    </row>
    <row r="140" spans="1:19" s="38" customFormat="1" ht="9.6" customHeight="1" x14ac:dyDescent="0.25">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5">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5">
      <c r="A142" s="327">
        <v>32</v>
      </c>
      <c r="B142" s="390" t="str">
        <f>IF($D142="","",VLOOKUP($D142,'1D ELO (4)'!$A$7:$P$39,14))</f>
        <v/>
      </c>
      <c r="C142" s="390" t="str">
        <f>IF($D142="","",VLOOKUP($D142,'1D ELO (4)'!$A$7:$P$39,15))</f>
        <v/>
      </c>
      <c r="D142" s="159"/>
      <c r="E142" s="680" t="str">
        <f>UPPER(IF($D142="","",VLOOKUP($D142,'1D ELO (4)'!$A$7:$P$39,5)))</f>
        <v/>
      </c>
      <c r="F142" s="681" t="str">
        <f>UPPER(IF($D142="","",VLOOKUP($D142,'1D ELO (4)'!$A$7:$P$39,2)))</f>
        <v/>
      </c>
      <c r="G142" s="681" t="str">
        <f>IF($D142="","",VLOOKUP($D142,'1D ELO (4)'!$A$7:$P$39,3))</f>
        <v/>
      </c>
      <c r="H142" s="682"/>
      <c r="I142" s="681" t="str">
        <f>IF($D142="","",VLOOKUP($D142,'1D ELO (4)'!$A$7:$P$39,4))</f>
        <v/>
      </c>
      <c r="J142" s="317"/>
      <c r="K142" s="163"/>
      <c r="L142" s="165"/>
      <c r="M142" s="201"/>
      <c r="N142" s="314"/>
      <c r="O142" s="343"/>
      <c r="P142" s="359"/>
      <c r="Q142" s="344" t="str">
        <f>Q67</f>
        <v/>
      </c>
      <c r="R142" s="358"/>
      <c r="S142" s="169"/>
    </row>
    <row r="143" spans="1:19" s="38" customFormat="1" ht="9.6" customHeight="1" x14ac:dyDescent="0.25">
      <c r="A143" s="281"/>
      <c r="B143" s="310"/>
      <c r="C143" s="310"/>
      <c r="D143" s="310"/>
      <c r="E143" s="680" t="str">
        <f>UPPER(IF($D142="","",VLOOKUP($D142,'1D ELO (4)'!$A$7:$P$33,11)))</f>
        <v/>
      </c>
      <c r="F143" s="681" t="str">
        <f>UPPER(IF($D142="","",VLOOKUP($D142,'1D ELO (4)'!$A$7:$P$33,8)))</f>
        <v/>
      </c>
      <c r="G143" s="681" t="str">
        <f>IF($D142="","",VLOOKUP($D142,'1D ELO (4)'!$A$7:$P$33,9))</f>
        <v/>
      </c>
      <c r="H143" s="682"/>
      <c r="I143" s="681" t="str">
        <f>IF($D142="","",VLOOKUP($D142,'1D ELO (4)'!$A$7:$P$33,10))</f>
        <v/>
      </c>
      <c r="J143" s="311"/>
      <c r="K143" s="163"/>
      <c r="L143" s="165"/>
      <c r="M143" s="285"/>
      <c r="N143" s="319"/>
      <c r="O143" s="395" t="str">
        <f>O68</f>
        <v/>
      </c>
      <c r="P143" s="359"/>
      <c r="Q143" s="343">
        <f>Q68</f>
        <v>0</v>
      </c>
      <c r="R143" s="340"/>
      <c r="S143" s="169"/>
    </row>
    <row r="144" spans="1:19" s="38" customFormat="1" ht="9.6" customHeight="1" x14ac:dyDescent="0.25">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5">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5">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5">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5">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5">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5">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5">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5">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5">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5">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Kádár László</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185" priority="28" stopIfTrue="1">
      <formula>AND($O$1="CU",I10="Umpire")</formula>
    </cfRule>
    <cfRule type="expression" dxfId="184" priority="29" stopIfTrue="1">
      <formula>AND($O$1="CU",I10&lt;&gt;"Umpire",J10&lt;&gt;"")</formula>
    </cfRule>
    <cfRule type="expression" dxfId="183" priority="30" stopIfTrue="1">
      <formula>AND($O$1="CU",I10&lt;&gt;"Umpire")</formula>
    </cfRule>
  </conditionalFormatting>
  <conditionalFormatting sqref="M13 M29 M45 M61 O21 O53 Q37 K9 K17 K25 K33 K41 K49 K57 K65 M88 M104 M120 M136 O96 O128 Q112 K84 K92 K100 K108 K116 K124 K132 K140 Q66">
    <cfRule type="expression" dxfId="182" priority="26" stopIfTrue="1">
      <formula>J10="as"</formula>
    </cfRule>
    <cfRule type="expression" dxfId="181" priority="27" stopIfTrue="1">
      <formula>J10="bs"</formula>
    </cfRule>
  </conditionalFormatting>
  <conditionalFormatting sqref="M14 M30 M46 M62 O22 O54 Q38 K10 K18 K26 K34 K42 K50 K58 K66 M89 M105 M121 M137 O97 O129 Q113 K85 K93 K101 K109 K117 K125 K133 K141 Q67">
    <cfRule type="expression" dxfId="180" priority="24" stopIfTrue="1">
      <formula>J10="as"</formula>
    </cfRule>
    <cfRule type="expression" dxfId="179" priority="25" stopIfTrue="1">
      <formula>J10="bs"</formula>
    </cfRule>
  </conditionalFormatting>
  <conditionalFormatting sqref="J10 J18 J26 J34 J42 J50 J58 J66 L62 L46 L30 L14 N22 N54 P38 J85 J93 J101 J109 J117 J125 J133 J141 L137 L121 L105 L89 N97 N129 P113 P67">
    <cfRule type="expression" dxfId="178"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177" priority="22" stopIfTrue="1" operator="equal">
      <formula>"Bye"</formula>
    </cfRule>
  </conditionalFormatting>
  <conditionalFormatting sqref="D7 D11 D15 D19 D23 D27 D31 D35 D39 D43 D47 D51 D55 D59 D63 D67 D82 D86 D90 D94 D98 D102 D106 D110 D114 D118 D122 D126 D130 D134 D138 D142">
    <cfRule type="cellIs" dxfId="176" priority="21" stopIfTrue="1" operator="lessThan">
      <formula>9</formula>
    </cfRule>
  </conditionalFormatting>
  <conditionalFormatting sqref="O65">
    <cfRule type="expression" dxfId="175" priority="19" stopIfTrue="1">
      <formula>P38="as"</formula>
    </cfRule>
    <cfRule type="expression" dxfId="174" priority="20" stopIfTrue="1">
      <formula>P38="bs"</formula>
    </cfRule>
  </conditionalFormatting>
  <conditionalFormatting sqref="O69">
    <cfRule type="expression" dxfId="173" priority="17" stopIfTrue="1">
      <formula>P113="as"</formula>
    </cfRule>
    <cfRule type="expression" dxfId="172" priority="18" stopIfTrue="1">
      <formula>P113="bs"</formula>
    </cfRule>
  </conditionalFormatting>
  <conditionalFormatting sqref="O64">
    <cfRule type="expression" dxfId="171" priority="15" stopIfTrue="1">
      <formula>P38="as"</formula>
    </cfRule>
    <cfRule type="expression" dxfId="170" priority="16" stopIfTrue="1">
      <formula>P38="bs"</formula>
    </cfRule>
  </conditionalFormatting>
  <conditionalFormatting sqref="O68">
    <cfRule type="expression" dxfId="169" priority="13" stopIfTrue="1">
      <formula>P113="as"</formula>
    </cfRule>
    <cfRule type="expression" dxfId="168" priority="14" stopIfTrue="1">
      <formula>P113="bs"</formula>
    </cfRule>
  </conditionalFormatting>
  <conditionalFormatting sqref="Q142">
    <cfRule type="expression" dxfId="167" priority="11" stopIfTrue="1">
      <formula>P67="as"</formula>
    </cfRule>
    <cfRule type="expression" dxfId="166" priority="12" stopIfTrue="1">
      <formula>P67="bs"</formula>
    </cfRule>
  </conditionalFormatting>
  <conditionalFormatting sqref="O140">
    <cfRule type="expression" dxfId="165" priority="9" stopIfTrue="1">
      <formula>P38="as"</formula>
    </cfRule>
    <cfRule type="expression" dxfId="164" priority="10" stopIfTrue="1">
      <formula>P38="bs"</formula>
    </cfRule>
  </conditionalFormatting>
  <conditionalFormatting sqref="O144">
    <cfRule type="expression" dxfId="163" priority="7" stopIfTrue="1">
      <formula>P113="as"</formula>
    </cfRule>
    <cfRule type="expression" dxfId="162" priority="8" stopIfTrue="1">
      <formula>P113="bs"</formula>
    </cfRule>
  </conditionalFormatting>
  <conditionalFormatting sqref="O139">
    <cfRule type="expression" dxfId="161" priority="5" stopIfTrue="1">
      <formula>P38="as"</formula>
    </cfRule>
    <cfRule type="expression" dxfId="160" priority="6" stopIfTrue="1">
      <formula>P38="bs"</formula>
    </cfRule>
  </conditionalFormatting>
  <conditionalFormatting sqref="O143">
    <cfRule type="expression" dxfId="159" priority="3" stopIfTrue="1">
      <formula>P113="as"</formula>
    </cfRule>
    <cfRule type="expression" dxfId="158" priority="4" stopIfTrue="1">
      <formula>P113="bs"</formula>
    </cfRule>
  </conditionalFormatting>
  <conditionalFormatting sqref="Q141">
    <cfRule type="expression" dxfId="157" priority="1" stopIfTrue="1">
      <formula>P67="as"</formula>
    </cfRule>
    <cfRule type="expression" dxfId="156"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30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9633"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9634"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5">
    <tabColor indexed="42"/>
  </sheetPr>
  <dimension ref="A1:O134"/>
  <sheetViews>
    <sheetView showGridLines="0" showZeros="0" workbookViewId="0">
      <pane ySplit="6" topLeftCell="A7" activePane="bottomLeft" state="frozen"/>
      <selection activeCell="B7" sqref="B7"/>
      <selection pane="bottomLeft" activeCell="B7" sqref="B7"/>
    </sheetView>
  </sheetViews>
  <sheetFormatPr defaultRowHeight="13.2" x14ac:dyDescent="0.25"/>
  <cols>
    <col min="1" max="1" width="6.33203125" customWidth="1"/>
    <col min="2" max="2" width="14.5546875" customWidth="1"/>
    <col min="3" max="3" width="13.6640625" customWidth="1"/>
    <col min="4" max="4" width="11.5546875" style="45" customWidth="1"/>
    <col min="5" max="5" width="10.5546875" style="728" customWidth="1"/>
    <col min="6" max="6" width="29.88671875" style="102" customWidth="1"/>
    <col min="7" max="7" width="8.6640625" style="736" customWidth="1"/>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x14ac:dyDescent="0.4">
      <c r="A1" s="394" t="str">
        <f>Altalanos!$A$6</f>
        <v>MTSZ AMATŐR OB</v>
      </c>
      <c r="B1" s="93"/>
      <c r="C1" s="93"/>
      <c r="D1" s="384"/>
      <c r="E1" s="438" t="s">
        <v>93</v>
      </c>
      <c r="F1" s="427"/>
      <c r="G1" s="729"/>
      <c r="H1" s="430"/>
      <c r="I1" s="430"/>
      <c r="J1" s="430"/>
      <c r="K1" s="430"/>
      <c r="L1" s="430"/>
      <c r="M1" s="430"/>
      <c r="N1" s="430"/>
      <c r="O1" s="431"/>
    </row>
    <row r="2" spans="1:15" ht="13.8" thickBot="1" x14ac:dyDescent="0.3">
      <c r="B2" s="96" t="s">
        <v>122</v>
      </c>
      <c r="C2" s="465" t="str">
        <f>Altalanos!$E$8</f>
        <v>Női egyéni 500</v>
      </c>
      <c r="D2" s="120"/>
      <c r="E2" s="438" t="s">
        <v>94</v>
      </c>
      <c r="F2" s="704"/>
      <c r="G2" s="730"/>
      <c r="H2" s="94"/>
      <c r="I2" s="94"/>
      <c r="J2" s="94"/>
      <c r="K2" s="94"/>
      <c r="L2" s="111"/>
      <c r="M2" s="86"/>
      <c r="N2" s="86"/>
      <c r="O2" s="111"/>
    </row>
    <row r="3" spans="1:15" s="2" customFormat="1" ht="13.8" thickBot="1" x14ac:dyDescent="0.3">
      <c r="A3" s="754"/>
      <c r="B3" s="684"/>
      <c r="C3" s="684"/>
      <c r="D3" s="684"/>
      <c r="E3" s="727"/>
      <c r="F3" s="684"/>
      <c r="G3" s="731"/>
      <c r="H3" s="112"/>
      <c r="I3" s="123"/>
      <c r="J3" s="123"/>
      <c r="K3" s="123"/>
      <c r="L3" s="485" t="s">
        <v>92</v>
      </c>
      <c r="M3" s="113"/>
      <c r="N3" s="124"/>
      <c r="O3" s="439"/>
    </row>
    <row r="4" spans="1:15" s="2" customFormat="1" x14ac:dyDescent="0.25">
      <c r="A4" s="55" t="s">
        <v>82</v>
      </c>
      <c r="B4" s="55"/>
      <c r="C4" s="53" t="s">
        <v>79</v>
      </c>
      <c r="D4" s="55" t="s">
        <v>87</v>
      </c>
      <c r="E4" s="765"/>
      <c r="F4" s="755"/>
      <c r="G4" s="732" t="s">
        <v>88</v>
      </c>
      <c r="H4" s="126"/>
      <c r="I4" s="127"/>
      <c r="J4" s="127"/>
      <c r="K4" s="127"/>
      <c r="L4" s="126"/>
      <c r="M4" s="440"/>
      <c r="N4" s="440"/>
      <c r="O4" s="128"/>
    </row>
    <row r="5" spans="1:15" s="2" customFormat="1" ht="13.8" thickBot="1" x14ac:dyDescent="0.3">
      <c r="A5" s="432" t="str">
        <f>Altalanos!$A$10</f>
        <v>2022.08.05-07.</v>
      </c>
      <c r="B5" s="432"/>
      <c r="C5" s="97" t="str">
        <f>Altalanos!$C$10</f>
        <v>Balatonboglár</v>
      </c>
      <c r="D5" s="98" t="str">
        <f>Altalanos!$D$10</f>
        <v xml:space="preserve">  </v>
      </c>
      <c r="E5" s="89"/>
      <c r="F5" s="98"/>
      <c r="G5" s="733" t="str">
        <f>Altalanos!$E$10</f>
        <v>Kádár László</v>
      </c>
      <c r="H5" s="129"/>
      <c r="I5" s="89"/>
      <c r="J5" s="89"/>
      <c r="K5" s="89"/>
      <c r="L5" s="129"/>
      <c r="M5" s="98"/>
      <c r="N5" s="98"/>
      <c r="O5" s="756"/>
    </row>
    <row r="6" spans="1:15" ht="30" customHeight="1" thickBot="1" x14ac:dyDescent="0.3">
      <c r="A6" s="392" t="s">
        <v>95</v>
      </c>
      <c r="B6" s="115"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899999999999999" customHeight="1" x14ac:dyDescent="0.25">
      <c r="A7" s="426">
        <v>1</v>
      </c>
      <c r="B7" s="105"/>
      <c r="C7" s="105"/>
      <c r="D7" s="106"/>
      <c r="E7" s="441"/>
      <c r="F7" s="757"/>
      <c r="G7" s="767"/>
      <c r="H7" s="423"/>
      <c r="I7" s="421"/>
      <c r="J7" s="425"/>
      <c r="K7" s="421"/>
      <c r="L7" s="387"/>
      <c r="M7" s="768"/>
      <c r="N7" s="133"/>
      <c r="O7" s="751"/>
    </row>
    <row r="8" spans="1:15" s="11" customFormat="1" ht="18.899999999999999" customHeight="1" x14ac:dyDescent="0.25">
      <c r="A8" s="426">
        <v>2</v>
      </c>
      <c r="B8" s="105"/>
      <c r="C8" s="105"/>
      <c r="D8" s="106"/>
      <c r="E8" s="441"/>
      <c r="F8" s="741"/>
      <c r="G8" s="106"/>
      <c r="H8" s="423"/>
      <c r="I8" s="421"/>
      <c r="J8" s="425"/>
      <c r="K8" s="421"/>
      <c r="L8" s="387"/>
      <c r="M8" s="106"/>
      <c r="N8" s="133"/>
      <c r="O8" s="707"/>
    </row>
    <row r="9" spans="1:15" s="11" customFormat="1" ht="18.899999999999999" customHeight="1" x14ac:dyDescent="0.25">
      <c r="A9" s="426">
        <v>3</v>
      </c>
      <c r="B9" s="105"/>
      <c r="C9" s="105"/>
      <c r="D9" s="106"/>
      <c r="E9" s="441"/>
      <c r="F9" s="741"/>
      <c r="G9" s="106"/>
      <c r="H9" s="423"/>
      <c r="I9" s="421"/>
      <c r="J9" s="425"/>
      <c r="K9" s="421"/>
      <c r="L9" s="387"/>
      <c r="M9" s="106"/>
      <c r="N9" s="715"/>
      <c r="O9" s="458"/>
    </row>
    <row r="10" spans="1:15" s="11" customFormat="1" ht="18.899999999999999" customHeight="1" x14ac:dyDescent="0.25">
      <c r="A10" s="426">
        <v>4</v>
      </c>
      <c r="B10" s="105"/>
      <c r="C10" s="105"/>
      <c r="D10" s="106"/>
      <c r="E10" s="441"/>
      <c r="F10" s="741"/>
      <c r="G10" s="106"/>
      <c r="H10" s="423"/>
      <c r="I10" s="421"/>
      <c r="J10" s="425"/>
      <c r="K10" s="421"/>
      <c r="L10" s="387"/>
      <c r="M10" s="106"/>
      <c r="N10" s="714"/>
      <c r="O10" s="707"/>
    </row>
    <row r="11" spans="1:15" s="11" customFormat="1" ht="18.899999999999999" customHeight="1" x14ac:dyDescent="0.25">
      <c r="A11" s="426">
        <v>5</v>
      </c>
      <c r="B11" s="105"/>
      <c r="C11" s="105"/>
      <c r="D11" s="106"/>
      <c r="E11" s="441"/>
      <c r="F11" s="741"/>
      <c r="G11" s="767"/>
      <c r="H11" s="423"/>
      <c r="I11" s="421"/>
      <c r="J11" s="425"/>
      <c r="K11" s="421"/>
      <c r="L11" s="387"/>
      <c r="M11" s="768"/>
      <c r="N11" s="715"/>
      <c r="O11" s="707"/>
    </row>
    <row r="12" spans="1:15" s="11" customFormat="1" ht="18.899999999999999" customHeight="1" x14ac:dyDescent="0.25">
      <c r="A12" s="426">
        <v>6</v>
      </c>
      <c r="B12" s="105"/>
      <c r="C12" s="105"/>
      <c r="D12" s="106"/>
      <c r="E12" s="441"/>
      <c r="F12" s="741"/>
      <c r="G12" s="106"/>
      <c r="H12" s="423"/>
      <c r="I12" s="421"/>
      <c r="J12" s="425"/>
      <c r="K12" s="421"/>
      <c r="L12" s="387"/>
      <c r="M12" s="106"/>
      <c r="N12" s="715"/>
      <c r="O12" s="707"/>
    </row>
    <row r="13" spans="1:15" s="11" customFormat="1" ht="18.899999999999999" customHeight="1" x14ac:dyDescent="0.25">
      <c r="A13" s="426">
        <v>7</v>
      </c>
      <c r="B13" s="105"/>
      <c r="C13" s="105"/>
      <c r="D13" s="106"/>
      <c r="E13" s="441"/>
      <c r="F13" s="741"/>
      <c r="G13" s="106"/>
      <c r="H13" s="423"/>
      <c r="I13" s="421"/>
      <c r="J13" s="425"/>
      <c r="K13" s="421"/>
      <c r="L13" s="387"/>
      <c r="M13" s="106"/>
      <c r="N13" s="715"/>
      <c r="O13" s="707"/>
    </row>
    <row r="14" spans="1:15" s="11" customFormat="1" ht="18.899999999999999" customHeight="1" x14ac:dyDescent="0.25">
      <c r="A14" s="426">
        <v>8</v>
      </c>
      <c r="B14" s="105"/>
      <c r="C14" s="105"/>
      <c r="D14" s="106"/>
      <c r="E14" s="441"/>
      <c r="F14" s="741"/>
      <c r="G14" s="106"/>
      <c r="H14" s="423"/>
      <c r="I14" s="421"/>
      <c r="J14" s="425"/>
      <c r="K14" s="421"/>
      <c r="L14" s="387"/>
      <c r="M14" s="106"/>
      <c r="N14" s="715"/>
      <c r="O14" s="707"/>
    </row>
    <row r="15" spans="1:15" s="11" customFormat="1" ht="18.899999999999999" customHeight="1" x14ac:dyDescent="0.25">
      <c r="A15" s="426">
        <v>9</v>
      </c>
      <c r="B15" s="105"/>
      <c r="C15" s="105"/>
      <c r="D15" s="106"/>
      <c r="E15" s="441"/>
      <c r="F15" s="741"/>
      <c r="G15" s="106"/>
      <c r="H15" s="423"/>
      <c r="I15" s="421"/>
      <c r="J15" s="425"/>
      <c r="K15" s="421"/>
      <c r="L15" s="387"/>
      <c r="M15" s="106"/>
      <c r="N15" s="716"/>
      <c r="O15" s="707"/>
    </row>
    <row r="16" spans="1:15" s="11" customFormat="1" ht="18.899999999999999" customHeight="1" x14ac:dyDescent="0.25">
      <c r="A16" s="426">
        <v>10</v>
      </c>
      <c r="B16" s="105"/>
      <c r="C16" s="105"/>
      <c r="D16" s="106"/>
      <c r="E16" s="441"/>
      <c r="F16" s="741"/>
      <c r="G16" s="106"/>
      <c r="H16" s="423"/>
      <c r="I16" s="421"/>
      <c r="J16" s="425"/>
      <c r="K16" s="421"/>
      <c r="L16" s="387"/>
      <c r="M16" s="106"/>
      <c r="N16" s="133"/>
      <c r="O16" s="707"/>
    </row>
    <row r="17" spans="1:15" s="11" customFormat="1" ht="18.899999999999999" customHeight="1" x14ac:dyDescent="0.25">
      <c r="A17" s="426">
        <v>11</v>
      </c>
      <c r="B17" s="105"/>
      <c r="C17" s="105"/>
      <c r="D17" s="106"/>
      <c r="E17" s="441"/>
      <c r="F17" s="741"/>
      <c r="G17" s="106"/>
      <c r="H17" s="423"/>
      <c r="I17" s="421"/>
      <c r="J17" s="425"/>
      <c r="K17" s="421"/>
      <c r="L17" s="387"/>
      <c r="M17" s="106"/>
      <c r="N17" s="133"/>
      <c r="O17" s="707"/>
    </row>
    <row r="18" spans="1:15" s="11" customFormat="1" ht="18.899999999999999" customHeight="1" x14ac:dyDescent="0.25">
      <c r="A18" s="426">
        <v>12</v>
      </c>
      <c r="B18" s="105"/>
      <c r="C18" s="105"/>
      <c r="D18" s="106"/>
      <c r="E18" s="441"/>
      <c r="F18" s="741"/>
      <c r="G18" s="106"/>
      <c r="H18" s="423"/>
      <c r="I18" s="421"/>
      <c r="J18" s="425"/>
      <c r="K18" s="421"/>
      <c r="L18" s="387"/>
      <c r="M18" s="106"/>
      <c r="N18" s="133"/>
      <c r="O18" s="707"/>
    </row>
    <row r="19" spans="1:15" s="11" customFormat="1" ht="18.899999999999999" customHeight="1" x14ac:dyDescent="0.25">
      <c r="A19" s="426">
        <v>13</v>
      </c>
      <c r="B19" s="105"/>
      <c r="C19" s="105"/>
      <c r="D19" s="106"/>
      <c r="E19" s="441"/>
      <c r="F19" s="741"/>
      <c r="G19" s="106"/>
      <c r="H19" s="423"/>
      <c r="I19" s="421"/>
      <c r="J19" s="425"/>
      <c r="K19" s="421"/>
      <c r="L19" s="387"/>
      <c r="M19" s="106"/>
      <c r="N19" s="107"/>
      <c r="O19" s="707"/>
    </row>
    <row r="20" spans="1:15" s="11" customFormat="1" ht="18.899999999999999" customHeight="1" x14ac:dyDescent="0.25">
      <c r="A20" s="426">
        <v>14</v>
      </c>
      <c r="B20" s="105"/>
      <c r="C20" s="105"/>
      <c r="D20" s="106"/>
      <c r="E20" s="441"/>
      <c r="F20" s="741"/>
      <c r="G20" s="106"/>
      <c r="H20" s="423"/>
      <c r="I20" s="421"/>
      <c r="J20" s="425"/>
      <c r="K20" s="421"/>
      <c r="L20" s="387"/>
      <c r="M20" s="106"/>
      <c r="N20" s="107"/>
      <c r="O20" s="707"/>
    </row>
    <row r="21" spans="1:15" s="11" customFormat="1" ht="18.899999999999999" customHeight="1" x14ac:dyDescent="0.25">
      <c r="A21" s="426">
        <v>15</v>
      </c>
      <c r="B21" s="105"/>
      <c r="C21" s="105"/>
      <c r="D21" s="106"/>
      <c r="E21" s="441"/>
      <c r="F21" s="741"/>
      <c r="G21" s="106"/>
      <c r="H21" s="423"/>
      <c r="I21" s="421"/>
      <c r="J21" s="425"/>
      <c r="K21" s="421"/>
      <c r="L21" s="387"/>
      <c r="M21" s="106"/>
      <c r="N21" s="133"/>
      <c r="O21" s="707"/>
    </row>
    <row r="22" spans="1:15" s="11" customFormat="1" ht="18.899999999999999" customHeight="1" x14ac:dyDescent="0.25">
      <c r="A22" s="426">
        <v>16</v>
      </c>
      <c r="B22" s="105"/>
      <c r="C22" s="105"/>
      <c r="D22" s="106"/>
      <c r="E22" s="441"/>
      <c r="F22" s="741"/>
      <c r="G22" s="106"/>
      <c r="H22" s="423"/>
      <c r="I22" s="421"/>
      <c r="J22" s="425"/>
      <c r="K22" s="421"/>
      <c r="L22" s="387"/>
      <c r="M22" s="106"/>
      <c r="N22" s="133"/>
      <c r="O22" s="707"/>
    </row>
    <row r="23" spans="1:15" s="11" customFormat="1" ht="18.899999999999999" customHeight="1" x14ac:dyDescent="0.25">
      <c r="A23" s="426">
        <v>17</v>
      </c>
      <c r="B23" s="105"/>
      <c r="C23" s="105"/>
      <c r="D23" s="106"/>
      <c r="E23" s="441"/>
      <c r="F23" s="741"/>
      <c r="G23" s="106"/>
      <c r="H23" s="423"/>
      <c r="I23" s="421"/>
      <c r="J23" s="425"/>
      <c r="K23" s="421"/>
      <c r="L23" s="387"/>
      <c r="M23" s="106"/>
      <c r="N23" s="133"/>
      <c r="O23" s="707"/>
    </row>
    <row r="24" spans="1:15" s="11" customFormat="1" ht="18.899999999999999" customHeight="1" x14ac:dyDescent="0.25">
      <c r="A24" s="426">
        <v>18</v>
      </c>
      <c r="B24" s="105"/>
      <c r="C24" s="105"/>
      <c r="D24" s="106"/>
      <c r="E24" s="441"/>
      <c r="F24" s="741"/>
      <c r="G24" s="106"/>
      <c r="H24" s="423"/>
      <c r="I24" s="421"/>
      <c r="J24" s="425"/>
      <c r="K24" s="421"/>
      <c r="L24" s="387"/>
      <c r="M24" s="106"/>
      <c r="N24" s="133"/>
      <c r="O24" s="707"/>
    </row>
    <row r="25" spans="1:15" s="11" customFormat="1" ht="18.899999999999999" customHeight="1" x14ac:dyDescent="0.25">
      <c r="A25" s="426">
        <v>19</v>
      </c>
      <c r="B25" s="105"/>
      <c r="C25" s="105"/>
      <c r="D25" s="106"/>
      <c r="E25" s="441"/>
      <c r="F25" s="741"/>
      <c r="G25" s="106"/>
      <c r="H25" s="423"/>
      <c r="I25" s="421"/>
      <c r="J25" s="425"/>
      <c r="K25" s="421"/>
      <c r="L25" s="387"/>
      <c r="M25" s="106"/>
      <c r="N25" s="133"/>
      <c r="O25" s="707"/>
    </row>
    <row r="26" spans="1:15" s="11" customFormat="1" ht="18.899999999999999" customHeight="1" x14ac:dyDescent="0.25">
      <c r="A26" s="426">
        <v>20</v>
      </c>
      <c r="B26" s="105"/>
      <c r="C26" s="105"/>
      <c r="D26" s="106"/>
      <c r="E26" s="441"/>
      <c r="F26" s="741"/>
      <c r="G26" s="106"/>
      <c r="H26" s="423"/>
      <c r="I26" s="421"/>
      <c r="J26" s="425"/>
      <c r="K26" s="421"/>
      <c r="L26" s="387"/>
      <c r="M26" s="106"/>
      <c r="N26" s="133"/>
      <c r="O26" s="707"/>
    </row>
    <row r="27" spans="1:15" s="11" customFormat="1" ht="18.899999999999999" customHeight="1" x14ac:dyDescent="0.25">
      <c r="A27" s="426">
        <v>21</v>
      </c>
      <c r="B27" s="105"/>
      <c r="C27" s="105"/>
      <c r="D27" s="106"/>
      <c r="E27" s="441"/>
      <c r="F27" s="741"/>
      <c r="G27" s="106"/>
      <c r="H27" s="423"/>
      <c r="I27" s="421"/>
      <c r="J27" s="425"/>
      <c r="K27" s="421"/>
      <c r="L27" s="387"/>
      <c r="M27" s="106"/>
      <c r="N27" s="107"/>
      <c r="O27" s="458"/>
    </row>
    <row r="28" spans="1:15" s="11" customFormat="1" ht="18.899999999999999" customHeight="1" x14ac:dyDescent="0.25">
      <c r="A28" s="426">
        <v>22</v>
      </c>
      <c r="B28" s="105"/>
      <c r="C28" s="105"/>
      <c r="D28" s="106"/>
      <c r="E28" s="441"/>
      <c r="F28" s="688"/>
      <c r="G28" s="708"/>
      <c r="H28" s="423"/>
      <c r="I28" s="421"/>
      <c r="J28" s="425"/>
      <c r="K28" s="421"/>
      <c r="L28" s="387"/>
      <c r="M28" s="107"/>
      <c r="N28" s="107"/>
      <c r="O28" s="107"/>
    </row>
    <row r="29" spans="1:15" s="11" customFormat="1" ht="18.899999999999999" customHeight="1" x14ac:dyDescent="0.25">
      <c r="A29" s="426">
        <v>23</v>
      </c>
      <c r="B29" s="105"/>
      <c r="C29" s="105"/>
      <c r="D29" s="106"/>
      <c r="E29" s="441"/>
      <c r="F29" s="688"/>
      <c r="G29" s="708"/>
      <c r="H29" s="423"/>
      <c r="I29" s="421"/>
      <c r="J29" s="425"/>
      <c r="K29" s="421"/>
      <c r="L29" s="387"/>
      <c r="M29" s="107"/>
      <c r="N29" s="133"/>
      <c r="O29" s="107"/>
    </row>
    <row r="30" spans="1:15" s="11" customFormat="1" ht="18.899999999999999" customHeight="1" x14ac:dyDescent="0.25">
      <c r="A30" s="426">
        <v>24</v>
      </c>
      <c r="B30" s="105"/>
      <c r="C30" s="105"/>
      <c r="D30" s="106"/>
      <c r="E30" s="441"/>
      <c r="F30" s="688"/>
      <c r="G30" s="735"/>
      <c r="H30" s="423"/>
      <c r="I30" s="421"/>
      <c r="J30" s="425"/>
      <c r="K30" s="421"/>
      <c r="L30" s="387"/>
      <c r="M30" s="393"/>
      <c r="N30" s="133">
        <f t="shared" ref="N30:N93" si="0">IF(L30="DA",1,IF(L30="WC",2,IF(L30="SE",3,IF(L30="Q",4,IF(L30="LL",5,999)))))</f>
        <v>999</v>
      </c>
      <c r="O30" s="107"/>
    </row>
    <row r="31" spans="1:15" s="11" customFormat="1" ht="18.899999999999999" customHeight="1" x14ac:dyDescent="0.25">
      <c r="A31" s="426">
        <v>25</v>
      </c>
      <c r="B31" s="105"/>
      <c r="C31" s="105"/>
      <c r="D31" s="106"/>
      <c r="E31" s="441"/>
      <c r="F31" s="688"/>
      <c r="G31" s="735"/>
      <c r="H31" s="423"/>
      <c r="I31" s="421"/>
      <c r="J31" s="425"/>
      <c r="K31" s="421"/>
      <c r="L31" s="387"/>
      <c r="M31" s="393"/>
      <c r="N31" s="133">
        <f t="shared" si="0"/>
        <v>999</v>
      </c>
      <c r="O31" s="107"/>
    </row>
    <row r="32" spans="1:15" s="11" customFormat="1" ht="18.899999999999999" customHeight="1" x14ac:dyDescent="0.25">
      <c r="A32" s="426">
        <v>26</v>
      </c>
      <c r="B32" s="105"/>
      <c r="C32" s="105"/>
      <c r="D32" s="106"/>
      <c r="E32" s="441"/>
      <c r="F32" s="688"/>
      <c r="G32" s="735"/>
      <c r="H32" s="423"/>
      <c r="I32" s="421"/>
      <c r="J32" s="425"/>
      <c r="K32" s="421"/>
      <c r="L32" s="387"/>
      <c r="M32" s="393"/>
      <c r="N32" s="133">
        <f t="shared" si="0"/>
        <v>999</v>
      </c>
      <c r="O32" s="107"/>
    </row>
    <row r="33" spans="1:15" s="11" customFormat="1" ht="18.899999999999999" customHeight="1" x14ac:dyDescent="0.25">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899999999999999" customHeight="1" x14ac:dyDescent="0.25">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899999999999999" customHeight="1" x14ac:dyDescent="0.25">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899999999999999" customHeight="1" x14ac:dyDescent="0.25">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899999999999999" customHeight="1" x14ac:dyDescent="0.25">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899999999999999" customHeight="1" x14ac:dyDescent="0.25">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899999999999999" customHeight="1" x14ac:dyDescent="0.25">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899999999999999" customHeight="1" x14ac:dyDescent="0.25">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899999999999999" customHeight="1" x14ac:dyDescent="0.25">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899999999999999" customHeight="1" x14ac:dyDescent="0.25">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899999999999999" customHeight="1" x14ac:dyDescent="0.25">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899999999999999" customHeight="1" x14ac:dyDescent="0.25">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899999999999999" customHeight="1" x14ac:dyDescent="0.25">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899999999999999" customHeight="1" x14ac:dyDescent="0.25">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899999999999999" customHeight="1" x14ac:dyDescent="0.25">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899999999999999" customHeight="1" x14ac:dyDescent="0.25">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899999999999999" customHeight="1" x14ac:dyDescent="0.25">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899999999999999" customHeight="1" x14ac:dyDescent="0.25">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899999999999999" customHeight="1" x14ac:dyDescent="0.25">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899999999999999" customHeight="1" x14ac:dyDescent="0.25">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899999999999999" customHeight="1" x14ac:dyDescent="0.25">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899999999999999" customHeight="1" x14ac:dyDescent="0.25">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899999999999999" customHeight="1" x14ac:dyDescent="0.25">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899999999999999" customHeight="1" x14ac:dyDescent="0.25">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899999999999999" customHeight="1" x14ac:dyDescent="0.25">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899999999999999" customHeight="1" x14ac:dyDescent="0.25">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899999999999999" customHeight="1" x14ac:dyDescent="0.25">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899999999999999" customHeight="1" x14ac:dyDescent="0.25">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899999999999999" customHeight="1" x14ac:dyDescent="0.25">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899999999999999" customHeight="1" x14ac:dyDescent="0.25">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899999999999999" customHeight="1" x14ac:dyDescent="0.25">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899999999999999" customHeight="1" x14ac:dyDescent="0.25">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899999999999999" customHeight="1" x14ac:dyDescent="0.25">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899999999999999" customHeight="1" x14ac:dyDescent="0.25">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899999999999999" customHeight="1" x14ac:dyDescent="0.25">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899999999999999" customHeight="1" x14ac:dyDescent="0.25">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899999999999999" customHeight="1" x14ac:dyDescent="0.25">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899999999999999" customHeight="1" x14ac:dyDescent="0.25">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899999999999999" customHeight="1" x14ac:dyDescent="0.25">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899999999999999" customHeight="1" x14ac:dyDescent="0.25">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899999999999999" customHeight="1" x14ac:dyDescent="0.25">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899999999999999" customHeight="1" x14ac:dyDescent="0.25">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899999999999999" customHeight="1" x14ac:dyDescent="0.25">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899999999999999" customHeight="1" x14ac:dyDescent="0.25">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899999999999999" customHeight="1" x14ac:dyDescent="0.25">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899999999999999" customHeight="1" x14ac:dyDescent="0.25">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899999999999999" customHeight="1" x14ac:dyDescent="0.25">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899999999999999" customHeight="1" x14ac:dyDescent="0.25">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899999999999999" customHeight="1" x14ac:dyDescent="0.25">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899999999999999" customHeight="1" x14ac:dyDescent="0.25">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899999999999999" customHeight="1" x14ac:dyDescent="0.25">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899999999999999" customHeight="1" x14ac:dyDescent="0.25">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899999999999999" customHeight="1" x14ac:dyDescent="0.25">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899999999999999" customHeight="1" x14ac:dyDescent="0.25">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899999999999999" customHeight="1" x14ac:dyDescent="0.25">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899999999999999" customHeight="1" x14ac:dyDescent="0.25">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899999999999999" customHeight="1" x14ac:dyDescent="0.25">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899999999999999" customHeight="1" x14ac:dyDescent="0.25">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899999999999999" customHeight="1" x14ac:dyDescent="0.25">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899999999999999" customHeight="1" x14ac:dyDescent="0.25">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899999999999999" customHeight="1" x14ac:dyDescent="0.25">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899999999999999" customHeight="1" x14ac:dyDescent="0.25">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899999999999999" customHeight="1" x14ac:dyDescent="0.25">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899999999999999" customHeight="1" x14ac:dyDescent="0.25">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899999999999999" customHeight="1" x14ac:dyDescent="0.25">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899999999999999" customHeight="1" x14ac:dyDescent="0.25">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899999999999999" customHeight="1" x14ac:dyDescent="0.25">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899999999999999" customHeight="1" x14ac:dyDescent="0.25">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899999999999999" customHeight="1" x14ac:dyDescent="0.25">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899999999999999" customHeight="1" x14ac:dyDescent="0.25">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899999999999999" customHeight="1" x14ac:dyDescent="0.25">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899999999999999" customHeight="1" x14ac:dyDescent="0.25">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899999999999999" customHeight="1" x14ac:dyDescent="0.25">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899999999999999" customHeight="1" x14ac:dyDescent="0.25">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899999999999999" customHeight="1" x14ac:dyDescent="0.25">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899999999999999" customHeight="1" x14ac:dyDescent="0.25">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899999999999999" customHeight="1" x14ac:dyDescent="0.25">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899999999999999" customHeight="1" x14ac:dyDescent="0.25">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899999999999999" customHeight="1" x14ac:dyDescent="0.25">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899999999999999" customHeight="1" x14ac:dyDescent="0.25">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899999999999999" customHeight="1" x14ac:dyDescent="0.25">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899999999999999" customHeight="1" x14ac:dyDescent="0.25">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899999999999999" customHeight="1" x14ac:dyDescent="0.25">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899999999999999" customHeight="1" x14ac:dyDescent="0.25">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899999999999999" customHeight="1" x14ac:dyDescent="0.25">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899999999999999" customHeight="1" x14ac:dyDescent="0.25">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899999999999999" customHeight="1" x14ac:dyDescent="0.25">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899999999999999" customHeight="1" x14ac:dyDescent="0.25">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899999999999999" customHeight="1" x14ac:dyDescent="0.25">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899999999999999" customHeight="1" x14ac:dyDescent="0.25">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899999999999999" customHeight="1" x14ac:dyDescent="0.25">
      <c r="A123" s="426">
        <v>117</v>
      </c>
      <c r="B123" s="105"/>
      <c r="C123" s="105"/>
      <c r="D123" s="106"/>
      <c r="E123" s="441"/>
      <c r="F123" s="688"/>
      <c r="G123" s="735"/>
      <c r="H123" s="423"/>
      <c r="I123" s="421"/>
      <c r="J123" s="425"/>
      <c r="K123" s="421"/>
      <c r="L123" s="387"/>
      <c r="M123" s="393"/>
      <c r="N123" s="133"/>
      <c r="O123" s="107"/>
    </row>
    <row r="124" spans="1:15" s="11" customFormat="1" ht="18.899999999999999" customHeight="1" x14ac:dyDescent="0.25">
      <c r="A124" s="426">
        <v>118</v>
      </c>
      <c r="B124" s="105"/>
      <c r="C124" s="105"/>
      <c r="D124" s="106"/>
      <c r="E124" s="441"/>
      <c r="F124" s="688"/>
      <c r="G124" s="735"/>
      <c r="H124" s="423"/>
      <c r="I124" s="421"/>
      <c r="J124" s="425"/>
      <c r="K124" s="421"/>
      <c r="L124" s="387"/>
      <c r="M124" s="393"/>
      <c r="N124" s="133"/>
      <c r="O124" s="107"/>
    </row>
    <row r="125" spans="1:15" s="11" customFormat="1" ht="18.899999999999999" customHeight="1" x14ac:dyDescent="0.25">
      <c r="A125" s="426">
        <v>119</v>
      </c>
      <c r="B125" s="105"/>
      <c r="C125" s="105"/>
      <c r="D125" s="106"/>
      <c r="E125" s="441"/>
      <c r="F125" s="688"/>
      <c r="G125" s="735"/>
      <c r="H125" s="423"/>
      <c r="I125" s="421"/>
      <c r="J125" s="425"/>
      <c r="K125" s="421"/>
      <c r="L125" s="387"/>
      <c r="M125" s="393"/>
      <c r="N125" s="133"/>
      <c r="O125" s="107"/>
    </row>
    <row r="126" spans="1:15" s="11" customFormat="1" ht="18.899999999999999" customHeight="1" x14ac:dyDescent="0.25">
      <c r="A126" s="426">
        <v>120</v>
      </c>
      <c r="B126" s="105"/>
      <c r="C126" s="105"/>
      <c r="D126" s="106"/>
      <c r="E126" s="441"/>
      <c r="F126" s="688"/>
      <c r="G126" s="735"/>
      <c r="H126" s="423"/>
      <c r="I126" s="421"/>
      <c r="J126" s="425"/>
      <c r="K126" s="421"/>
      <c r="L126" s="387"/>
      <c r="M126" s="393"/>
      <c r="N126" s="133"/>
      <c r="O126" s="107"/>
    </row>
    <row r="127" spans="1:15" s="11" customFormat="1" ht="18.899999999999999" customHeight="1" x14ac:dyDescent="0.25">
      <c r="A127" s="426">
        <v>121</v>
      </c>
      <c r="B127" s="105"/>
      <c r="C127" s="105"/>
      <c r="D127" s="106"/>
      <c r="E127" s="441"/>
      <c r="F127" s="688"/>
      <c r="G127" s="735"/>
      <c r="H127" s="423"/>
      <c r="I127" s="421"/>
      <c r="J127" s="425"/>
      <c r="K127" s="421"/>
      <c r="L127" s="387"/>
      <c r="M127" s="393"/>
      <c r="N127" s="133"/>
      <c r="O127" s="107"/>
    </row>
    <row r="128" spans="1:15" s="11" customFormat="1" ht="18.899999999999999" customHeight="1" x14ac:dyDescent="0.25">
      <c r="A128" s="426">
        <v>122</v>
      </c>
      <c r="B128" s="105"/>
      <c r="C128" s="105"/>
      <c r="D128" s="106"/>
      <c r="E128" s="441"/>
      <c r="F128" s="688"/>
      <c r="G128" s="735"/>
      <c r="H128" s="423"/>
      <c r="I128" s="421"/>
      <c r="J128" s="425"/>
      <c r="K128" s="421"/>
      <c r="L128" s="387"/>
      <c r="M128" s="393"/>
      <c r="N128" s="133"/>
      <c r="O128" s="107"/>
    </row>
    <row r="129" spans="1:15" s="11" customFormat="1" ht="18.899999999999999" customHeight="1" x14ac:dyDescent="0.25">
      <c r="A129" s="426">
        <v>123</v>
      </c>
      <c r="B129" s="105"/>
      <c r="C129" s="105"/>
      <c r="D129" s="106"/>
      <c r="E129" s="441"/>
      <c r="F129" s="688"/>
      <c r="G129" s="735"/>
      <c r="H129" s="423"/>
      <c r="I129" s="421"/>
      <c r="J129" s="425"/>
      <c r="K129" s="421"/>
      <c r="L129" s="387"/>
      <c r="M129" s="393"/>
      <c r="N129" s="133"/>
      <c r="O129" s="107"/>
    </row>
    <row r="130" spans="1:15" s="11" customFormat="1" ht="18.899999999999999" customHeight="1" x14ac:dyDescent="0.25">
      <c r="A130" s="426">
        <v>124</v>
      </c>
      <c r="B130" s="105"/>
      <c r="C130" s="105"/>
      <c r="D130" s="106"/>
      <c r="E130" s="441"/>
      <c r="F130" s="688"/>
      <c r="G130" s="735"/>
      <c r="H130" s="423"/>
      <c r="I130" s="421"/>
      <c r="J130" s="425"/>
      <c r="K130" s="421"/>
      <c r="L130" s="387"/>
      <c r="M130" s="393"/>
      <c r="N130" s="133"/>
      <c r="O130" s="107"/>
    </row>
    <row r="131" spans="1:15" s="11" customFormat="1" ht="18.899999999999999" customHeight="1" x14ac:dyDescent="0.25">
      <c r="A131" s="426">
        <v>125</v>
      </c>
      <c r="B131" s="105"/>
      <c r="C131" s="105"/>
      <c r="D131" s="106"/>
      <c r="E131" s="441"/>
      <c r="F131" s="688"/>
      <c r="G131" s="735"/>
      <c r="H131" s="423"/>
      <c r="I131" s="421"/>
      <c r="J131" s="425"/>
      <c r="K131" s="421"/>
      <c r="L131" s="387"/>
      <c r="M131" s="393"/>
      <c r="N131" s="133"/>
      <c r="O131" s="107"/>
    </row>
    <row r="132" spans="1:15" s="11" customFormat="1" ht="18.899999999999999" customHeight="1" x14ac:dyDescent="0.25">
      <c r="A132" s="426">
        <v>126</v>
      </c>
      <c r="B132" s="105"/>
      <c r="C132" s="105"/>
      <c r="D132" s="106"/>
      <c r="E132" s="441"/>
      <c r="F132" s="688"/>
      <c r="G132" s="735"/>
      <c r="H132" s="423"/>
      <c r="I132" s="421"/>
      <c r="J132" s="425"/>
      <c r="K132" s="421"/>
      <c r="L132" s="387"/>
      <c r="M132" s="393"/>
      <c r="N132" s="133"/>
      <c r="O132" s="107"/>
    </row>
    <row r="133" spans="1:15" s="11" customFormat="1" ht="18.899999999999999" customHeight="1" x14ac:dyDescent="0.25">
      <c r="A133" s="426">
        <v>127</v>
      </c>
      <c r="B133" s="105"/>
      <c r="C133" s="105"/>
      <c r="D133" s="106"/>
      <c r="E133" s="441"/>
      <c r="F133" s="688"/>
      <c r="G133" s="735"/>
      <c r="H133" s="423"/>
      <c r="I133" s="421"/>
      <c r="J133" s="425"/>
      <c r="K133" s="421"/>
      <c r="L133" s="387"/>
      <c r="M133" s="393"/>
      <c r="N133" s="133"/>
      <c r="O133" s="107"/>
    </row>
    <row r="134" spans="1:15" s="11" customFormat="1" ht="18.899999999999999" customHeight="1" x14ac:dyDescent="0.25">
      <c r="A134" s="426">
        <v>128</v>
      </c>
      <c r="B134" s="105"/>
      <c r="C134" s="105"/>
      <c r="D134" s="106"/>
      <c r="E134" s="441"/>
      <c r="F134" s="688"/>
      <c r="G134" s="735"/>
      <c r="H134" s="423"/>
      <c r="I134" s="421"/>
      <c r="J134" s="425"/>
      <c r="K134" s="421"/>
      <c r="L134" s="387"/>
      <c r="M134" s="393"/>
      <c r="N134" s="133"/>
      <c r="O134" s="107"/>
    </row>
  </sheetData>
  <conditionalFormatting sqref="H7:H134">
    <cfRule type="cellIs" dxfId="155" priority="10" stopIfTrue="1" operator="equal">
      <formula>"Z"</formula>
    </cfRule>
  </conditionalFormatting>
  <conditionalFormatting sqref="A7:D134">
    <cfRule type="expression" dxfId="154" priority="9" stopIfTrue="1">
      <formula>$O7&gt;=1</formula>
    </cfRule>
  </conditionalFormatting>
  <conditionalFormatting sqref="B7:D14">
    <cfRule type="expression" dxfId="153" priority="8" stopIfTrue="1">
      <formula>$O7&gt;=1</formula>
    </cfRule>
  </conditionalFormatting>
  <conditionalFormatting sqref="E7:E134">
    <cfRule type="expression" dxfId="152" priority="5" stopIfTrue="1">
      <formula>AND(ROUNDDOWN(($A$4-E7)/365.25,0)&lt;=13,#REF!&lt;&gt;"OK")</formula>
    </cfRule>
    <cfRule type="expression" dxfId="151" priority="6" stopIfTrue="1">
      <formula>AND(ROUNDDOWN(($A$4-E7)/365.25,0)&lt;=14,#REF!&lt;&gt;"OK")</formula>
    </cfRule>
    <cfRule type="expression" dxfId="150" priority="7" stopIfTrue="1">
      <formula>AND(ROUNDDOWN(($A$4-E7)/365.25,0)&lt;=17,#REF!&lt;&gt;"OK")</formula>
    </cfRule>
  </conditionalFormatting>
  <conditionalFormatting sqref="E7:E27">
    <cfRule type="expression" dxfId="149" priority="2" stopIfTrue="1">
      <formula>AND(ROUNDDOWN(($A$4-E7)/365.25,0)&lt;=13,G7&lt;&gt;"OK")</formula>
    </cfRule>
    <cfRule type="expression" dxfId="148" priority="3" stopIfTrue="1">
      <formula>AND(ROUNDDOWN(($A$4-E7)/365.25,0)&lt;=14,G7&lt;&gt;"OK")</formula>
    </cfRule>
    <cfRule type="expression" dxfId="147" priority="4" stopIfTrue="1">
      <formula>AND(ROUNDDOWN(($A$4-E7)/365.25,0)&lt;=17,G7&lt;&gt;"OK")</formula>
    </cfRule>
  </conditionalFormatting>
  <conditionalFormatting sqref="B7:D27">
    <cfRule type="expression" dxfId="146"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0657"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51">
    <tabColor indexed="19"/>
    <pageSetUpPr fitToPage="1"/>
  </sheetPr>
  <dimension ref="A1:U80"/>
  <sheetViews>
    <sheetView showGridLines="0" showZeros="0" workbookViewId="0">
      <selection activeCell="B7" sqref="B7"/>
    </sheetView>
  </sheetViews>
  <sheetFormatPr defaultRowHeight="13.2" x14ac:dyDescent="0.25"/>
  <cols>
    <col min="1" max="2" width="3.33203125" customWidth="1"/>
    <col min="3" max="3" width="4.664062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9.88671875" customWidth="1"/>
    <col min="12" max="12" width="1.6640625" style="134" customWidth="1"/>
    <col min="13" max="13" width="9.88671875" customWidth="1"/>
    <col min="14" max="14" width="1.6640625" style="135" customWidth="1"/>
    <col min="15" max="15" width="9.88671875" customWidth="1"/>
    <col min="16" max="16" width="1.6640625" style="134" customWidth="1"/>
    <col min="17" max="17" width="9.8867187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MTSZ AMATŐR OB</v>
      </c>
      <c r="B1" s="93"/>
      <c r="C1" s="139"/>
      <c r="D1" s="139"/>
      <c r="E1" s="139"/>
      <c r="F1" s="139"/>
      <c r="G1" s="139"/>
      <c r="H1" s="139"/>
      <c r="I1" s="384"/>
      <c r="J1" s="140"/>
      <c r="K1" s="120" t="s">
        <v>115</v>
      </c>
      <c r="L1" s="120"/>
      <c r="M1" s="94"/>
      <c r="N1" s="140" t="s">
        <v>3</v>
      </c>
      <c r="O1" s="140" t="s">
        <v>3</v>
      </c>
      <c r="P1" s="140"/>
      <c r="Q1" s="139"/>
      <c r="R1" s="140"/>
    </row>
    <row r="2" spans="1:21" s="108" customFormat="1" x14ac:dyDescent="0.25">
      <c r="A2" s="96" t="s">
        <v>122</v>
      </c>
      <c r="B2" s="96"/>
      <c r="C2" s="96"/>
      <c r="D2" s="464"/>
      <c r="E2" s="465" t="str">
        <f>Altalanos!$E$8</f>
        <v>Női egyéni 500</v>
      </c>
      <c r="F2" s="96"/>
      <c r="G2" s="141"/>
      <c r="H2" s="110"/>
      <c r="I2" s="110"/>
      <c r="J2" s="142"/>
      <c r="K2" s="438" t="s">
        <v>228</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835" t="str">
        <f>Altalanos!$A$10</f>
        <v>2022.08.05-07.</v>
      </c>
      <c r="B4" s="835"/>
      <c r="C4" s="835"/>
      <c r="D4" s="432"/>
      <c r="E4" s="146"/>
      <c r="F4" s="146"/>
      <c r="G4" s="146" t="str">
        <f>Altalanos!$C$10</f>
        <v>Balatonboglár</v>
      </c>
      <c r="H4" s="100"/>
      <c r="I4" s="146"/>
      <c r="J4" s="147"/>
      <c r="K4" s="148" t="str">
        <f>Altalanos!$D$10</f>
        <v xml:space="preserve">  </v>
      </c>
      <c r="L4" s="147"/>
      <c r="M4" s="463"/>
      <c r="N4" s="147"/>
      <c r="O4" s="146"/>
      <c r="P4" s="147"/>
      <c r="Q4" s="146"/>
      <c r="R4" s="89" t="str">
        <f>Altalanos!$E$10</f>
        <v>Kádár László</v>
      </c>
    </row>
    <row r="5" spans="1:21" s="19" customFormat="1" ht="9.6" x14ac:dyDescent="0.25">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1" customFormat="1" ht="14.25" customHeight="1" thickBot="1" x14ac:dyDescent="0.3">
      <c r="A6" s="784"/>
      <c r="B6" s="785"/>
      <c r="C6" s="786"/>
      <c r="D6" s="786"/>
      <c r="E6" s="785"/>
      <c r="F6" s="787"/>
      <c r="G6" s="787"/>
      <c r="H6" s="788"/>
      <c r="I6" s="787"/>
      <c r="J6" s="789"/>
      <c r="K6" s="785"/>
      <c r="L6" s="789"/>
      <c r="M6" s="785"/>
      <c r="N6" s="789"/>
      <c r="O6" s="785"/>
      <c r="P6" s="789"/>
      <c r="Q6" s="785"/>
      <c r="R6" s="790"/>
    </row>
    <row r="7" spans="1:21" s="38" customFormat="1" ht="10.5" customHeight="1" x14ac:dyDescent="0.25">
      <c r="A7" s="157">
        <v>1</v>
      </c>
      <c r="B7" s="390" t="str">
        <f>IF($E7="","",VLOOKUP($E7,'1Q ELO (5)'!$A$7:$M$30,12))</f>
        <v/>
      </c>
      <c r="C7" s="390" t="str">
        <f>IF($E7="","",VLOOKUP($E7,'1Q ELO (5)'!$A$7:$M$30,13))</f>
        <v/>
      </c>
      <c r="D7" s="446" t="str">
        <f>IF($E7="","",VLOOKUP($E7,'1Q ELO (5)'!$A$7:$M$30,5))</f>
        <v/>
      </c>
      <c r="E7" s="159"/>
      <c r="F7" s="160" t="str">
        <f>UPPER(IF($E7="","",VLOOKUP($E7,'1Q ELO (5)'!$A$7:$M$30,2)))</f>
        <v/>
      </c>
      <c r="G7" s="160" t="str">
        <f>IF($E7="","",VLOOKUP($E7,'1Q ELO (5)'!$A$7:$M$30,3))</f>
        <v/>
      </c>
      <c r="H7" s="160"/>
      <c r="I7" s="160" t="str">
        <f>IF($E7="","",VLOOKUP($E7,'1Q ELO (5)'!$A$7:$M$30,4))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(5)'!$A$7:$M$30,12))</f>
        <v/>
      </c>
      <c r="C9" s="390" t="str">
        <f>IF($E9="","",VLOOKUP($E9,'1Q ELO (5)'!$A$7:$M$30,13))</f>
        <v/>
      </c>
      <c r="D9" s="446" t="str">
        <f>IF($E9="","",VLOOKUP($E9,'1Q ELO (5)'!$A$7:$M$30,5))</f>
        <v/>
      </c>
      <c r="E9" s="159"/>
      <c r="F9" s="487" t="str">
        <f>UPPER(IF($E9="","",VLOOKUP($E9,'1Q ELO (5)'!$A$7:$M$30,2)))</f>
        <v/>
      </c>
      <c r="G9" s="179" t="str">
        <f>IF($E9="","",VLOOKUP($E9,'1Q ELO (5)'!$A$7:$M$30,3))</f>
        <v/>
      </c>
      <c r="H9" s="179"/>
      <c r="I9" s="179" t="str">
        <f>IF($E9="","",VLOOKUP($E9,'1Q ELO (5)'!$A$7:$M$30,4))</f>
        <v/>
      </c>
      <c r="J9" s="180"/>
      <c r="K9" s="161"/>
      <c r="L9" s="181"/>
      <c r="M9" s="161"/>
      <c r="N9" s="161"/>
      <c r="O9" s="164"/>
      <c r="P9" s="166"/>
      <c r="Q9" s="167"/>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(5)'!$A$7:$M$30,12))</f>
        <v/>
      </c>
      <c r="C11" s="390" t="str">
        <f>IF($E11="","",VLOOKUP($E11,'1Q ELO (5)'!$A$7:$M$30,13))</f>
        <v/>
      </c>
      <c r="D11" s="446" t="str">
        <f>IF($E11="","",VLOOKUP($E11,'1Q ELO (5)'!$A$7:$M$30,5))</f>
        <v/>
      </c>
      <c r="E11" s="159"/>
      <c r="F11" s="179" t="str">
        <f>UPPER(IF($E11="","",VLOOKUP($E11,'1Q ELO (5)'!$A$7:$M$30,2)))</f>
        <v/>
      </c>
      <c r="G11" s="179" t="str">
        <f>IF($E11="","",VLOOKUP($E11,'1Q ELO (5)'!$A$7:$M$30,3))</f>
        <v/>
      </c>
      <c r="H11" s="179"/>
      <c r="I11" s="179" t="str">
        <f>IF($E11="","",VLOOKUP($E11,'1Q ELO (5)'!$A$7:$M$30,4))</f>
        <v/>
      </c>
      <c r="J11" s="162"/>
      <c r="K11" s="161"/>
      <c r="L11" s="187"/>
      <c r="M11" s="161"/>
      <c r="N11" s="691"/>
      <c r="O11" s="691"/>
      <c r="P11" s="691"/>
      <c r="Q11" s="414"/>
      <c r="R11" s="396"/>
      <c r="S11" s="698"/>
      <c r="T11" s="699"/>
      <c r="U11" s="696"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89"/>
      <c r="M12" s="161"/>
      <c r="N12" s="691"/>
      <c r="O12" s="691"/>
      <c r="P12" s="691"/>
      <c r="Q12" s="414"/>
      <c r="R12" s="396"/>
      <c r="S12" s="698"/>
      <c r="T12" s="699"/>
      <c r="U12" s="696" t="str">
        <f>Birók!P26</f>
        <v xml:space="preserve"> </v>
      </c>
    </row>
    <row r="13" spans="1:21" s="38" customFormat="1" ht="9.6" customHeight="1" x14ac:dyDescent="0.25">
      <c r="A13" s="171">
        <v>4</v>
      </c>
      <c r="B13" s="390" t="str">
        <f>IF($E13="","",VLOOKUP($E13,'1Q ELO (5)'!$A$7:$M$30,12))</f>
        <v/>
      </c>
      <c r="C13" s="390" t="str">
        <f>IF($E13="","",VLOOKUP($E13,'1Q ELO (5)'!$A$7:$M$30,13))</f>
        <v/>
      </c>
      <c r="D13" s="446" t="str">
        <f>IF($E13="","",VLOOKUP($E13,'1Q ELO (5)'!$A$7:$M$30,5))</f>
        <v/>
      </c>
      <c r="E13" s="159"/>
      <c r="F13" s="179" t="str">
        <f>UPPER(IF($E13="","",VLOOKUP($E13,'1Q ELO (5)'!$A$7:$M$30,2)))</f>
        <v/>
      </c>
      <c r="G13" s="179" t="str">
        <f>IF($E13="","",VLOOKUP($E13,'1Q ELO (5)'!$A$7:$M$30,3))</f>
        <v/>
      </c>
      <c r="H13" s="179"/>
      <c r="I13" s="179" t="str">
        <f>IF($E13="","",VLOOKUP($E13,'1Q ELO (5)'!$A$7:$M$30,4))</f>
        <v/>
      </c>
      <c r="J13" s="190"/>
      <c r="K13" s="161"/>
      <c r="L13" s="161"/>
      <c r="M13" s="161"/>
      <c r="N13" s="691"/>
      <c r="O13" s="691"/>
      <c r="P13" s="691"/>
      <c r="Q13" s="414"/>
      <c r="R13" s="396"/>
      <c r="S13" s="698"/>
      <c r="T13" s="699"/>
      <c r="U13" s="696" t="str">
        <f>Birók!P27</f>
        <v xml:space="preserve"> </v>
      </c>
    </row>
    <row r="14" spans="1:21" s="38" customFormat="1" ht="9.6" customHeight="1" x14ac:dyDescent="0.25">
      <c r="A14" s="171"/>
      <c r="B14" s="460"/>
      <c r="C14" s="460"/>
      <c r="D14" s="456"/>
      <c r="E14" s="182"/>
      <c r="F14" s="161"/>
      <c r="G14" s="161"/>
      <c r="H14" s="70"/>
      <c r="I14" s="191"/>
      <c r="J14" s="183"/>
      <c r="K14" s="161"/>
      <c r="L14" s="161"/>
      <c r="M14" s="691"/>
      <c r="N14" s="414"/>
      <c r="O14" s="396"/>
      <c r="P14" s="698"/>
      <c r="Q14" s="699"/>
      <c r="R14" s="699"/>
    </row>
    <row r="15" spans="1:21" s="38" customFormat="1" ht="9.6" customHeight="1" x14ac:dyDescent="0.25">
      <c r="A15" s="581">
        <v>5</v>
      </c>
      <c r="B15" s="390" t="str">
        <f>IF($E15="","",VLOOKUP($E15,'1Q ELO (5)'!$A$7:$M$30,12))</f>
        <v/>
      </c>
      <c r="C15" s="390" t="str">
        <f>IF($E15="","",VLOOKUP($E15,'1Q ELO (5)'!$A$7:$M$30,13))</f>
        <v/>
      </c>
      <c r="D15" s="446" t="str">
        <f>IF($E15="","",VLOOKUP($E15,'1Q ELO (5)'!$A$7:$M$30,5))</f>
        <v/>
      </c>
      <c r="E15" s="159"/>
      <c r="F15" s="681" t="str">
        <f>UPPER(IF($E15="","",VLOOKUP($E15,'1Q ELO (5)'!$A$7:$M$30,2)))</f>
        <v/>
      </c>
      <c r="G15" s="681" t="str">
        <f>IF($E15="","",VLOOKUP($E15,'1Q ELO (5)'!$A$7:$M$30,3))</f>
        <v/>
      </c>
      <c r="H15" s="681"/>
      <c r="I15" s="681" t="str">
        <f>IF($E15="","",VLOOKUP($E15,'1Q ELO (5)'!$A$7:$M$30,4))</f>
        <v/>
      </c>
      <c r="J15" s="192"/>
      <c r="K15" s="161"/>
      <c r="L15" s="161"/>
      <c r="M15" s="161"/>
      <c r="N15" s="691"/>
      <c r="O15" s="692"/>
      <c r="P15" s="691"/>
      <c r="Q15" s="414"/>
      <c r="R15" s="396"/>
      <c r="S15" s="698"/>
      <c r="T15" s="699"/>
      <c r="U15" s="696"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161"/>
      <c r="N16" s="691"/>
      <c r="O16" s="691"/>
      <c r="P16" s="691"/>
      <c r="Q16" s="414"/>
      <c r="R16" s="396"/>
      <c r="S16" s="698"/>
      <c r="T16" s="699"/>
      <c r="U16" s="697" t="str">
        <f>Birók!P30</f>
        <v>Egyik sem</v>
      </c>
    </row>
    <row r="17" spans="1:20" s="38" customFormat="1" ht="9.6" customHeight="1" x14ac:dyDescent="0.25">
      <c r="A17" s="171">
        <v>6</v>
      </c>
      <c r="B17" s="390" t="str">
        <f>IF($E17="","",VLOOKUP($E17,'1Q ELO (5)'!$A$7:$M$30,12))</f>
        <v/>
      </c>
      <c r="C17" s="390" t="str">
        <f>IF($E17="","",VLOOKUP($E17,'1Q ELO (5)'!$A$7:$M$30,13))</f>
        <v/>
      </c>
      <c r="D17" s="446" t="str">
        <f>IF($E17="","",VLOOKUP($E17,'1Q ELO (5)'!$A$7:$M$30,5))</f>
        <v/>
      </c>
      <c r="E17" s="159"/>
      <c r="F17" s="179" t="str">
        <f>UPPER(IF($E17="","",VLOOKUP($E17,'1Q ELO (5)'!$A$7:$M$30,2)))</f>
        <v/>
      </c>
      <c r="G17" s="179" t="str">
        <f>IF($E17="","",VLOOKUP($E17,'1Q ELO (5)'!$A$7:$M$30,3))</f>
        <v/>
      </c>
      <c r="H17" s="179"/>
      <c r="I17" s="179" t="str">
        <f>IF($E17="","",VLOOKUP($E17,'1Q ELO (5)'!$A$7:$M$30,4))</f>
        <v/>
      </c>
      <c r="J17" s="180"/>
      <c r="K17" s="161"/>
      <c r="L17" s="181"/>
      <c r="M17" s="161"/>
      <c r="N17" s="691"/>
      <c r="O17" s="691"/>
      <c r="P17" s="691"/>
      <c r="Q17" s="414"/>
      <c r="R17" s="396"/>
      <c r="S17" s="698"/>
      <c r="T17" s="699"/>
    </row>
    <row r="18" spans="1:20" s="38" customFormat="1" ht="9.6" customHeight="1" x14ac:dyDescent="0.25">
      <c r="A18" s="171"/>
      <c r="B18" s="460"/>
      <c r="C18" s="460"/>
      <c r="D18" s="456"/>
      <c r="E18" s="182"/>
      <c r="F18" s="173"/>
      <c r="G18" s="173"/>
      <c r="H18" s="174"/>
      <c r="I18" s="161"/>
      <c r="J18" s="183"/>
      <c r="K18" s="175" t="s">
        <v>0</v>
      </c>
      <c r="L18" s="184"/>
      <c r="M18" s="177" t="str">
        <f>UPPER(IF(OR(L18="a",L18="as"),K16,IF(OR(L18="b",L18="bs"),K20,)))</f>
        <v/>
      </c>
      <c r="N18" s="185"/>
      <c r="O18" s="691"/>
      <c r="P18" s="691"/>
      <c r="Q18" s="414"/>
      <c r="R18" s="396"/>
      <c r="S18" s="698"/>
      <c r="T18" s="699"/>
    </row>
    <row r="19" spans="1:20" s="38" customFormat="1" ht="9.6" customHeight="1" x14ac:dyDescent="0.25">
      <c r="A19" s="171">
        <v>7</v>
      </c>
      <c r="B19" s="390" t="str">
        <f>IF($E19="","",VLOOKUP($E19,'1Q ELO (5)'!$A$7:$M$30,12))</f>
        <v/>
      </c>
      <c r="C19" s="390" t="str">
        <f>IF($E19="","",VLOOKUP($E19,'1Q ELO (5)'!$A$7:$M$30,13))</f>
        <v/>
      </c>
      <c r="D19" s="446" t="str">
        <f>IF($E19="","",VLOOKUP($E19,'1Q ELO (5)'!$A$7:$M$30,5))</f>
        <v/>
      </c>
      <c r="E19" s="159"/>
      <c r="F19" s="179" t="str">
        <f>UPPER(IF($E19="","",VLOOKUP($E19,'1Q ELO (5)'!$A$7:$M$30,2)))</f>
        <v/>
      </c>
      <c r="G19" s="179" t="str">
        <f>IF($E19="","",VLOOKUP($E19,'1Q ELO (5)'!$A$7:$M$30,3))</f>
        <v/>
      </c>
      <c r="H19" s="179"/>
      <c r="I19" s="179" t="str">
        <f>IF($E19="","",VLOOKUP($E19,'1Q ELO (5)'!$A$7:$M$30,4))</f>
        <v/>
      </c>
      <c r="J19" s="162"/>
      <c r="K19" s="161"/>
      <c r="L19" s="187"/>
      <c r="M19" s="161"/>
      <c r="N19" s="186"/>
      <c r="O19" s="691"/>
      <c r="P19" s="691"/>
      <c r="Q19" s="414"/>
      <c r="R19" s="396"/>
      <c r="S19" s="698"/>
      <c r="T19" s="699"/>
    </row>
    <row r="20" spans="1:20" s="38" customFormat="1" ht="9.6" customHeight="1" x14ac:dyDescent="0.25">
      <c r="A20" s="171"/>
      <c r="B20" s="460"/>
      <c r="C20" s="460"/>
      <c r="D20" s="456"/>
      <c r="E20" s="172"/>
      <c r="F20" s="173"/>
      <c r="G20" s="173"/>
      <c r="H20" s="174"/>
      <c r="I20" s="175" t="s">
        <v>0</v>
      </c>
      <c r="J20" s="176"/>
      <c r="K20" s="177" t="str">
        <f>UPPER(IF(OR(J20="a",J20="as"),F19,IF(OR(J20="b",J20="bs"),F21,)))</f>
        <v/>
      </c>
      <c r="L20" s="189"/>
      <c r="M20" s="161"/>
      <c r="N20" s="186"/>
      <c r="O20" s="691"/>
      <c r="P20" s="691"/>
      <c r="Q20" s="414"/>
      <c r="R20" s="396"/>
      <c r="S20" s="698"/>
      <c r="T20" s="699"/>
    </row>
    <row r="21" spans="1:20" s="38" customFormat="1" ht="9.6" customHeight="1" x14ac:dyDescent="0.25">
      <c r="A21" s="171">
        <v>8</v>
      </c>
      <c r="B21" s="390" t="str">
        <f>IF($E21="","",VLOOKUP($E21,'1Q ELO (5)'!$A$7:$M$30,12))</f>
        <v/>
      </c>
      <c r="C21" s="390" t="str">
        <f>IF($E21="","",VLOOKUP($E21,'1Q ELO (5)'!$A$7:$M$30,13))</f>
        <v/>
      </c>
      <c r="D21" s="446" t="str">
        <f>IF($E21="","",VLOOKUP($E21,'1Q ELO (5)'!$A$7:$M$30,5))</f>
        <v/>
      </c>
      <c r="E21" s="159"/>
      <c r="F21" s="179" t="str">
        <f>UPPER(IF($E21="","",VLOOKUP($E21,'1Q ELO (5)'!$A$7:$M$30,2)))</f>
        <v/>
      </c>
      <c r="G21" s="179" t="str">
        <f>IF($E21="","",VLOOKUP($E21,'1Q ELO (5)'!$A$7:$M$30,3))</f>
        <v/>
      </c>
      <c r="H21" s="179"/>
      <c r="I21" s="179" t="str">
        <f>IF($E21="","",VLOOKUP($E21,'1Q ELO (5)'!$A$7:$M$30,4))</f>
        <v/>
      </c>
      <c r="J21" s="190"/>
      <c r="K21" s="161"/>
      <c r="L21" s="161"/>
      <c r="M21" s="161"/>
      <c r="N21" s="186"/>
      <c r="O21" s="691"/>
      <c r="P21" s="691"/>
      <c r="Q21" s="414"/>
      <c r="R21" s="396"/>
      <c r="S21" s="698"/>
      <c r="T21" s="699"/>
    </row>
    <row r="22" spans="1:20" s="38" customFormat="1" ht="9.6" customHeight="1" x14ac:dyDescent="0.25">
      <c r="A22" s="171"/>
      <c r="B22" s="390"/>
      <c r="C22" s="710"/>
      <c r="D22" s="711"/>
      <c r="E22" s="709"/>
      <c r="F22" s="712"/>
      <c r="G22" s="712"/>
      <c r="H22" s="712"/>
      <c r="I22" s="712"/>
      <c r="J22" s="192"/>
      <c r="K22" s="161"/>
      <c r="L22" s="161"/>
      <c r="M22" s="161"/>
      <c r="N22" s="186"/>
      <c r="O22" s="691"/>
      <c r="P22" s="691"/>
      <c r="Q22" s="414"/>
      <c r="R22" s="396"/>
      <c r="S22" s="698"/>
      <c r="T22" s="699"/>
    </row>
    <row r="23" spans="1:20" s="38" customFormat="1" ht="9.6" customHeight="1" x14ac:dyDescent="0.25">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x14ac:dyDescent="0.25">
      <c r="A24" s="452" t="s">
        <v>106</v>
      </c>
      <c r="B24" s="453"/>
      <c r="C24" s="454"/>
      <c r="D24" s="455"/>
      <c r="E24" s="224">
        <v>1</v>
      </c>
      <c r="F24" s="92" t="str">
        <f>IF(E24&gt;$R$31,,UPPER(VLOOKUP(E24,'1Q ELO (5)'!$A$7:$O$134,2)))</f>
        <v/>
      </c>
      <c r="G24" s="225"/>
      <c r="H24" s="92"/>
      <c r="I24" s="91"/>
      <c r="J24" s="226" t="s">
        <v>7</v>
      </c>
      <c r="K24" s="221"/>
      <c r="L24" s="227"/>
      <c r="M24" s="221"/>
      <c r="N24" s="228"/>
      <c r="O24" s="229" t="s">
        <v>111</v>
      </c>
      <c r="P24" s="230"/>
      <c r="Q24" s="230"/>
      <c r="R24" s="231"/>
    </row>
    <row r="25" spans="1:20" s="38" customFormat="1" ht="9.6" customHeight="1" x14ac:dyDescent="0.25">
      <c r="A25" s="236" t="s">
        <v>119</v>
      </c>
      <c r="B25" s="234"/>
      <c r="C25" s="448"/>
      <c r="D25" s="237"/>
      <c r="E25" s="224">
        <v>2</v>
      </c>
      <c r="F25" s="92" t="str">
        <f>IF(E25&gt;$R$31,,UPPER(VLOOKUP(E25,'1Q ELO (5)'!$A$7:$O$134,2)))</f>
        <v/>
      </c>
      <c r="G25" s="225"/>
      <c r="H25" s="92"/>
      <c r="I25" s="91"/>
      <c r="J25" s="226" t="s">
        <v>8</v>
      </c>
      <c r="K25" s="221"/>
      <c r="L25" s="227"/>
      <c r="M25" s="221"/>
      <c r="N25" s="228"/>
      <c r="O25" s="232"/>
      <c r="P25" s="233"/>
      <c r="Q25" s="234"/>
      <c r="R25" s="235"/>
    </row>
    <row r="26" spans="1:20" s="38" customFormat="1" ht="9.6" customHeight="1" x14ac:dyDescent="0.25">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x14ac:dyDescent="0.25">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x14ac:dyDescent="0.25">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x14ac:dyDescent="0.25">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x14ac:dyDescent="0.25">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x14ac:dyDescent="0.25">
      <c r="A31" s="368"/>
      <c r="B31" s="365"/>
      <c r="C31" s="445"/>
      <c r="D31" s="378"/>
      <c r="E31" s="240"/>
      <c r="F31" s="241"/>
      <c r="G31" s="242"/>
      <c r="H31" s="241"/>
      <c r="I31" s="243"/>
      <c r="J31" s="244" t="s">
        <v>14</v>
      </c>
      <c r="K31" s="234"/>
      <c r="L31" s="233"/>
      <c r="M31" s="234"/>
      <c r="N31" s="235"/>
      <c r="O31" s="234" t="str">
        <f>R4</f>
        <v>Kádár László</v>
      </c>
      <c r="P31" s="233"/>
      <c r="Q31" s="234"/>
      <c r="R31" s="245">
        <f>MIN(6,'1Q ELO (5)'!O5)</f>
        <v>6</v>
      </c>
    </row>
    <row r="32" spans="1:20"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4"/>
      <c r="K69"/>
      <c r="L69" s="134"/>
      <c r="M69"/>
      <c r="N69" s="135"/>
      <c r="O69"/>
      <c r="P69" s="134"/>
      <c r="Q69"/>
      <c r="R69" s="135"/>
    </row>
    <row r="70" spans="1:18" s="38" customFormat="1" ht="9.6" customHeight="1" x14ac:dyDescent="0.25">
      <c r="A70"/>
      <c r="B70"/>
      <c r="C70"/>
      <c r="D70"/>
      <c r="E70"/>
      <c r="F70"/>
      <c r="G70"/>
      <c r="H70"/>
      <c r="I70"/>
      <c r="J70" s="134"/>
      <c r="K70"/>
      <c r="L70" s="134"/>
      <c r="M70"/>
      <c r="N70" s="135"/>
      <c r="O70"/>
      <c r="P70" s="134"/>
      <c r="Q70"/>
      <c r="R70" s="135"/>
    </row>
    <row r="71" spans="1:18" s="2" customFormat="1" ht="6.75" customHeight="1" x14ac:dyDescent="0.25">
      <c r="A71"/>
      <c r="B71"/>
      <c r="C71"/>
      <c r="D71"/>
      <c r="E71"/>
      <c r="F71"/>
      <c r="G71"/>
      <c r="H71"/>
      <c r="I71"/>
      <c r="J71" s="134"/>
      <c r="K71"/>
      <c r="L71" s="134"/>
      <c r="M71"/>
      <c r="N71" s="135"/>
      <c r="O71"/>
      <c r="P71" s="134"/>
      <c r="Q71"/>
      <c r="R71" s="135"/>
    </row>
    <row r="72" spans="1:18" s="18" customFormat="1" ht="10.5" customHeight="1" x14ac:dyDescent="0.25">
      <c r="A72"/>
      <c r="B72"/>
      <c r="C72"/>
      <c r="D72"/>
      <c r="E72"/>
      <c r="F72"/>
      <c r="G72"/>
      <c r="H72"/>
      <c r="I72"/>
      <c r="J72" s="134"/>
      <c r="K72"/>
      <c r="L72" s="134"/>
      <c r="M72"/>
      <c r="N72" s="135"/>
      <c r="O72"/>
      <c r="P72" s="134"/>
      <c r="Q72"/>
      <c r="R72" s="135"/>
    </row>
    <row r="73" spans="1:18" s="18" customFormat="1" ht="9" customHeight="1" x14ac:dyDescent="0.25">
      <c r="A73"/>
      <c r="B73"/>
      <c r="C73"/>
      <c r="D73"/>
      <c r="E73"/>
      <c r="F73"/>
      <c r="G73"/>
      <c r="H73"/>
      <c r="I73"/>
      <c r="J73" s="134"/>
      <c r="K73"/>
      <c r="L73" s="134"/>
      <c r="M73"/>
      <c r="N73" s="135"/>
      <c r="O73"/>
      <c r="P73" s="134"/>
      <c r="Q73"/>
      <c r="R73" s="135"/>
    </row>
    <row r="74" spans="1:18" s="18" customFormat="1" ht="9" customHeight="1" x14ac:dyDescent="0.25">
      <c r="A74"/>
      <c r="B74"/>
      <c r="C74"/>
      <c r="D74"/>
      <c r="E74"/>
      <c r="F74"/>
      <c r="G74"/>
      <c r="H74"/>
      <c r="I74"/>
      <c r="J74" s="134"/>
      <c r="K74"/>
      <c r="L74" s="134"/>
      <c r="M74"/>
      <c r="N74" s="135"/>
      <c r="O74"/>
      <c r="P74" s="134"/>
      <c r="Q74"/>
      <c r="R74" s="135"/>
    </row>
    <row r="75" spans="1:18" s="18" customFormat="1" ht="9" customHeight="1" x14ac:dyDescent="0.25">
      <c r="A75"/>
      <c r="B75"/>
      <c r="C75"/>
      <c r="D75"/>
      <c r="E75"/>
      <c r="F75"/>
      <c r="G75"/>
      <c r="H75"/>
      <c r="I75"/>
      <c r="J75" s="134"/>
      <c r="K75"/>
      <c r="L75" s="134"/>
      <c r="M75"/>
      <c r="N75" s="135"/>
      <c r="O75"/>
      <c r="P75" s="134"/>
      <c r="Q75"/>
      <c r="R75" s="135"/>
    </row>
    <row r="76" spans="1:18" s="18" customFormat="1" ht="9" customHeight="1" x14ac:dyDescent="0.25">
      <c r="A76"/>
      <c r="B76"/>
      <c r="C76"/>
      <c r="D76"/>
      <c r="E76"/>
      <c r="F76"/>
      <c r="G76"/>
      <c r="H76"/>
      <c r="I76"/>
      <c r="J76" s="134"/>
      <c r="K76"/>
      <c r="L76" s="134"/>
      <c r="M76"/>
      <c r="N76" s="135"/>
      <c r="O76"/>
      <c r="P76" s="134"/>
      <c r="Q76"/>
      <c r="R76" s="135"/>
    </row>
    <row r="77" spans="1:18" s="18" customFormat="1" ht="9" customHeight="1" x14ac:dyDescent="0.25">
      <c r="A77"/>
      <c r="B77"/>
      <c r="C77"/>
      <c r="D77"/>
      <c r="E77"/>
      <c r="F77"/>
      <c r="G77"/>
      <c r="H77"/>
      <c r="I77"/>
      <c r="J77" s="134"/>
      <c r="K77"/>
      <c r="L77" s="134"/>
      <c r="M77"/>
      <c r="N77" s="135"/>
      <c r="O77"/>
      <c r="P77" s="134"/>
      <c r="Q77"/>
      <c r="R77" s="135"/>
    </row>
    <row r="78" spans="1:18" s="18" customFormat="1" ht="9" customHeight="1" x14ac:dyDescent="0.25">
      <c r="A78"/>
      <c r="B78"/>
      <c r="C78"/>
      <c r="D78"/>
      <c r="E78"/>
      <c r="F78"/>
      <c r="G78"/>
      <c r="H78"/>
      <c r="I78"/>
      <c r="J78" s="134"/>
      <c r="K78"/>
      <c r="L78" s="134"/>
      <c r="M78"/>
      <c r="N78" s="135"/>
      <c r="O78"/>
      <c r="P78" s="134"/>
      <c r="Q78"/>
      <c r="R78" s="135"/>
    </row>
    <row r="79" spans="1:18" s="18" customFormat="1" ht="9" customHeight="1" x14ac:dyDescent="0.25">
      <c r="A79"/>
      <c r="B79"/>
      <c r="C79"/>
      <c r="D79"/>
      <c r="E79"/>
      <c r="F79"/>
      <c r="G79"/>
      <c r="H79"/>
      <c r="I79"/>
      <c r="J79" s="134"/>
      <c r="K79"/>
      <c r="L79" s="134"/>
      <c r="M79"/>
      <c r="N79" s="135"/>
      <c r="O79"/>
      <c r="P79" s="134"/>
      <c r="Q79"/>
      <c r="R79" s="135"/>
    </row>
    <row r="80" spans="1:18" s="18" customFormat="1" ht="9" customHeight="1" x14ac:dyDescent="0.25">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145" priority="10" stopIfTrue="1">
      <formula>AND($E7&lt;9,$C7&gt;0)</formula>
    </cfRule>
  </conditionalFormatting>
  <conditionalFormatting sqref="I16 I12 K18 K10 I8 I20">
    <cfRule type="expression" dxfId="144" priority="7" stopIfTrue="1">
      <formula>AND($O$1="CU",I8="Umpire")</formula>
    </cfRule>
    <cfRule type="expression" dxfId="143" priority="8" stopIfTrue="1">
      <formula>AND($O$1="CU",I8&lt;&gt;"Umpire",J8&lt;&gt;"")</formula>
    </cfRule>
    <cfRule type="expression" dxfId="142" priority="9" stopIfTrue="1">
      <formula>AND($O$1="CU",I8&lt;&gt;"Umpire")</formula>
    </cfRule>
  </conditionalFormatting>
  <conditionalFormatting sqref="M10 M18 K8 K12 K16 K20">
    <cfRule type="expression" dxfId="141" priority="5" stopIfTrue="1">
      <formula>J8="as"</formula>
    </cfRule>
    <cfRule type="expression" dxfId="140" priority="6" stopIfTrue="1">
      <formula>J8="bs"</formula>
    </cfRule>
  </conditionalFormatting>
  <conditionalFormatting sqref="B22">
    <cfRule type="cellIs" dxfId="139" priority="3" stopIfTrue="1" operator="equal">
      <formula>"QA"</formula>
    </cfRule>
    <cfRule type="cellIs" dxfId="138" priority="4" stopIfTrue="1" operator="equal">
      <formula>"DA"</formula>
    </cfRule>
  </conditionalFormatting>
  <conditionalFormatting sqref="R31 J8 J12 J16 J20 L18 L10">
    <cfRule type="expression" dxfId="137" priority="2" stopIfTrue="1">
      <formula>$O$1="CU"</formula>
    </cfRule>
  </conditionalFormatting>
  <conditionalFormatting sqref="E7 E17 E19 E13 E15">
    <cfRule type="expression" dxfId="136" priority="1" stopIfTrue="1">
      <formula>$E7&lt;5</formula>
    </cfRule>
  </conditionalFormatting>
  <dataValidations count="1">
    <dataValidation type="list" allowBlank="1" showInputMessage="1" sqref="I12 K10 K18 I8 I16 I20" xr:uid="{00000000-0002-0000-32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1681"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168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52">
    <tabColor indexed="19"/>
    <pageSetUpPr fitToPage="1"/>
  </sheetPr>
  <dimension ref="A1:U79"/>
  <sheetViews>
    <sheetView showGridLines="0" showZeros="0" workbookViewId="0">
      <selection activeCell="B7" sqref="B7"/>
    </sheetView>
  </sheetViews>
  <sheetFormatPr defaultRowHeight="13.2" x14ac:dyDescent="0.25"/>
  <cols>
    <col min="1" max="2" width="3.33203125" customWidth="1"/>
    <col min="3" max="3" width="5.554687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MTSZ AMATŐR OB</v>
      </c>
      <c r="B1" s="93"/>
      <c r="C1" s="139"/>
      <c r="D1" s="139"/>
      <c r="E1" s="139"/>
      <c r="F1" s="139"/>
      <c r="G1" s="139"/>
      <c r="H1" s="139"/>
      <c r="I1" s="384"/>
      <c r="J1" s="140"/>
      <c r="K1" s="438" t="s">
        <v>115</v>
      </c>
      <c r="L1" s="120"/>
      <c r="M1" s="94"/>
      <c r="N1" s="140"/>
      <c r="O1" s="140" t="s">
        <v>3</v>
      </c>
      <c r="P1" s="140"/>
      <c r="Q1" s="139"/>
      <c r="R1" s="140"/>
    </row>
    <row r="2" spans="1:21" s="108" customFormat="1" x14ac:dyDescent="0.25">
      <c r="A2" s="96" t="s">
        <v>122</v>
      </c>
      <c r="B2" s="96"/>
      <c r="C2" s="96"/>
      <c r="D2" s="464"/>
      <c r="E2" s="465" t="str">
        <f>Altalanos!$E$8</f>
        <v>Női egyéni 500</v>
      </c>
      <c r="F2" s="96"/>
      <c r="G2" s="141"/>
      <c r="H2" s="110"/>
      <c r="I2" s="110"/>
      <c r="J2" s="142"/>
      <c r="K2" s="438" t="s">
        <v>227</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835" t="str">
        <f>Altalanos!$A$10</f>
        <v>2022.08.05-07.</v>
      </c>
      <c r="B4" s="835"/>
      <c r="C4" s="835"/>
      <c r="D4" s="432"/>
      <c r="E4" s="146"/>
      <c r="F4" s="146"/>
      <c r="G4" s="146" t="str">
        <f>Altalanos!$C$10</f>
        <v>Balatonboglár</v>
      </c>
      <c r="H4" s="100"/>
      <c r="I4" s="146"/>
      <c r="J4" s="147"/>
      <c r="K4" s="148" t="str">
        <f>Altalanos!$D$10</f>
        <v xml:space="preserve">  </v>
      </c>
      <c r="L4" s="147"/>
      <c r="M4" s="463"/>
      <c r="N4" s="147"/>
      <c r="O4" s="146"/>
      <c r="P4" s="147"/>
      <c r="Q4" s="146"/>
      <c r="R4" s="89" t="str">
        <f>Altalanos!$E$10</f>
        <v>Kádár László</v>
      </c>
    </row>
    <row r="5" spans="1:21" s="19" customFormat="1" ht="9.6" x14ac:dyDescent="0.25">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1" customFormat="1" ht="10.5" customHeight="1" thickBot="1" x14ac:dyDescent="0.3">
      <c r="A6" s="784"/>
      <c r="B6" s="785"/>
      <c r="C6" s="786"/>
      <c r="D6" s="786"/>
      <c r="E6" s="785"/>
      <c r="F6" s="787"/>
      <c r="G6" s="787"/>
      <c r="H6" s="788"/>
      <c r="I6" s="787"/>
      <c r="J6" s="789"/>
      <c r="K6" s="785"/>
      <c r="L6" s="789"/>
      <c r="M6" s="785"/>
      <c r="N6" s="789"/>
      <c r="O6" s="785"/>
      <c r="P6" s="789"/>
      <c r="Q6" s="785"/>
      <c r="R6" s="790"/>
    </row>
    <row r="7" spans="1:21" s="38" customFormat="1" ht="10.5" customHeight="1" x14ac:dyDescent="0.25">
      <c r="A7" s="157">
        <v>1</v>
      </c>
      <c r="B7" s="390" t="str">
        <f>IF($E7="","",VLOOKUP($E7,'1Q ELO (5)'!$A$7:$M$32,12))</f>
        <v/>
      </c>
      <c r="C7" s="390" t="str">
        <f>IF($E7="","",VLOOKUP($E7,'1Q ELO (5)'!$A$7:$M$30,13))</f>
        <v/>
      </c>
      <c r="D7" s="446" t="str">
        <f>IF($E7="","",VLOOKUP($E7,'1Q ELO (5)'!$A$7:$M$30,5))</f>
        <v/>
      </c>
      <c r="E7" s="159"/>
      <c r="F7" s="160" t="str">
        <f>UPPER(IF($E7="","",VLOOKUP($E7,'1Q ELO (5)'!$A$7:$M$38,2)))</f>
        <v/>
      </c>
      <c r="G7" s="160" t="str">
        <f>IF($E7="","",VLOOKUP($E7,'1Q ELO (5)'!$A$7:$M$38,3))</f>
        <v/>
      </c>
      <c r="H7" s="160"/>
      <c r="I7" s="160" t="str">
        <f>IF($E7="","",VLOOKUP($E7,'1Q ELO (5)'!$A$7:$M$38,4))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(5)'!$A$7:$M$32,12))</f>
        <v/>
      </c>
      <c r="C9" s="390" t="str">
        <f>IF($E9="","",VLOOKUP($E9,'1Q ELO (5)'!$A$7:$M$30,13))</f>
        <v/>
      </c>
      <c r="D9" s="446" t="str">
        <f>IF($E9="","",VLOOKUP($E9,'1Q ELO (5)'!$A$7:$M$30,5))</f>
        <v/>
      </c>
      <c r="E9" s="700"/>
      <c r="F9" s="179" t="str">
        <f>UPPER(IF($E9="","",VLOOKUP($E9,'1Q ELO (5)'!$A$7:$M$38,2)))</f>
        <v/>
      </c>
      <c r="G9" s="179" t="str">
        <f>IF($E9="","",VLOOKUP($E9,'1Q ELO (5)'!$A$7:$M$38,3))</f>
        <v/>
      </c>
      <c r="H9" s="179"/>
      <c r="I9" s="179" t="str">
        <f>IF($E9="","",VLOOKUP($E9,'1Q ELO (5)'!$A$7:$M$38,4))</f>
        <v/>
      </c>
      <c r="J9" s="180"/>
      <c r="K9" s="161"/>
      <c r="L9" s="405"/>
      <c r="M9" s="692"/>
      <c r="N9" s="692"/>
      <c r="O9" s="694"/>
      <c r="P9" s="695"/>
      <c r="Q9" s="414"/>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c r="L10" s="690"/>
      <c r="M10" s="692"/>
      <c r="N10" s="691"/>
      <c r="O10" s="691"/>
      <c r="P10" s="691"/>
      <c r="Q10" s="414"/>
      <c r="R10" s="168"/>
      <c r="S10" s="169"/>
      <c r="U10" s="178" t="str">
        <f>Birók!P24</f>
        <v xml:space="preserve"> </v>
      </c>
    </row>
    <row r="11" spans="1:21" s="38" customFormat="1" ht="9.6" customHeight="1" x14ac:dyDescent="0.25">
      <c r="A11" s="581">
        <v>3</v>
      </c>
      <c r="B11" s="390" t="str">
        <f>IF($E11="","",VLOOKUP($E11,'1Q ELO (5)'!$A$7:$M$32,12))</f>
        <v/>
      </c>
      <c r="C11" s="390" t="str">
        <f>IF($E11="","",VLOOKUP($E11,'1Q ELO (5)'!$A$7:$M$30,13))</f>
        <v/>
      </c>
      <c r="D11" s="446" t="str">
        <f>IF($E11="","",VLOOKUP($E11,'1Q ELO (5)'!$A$7:$M$30,5))</f>
        <v/>
      </c>
      <c r="E11" s="159"/>
      <c r="F11" s="681" t="str">
        <f>UPPER(IF($E11="","",VLOOKUP($E11,'1Q ELO (5)'!$A$7:$M$38,2)))</f>
        <v/>
      </c>
      <c r="G11" s="681" t="str">
        <f>IF($E11="","",VLOOKUP($E11,'1Q ELO (5)'!$A$7:$M$38,3))</f>
        <v/>
      </c>
      <c r="H11" s="681"/>
      <c r="I11" s="681" t="str">
        <f>IF($E11="","",VLOOKUP($E11,'1Q ELO (5)'!$A$7:$M$38,4))</f>
        <v/>
      </c>
      <c r="J11" s="162"/>
      <c r="K11" s="161"/>
      <c r="L11" s="692"/>
      <c r="M11" s="692"/>
      <c r="N11" s="691"/>
      <c r="O11" s="691"/>
      <c r="P11" s="691"/>
      <c r="Q11" s="414"/>
      <c r="R11" s="168"/>
      <c r="S11" s="169"/>
      <c r="U11" s="178"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77"/>
      <c r="M12" s="692"/>
      <c r="N12" s="691"/>
      <c r="O12" s="691"/>
      <c r="P12" s="691"/>
      <c r="Q12" s="414"/>
      <c r="R12" s="168"/>
      <c r="S12" s="169"/>
      <c r="U12" s="178" t="str">
        <f>Birók!P26</f>
        <v xml:space="preserve"> </v>
      </c>
    </row>
    <row r="13" spans="1:21" s="38" customFormat="1" ht="9.6" customHeight="1" x14ac:dyDescent="0.25">
      <c r="A13" s="171">
        <v>4</v>
      </c>
      <c r="B13" s="390" t="str">
        <f>IF($E13="","",VLOOKUP($E13,'1Q ELO (5)'!$A$7:$M$32,12))</f>
        <v/>
      </c>
      <c r="C13" s="390" t="str">
        <f>IF($E13="","",VLOOKUP($E13,'1Q ELO (5)'!$A$7:$M$30,13))</f>
        <v/>
      </c>
      <c r="D13" s="446" t="str">
        <f>IF($E13="","",VLOOKUP($E13,'1Q ELO (5)'!$A$7:$M$30,5))</f>
        <v/>
      </c>
      <c r="E13" s="159"/>
      <c r="F13" s="179" t="str">
        <f>UPPER(IF($E13="","",VLOOKUP($E13,'1Q ELO (5)'!$A$7:$M$38,2)))</f>
        <v/>
      </c>
      <c r="G13" s="179" t="str">
        <f>IF($E13="","",VLOOKUP($E13,'1Q ELO (5)'!$A$7:$M$38,3))</f>
        <v/>
      </c>
      <c r="H13" s="179"/>
      <c r="I13" s="179" t="str">
        <f>IF($E13="","",VLOOKUP($E13,'1Q ELO (5)'!$A$7:$M$38,4))</f>
        <v/>
      </c>
      <c r="J13" s="190"/>
      <c r="K13" s="161"/>
      <c r="L13" s="161"/>
      <c r="M13" s="692"/>
      <c r="N13" s="691"/>
      <c r="O13" s="691"/>
      <c r="P13" s="691"/>
      <c r="Q13" s="414"/>
      <c r="R13" s="168"/>
      <c r="S13" s="169"/>
      <c r="U13" s="178" t="str">
        <f>Birók!P27</f>
        <v xml:space="preserve"> </v>
      </c>
    </row>
    <row r="14" spans="1:21" s="38" customFormat="1" ht="9.6" customHeight="1" x14ac:dyDescent="0.25">
      <c r="A14" s="171"/>
      <c r="B14" s="460"/>
      <c r="C14" s="460"/>
      <c r="D14" s="456"/>
      <c r="E14" s="182"/>
      <c r="F14" s="161"/>
      <c r="G14" s="161"/>
      <c r="H14" s="70"/>
      <c r="I14" s="191"/>
      <c r="J14" s="183"/>
      <c r="K14" s="161"/>
      <c r="L14" s="161"/>
      <c r="M14" s="404"/>
      <c r="N14" s="690"/>
      <c r="O14" s="692"/>
      <c r="P14" s="691"/>
      <c r="Q14" s="414"/>
      <c r="R14" s="168"/>
      <c r="S14" s="169"/>
      <c r="U14" s="178" t="str">
        <f>Birók!P28</f>
        <v xml:space="preserve"> </v>
      </c>
    </row>
    <row r="15" spans="1:21" s="38" customFormat="1" ht="9.6" customHeight="1" x14ac:dyDescent="0.25">
      <c r="A15" s="581">
        <v>5</v>
      </c>
      <c r="B15" s="390" t="str">
        <f>IF($E15="","",VLOOKUP($E15,'1Q ELO (5)'!$A$7:$M$32,12))</f>
        <v/>
      </c>
      <c r="C15" s="390" t="str">
        <f>IF($E15="","",VLOOKUP($E15,'1Q ELO (5)'!$A$7:$M$30,13))</f>
        <v/>
      </c>
      <c r="D15" s="446" t="str">
        <f>IF($E15="","",VLOOKUP($E15,'1Q ELO (5)'!$A$7:$M$30,5))</f>
        <v/>
      </c>
      <c r="E15" s="159"/>
      <c r="F15" s="681" t="str">
        <f>UPPER(IF($E15="","",VLOOKUP($E15,'1Q ELO (5)'!$A$7:$M$38,2)))</f>
        <v/>
      </c>
      <c r="G15" s="681" t="str">
        <f>IF($E15="","",VLOOKUP($E15,'1Q ELO (5)'!$A$7:$M$38,3))</f>
        <v/>
      </c>
      <c r="H15" s="681"/>
      <c r="I15" s="681" t="str">
        <f>IF($E15="","",VLOOKUP($E15,'1Q ELO (5)'!$A$7:$M$38,4))</f>
        <v/>
      </c>
      <c r="J15" s="719"/>
      <c r="K15" s="161"/>
      <c r="L15" s="161"/>
      <c r="M15" s="692"/>
      <c r="N15" s="691"/>
      <c r="O15" s="692"/>
      <c r="P15" s="691"/>
      <c r="Q15" s="414"/>
      <c r="R15" s="168"/>
      <c r="S15" s="169"/>
      <c r="U15" s="178"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692"/>
      <c r="N16" s="691"/>
      <c r="O16" s="691"/>
      <c r="P16" s="691"/>
      <c r="Q16" s="414"/>
      <c r="R16" s="168"/>
      <c r="S16" s="169"/>
      <c r="U16" s="193" t="str">
        <f>Birók!P30</f>
        <v>Egyik sem</v>
      </c>
    </row>
    <row r="17" spans="1:19" s="38" customFormat="1" ht="9.6" customHeight="1" x14ac:dyDescent="0.25">
      <c r="A17" s="171">
        <v>6</v>
      </c>
      <c r="B17" s="390" t="str">
        <f>IF($E17="","",VLOOKUP($E17,'1Q ELO (5)'!$A$7:$M$32,12))</f>
        <v/>
      </c>
      <c r="C17" s="390" t="str">
        <f>IF($E17="","",VLOOKUP($E17,'1Q ELO (5)'!$A$7:$M$30,13))</f>
        <v/>
      </c>
      <c r="D17" s="446" t="str">
        <f>IF($E17="","",VLOOKUP($E17,'1Q ELO (5)'!$A$7:$M$30,5))</f>
        <v/>
      </c>
      <c r="E17" s="159"/>
      <c r="F17" s="179" t="str">
        <f>UPPER(IF($E17="","",VLOOKUP($E17,'1Q ELO (5)'!$A$7:$M$38,2)))</f>
        <v/>
      </c>
      <c r="G17" s="179" t="str">
        <f>IF($E17="","",VLOOKUP($E17,'1Q ELO (5)'!$A$7:$M$38,3))</f>
        <v/>
      </c>
      <c r="H17" s="179"/>
      <c r="I17" s="179" t="str">
        <f>IF($E17="","",VLOOKUP($E17,'1Q ELO (5)'!$A$7:$M$38,4))</f>
        <v/>
      </c>
      <c r="J17" s="180"/>
      <c r="K17" s="161"/>
      <c r="L17" s="405"/>
      <c r="M17" s="692"/>
      <c r="N17" s="691"/>
      <c r="O17" s="691"/>
      <c r="P17" s="691"/>
      <c r="Q17" s="414"/>
      <c r="R17" s="168"/>
      <c r="S17" s="169"/>
    </row>
    <row r="18" spans="1:19" s="38" customFormat="1" ht="9.6" customHeight="1" x14ac:dyDescent="0.25">
      <c r="A18" s="171"/>
      <c r="B18" s="460"/>
      <c r="C18" s="460"/>
      <c r="D18" s="456"/>
      <c r="E18" s="182"/>
      <c r="F18" s="173"/>
      <c r="G18" s="173"/>
      <c r="H18" s="174"/>
      <c r="I18" s="161"/>
      <c r="J18" s="183"/>
      <c r="K18" s="175"/>
      <c r="L18" s="690"/>
      <c r="M18" s="692"/>
      <c r="N18" s="691"/>
      <c r="O18" s="691"/>
      <c r="P18" s="691"/>
      <c r="Q18" s="414"/>
      <c r="R18" s="168"/>
      <c r="S18" s="169"/>
    </row>
    <row r="19" spans="1:19" s="38" customFormat="1" ht="9.6" customHeight="1" x14ac:dyDescent="0.25">
      <c r="A19" s="581">
        <v>7</v>
      </c>
      <c r="B19" s="390" t="str">
        <f>IF($E19="","",VLOOKUP($E19,'1Q ELO (5)'!$A$7:$M$32,12))</f>
        <v/>
      </c>
      <c r="C19" s="390" t="str">
        <f>IF($E19="","",VLOOKUP($E19,'1Q ELO (5)'!$A$7:$M$30,13))</f>
        <v/>
      </c>
      <c r="D19" s="446" t="str">
        <f>IF($E19="","",VLOOKUP($E19,'1Q ELO (5)'!$A$7:$M$30,5))</f>
        <v/>
      </c>
      <c r="E19" s="159"/>
      <c r="F19" s="681" t="str">
        <f>UPPER(IF($E19="","",VLOOKUP($E19,'1Q ELO (5)'!$A$7:$M$38,2)))</f>
        <v/>
      </c>
      <c r="G19" s="681" t="str">
        <f>IF($E19="","",VLOOKUP($E19,'1Q ELO (5)'!$A$7:$M$38,3))</f>
        <v/>
      </c>
      <c r="H19" s="681"/>
      <c r="I19" s="681" t="str">
        <f>IF($E19="","",VLOOKUP($E19,'1Q ELO (5)'!$A$7:$M$38,4))</f>
        <v/>
      </c>
      <c r="J19" s="162"/>
      <c r="K19" s="161"/>
      <c r="L19" s="692"/>
      <c r="M19" s="692"/>
      <c r="N19" s="691"/>
      <c r="O19" s="691"/>
      <c r="P19" s="691"/>
      <c r="Q19" s="414"/>
      <c r="R19" s="168"/>
      <c r="S19" s="169"/>
    </row>
    <row r="20" spans="1:19" s="38" customFormat="1" ht="9.6" customHeight="1" x14ac:dyDescent="0.25">
      <c r="A20" s="171"/>
      <c r="B20" s="460"/>
      <c r="C20" s="460"/>
      <c r="D20" s="456"/>
      <c r="E20" s="172"/>
      <c r="F20" s="173"/>
      <c r="G20" s="173"/>
      <c r="H20" s="174"/>
      <c r="I20" s="175" t="s">
        <v>0</v>
      </c>
      <c r="J20" s="176"/>
      <c r="K20" s="177" t="str">
        <f>UPPER(IF(OR(J20="a",J20="as"),F19,IF(OR(J20="b",J20="bs"),F21,)))</f>
        <v/>
      </c>
      <c r="L20" s="177"/>
      <c r="M20" s="692"/>
      <c r="N20" s="691"/>
      <c r="O20" s="691"/>
      <c r="P20" s="691"/>
      <c r="Q20" s="414"/>
      <c r="R20" s="168"/>
      <c r="S20" s="169"/>
    </row>
    <row r="21" spans="1:19" s="38" customFormat="1" ht="9.6" customHeight="1" x14ac:dyDescent="0.25">
      <c r="A21" s="578">
        <v>8</v>
      </c>
      <c r="B21" s="390" t="str">
        <f>IF($E21="","",VLOOKUP($E21,'1Q ELO (5)'!$A$7:$M$32,12))</f>
        <v/>
      </c>
      <c r="C21" s="390" t="str">
        <f>IF($E21="","",VLOOKUP($E21,'1Q ELO (5)'!$A$7:$M$30,13))</f>
        <v/>
      </c>
      <c r="D21" s="446" t="str">
        <f>IF($E21="","",VLOOKUP($E21,'1Q ELO (5)'!$A$7:$M$30,5))</f>
        <v/>
      </c>
      <c r="E21" s="159"/>
      <c r="F21" s="487" t="str">
        <f>UPPER(IF($E21="","",VLOOKUP($E21,'1Q ELO (5)'!$A$7:$M$38,2)))</f>
        <v/>
      </c>
      <c r="G21" s="487" t="str">
        <f>IF($E21="","",VLOOKUP($E21,'1Q ELO (5)'!$A$7:$M$38,3))</f>
        <v/>
      </c>
      <c r="H21" s="487"/>
      <c r="I21" s="487" t="str">
        <f>IF($E21="","",VLOOKUP($E21,'1Q ELO (5)'!$A$7:$M$38,4))</f>
        <v/>
      </c>
      <c r="J21" s="190"/>
      <c r="K21" s="161"/>
      <c r="L21" s="161"/>
      <c r="M21" s="692"/>
      <c r="N21" s="691"/>
      <c r="O21" s="691"/>
      <c r="P21" s="691"/>
      <c r="Q21" s="414"/>
      <c r="R21" s="168"/>
      <c r="S21" s="169"/>
    </row>
    <row r="22" spans="1:19" s="38" customFormat="1" ht="9.6" customHeight="1" x14ac:dyDescent="0.25">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x14ac:dyDescent="0.25">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x14ac:dyDescent="0.25">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x14ac:dyDescent="0.25">
      <c r="A25" s="222" t="s">
        <v>106</v>
      </c>
      <c r="B25" s="221"/>
      <c r="C25" s="223"/>
      <c r="D25" s="442"/>
      <c r="E25" s="224">
        <v>1</v>
      </c>
      <c r="F25" s="92" t="str">
        <f>IF(E25&gt;$R$32,,UPPER(VLOOKUP(E25,'1Q ELO (5)'!$A$7:$O$134,2)))</f>
        <v/>
      </c>
      <c r="G25" s="225"/>
      <c r="H25" s="92"/>
      <c r="I25" s="91"/>
      <c r="J25" s="226" t="s">
        <v>7</v>
      </c>
      <c r="K25" s="221"/>
      <c r="L25" s="227"/>
      <c r="M25" s="221"/>
      <c r="N25" s="228"/>
      <c r="O25" s="229" t="s">
        <v>111</v>
      </c>
      <c r="P25" s="230"/>
      <c r="Q25" s="230"/>
      <c r="R25" s="231"/>
      <c r="S25" s="169"/>
    </row>
    <row r="26" spans="1:19" s="38" customFormat="1" ht="9.6" customHeight="1" x14ac:dyDescent="0.25">
      <c r="A26" s="236" t="s">
        <v>119</v>
      </c>
      <c r="B26" s="234"/>
      <c r="C26" s="237"/>
      <c r="D26" s="442"/>
      <c r="E26" s="224">
        <v>2</v>
      </c>
      <c r="F26" s="92" t="str">
        <f>IF(E26&gt;$R$32,,UPPER(VLOOKUP(E26,'1Q ELO (5)'!$A$7:$O$134,2)))</f>
        <v/>
      </c>
      <c r="G26" s="225"/>
      <c r="H26" s="92"/>
      <c r="I26" s="91"/>
      <c r="J26" s="226" t="s">
        <v>8</v>
      </c>
      <c r="K26" s="221"/>
      <c r="L26" s="227"/>
      <c r="M26" s="221"/>
      <c r="N26" s="228"/>
      <c r="O26" s="232"/>
      <c r="P26" s="233"/>
      <c r="Q26" s="234"/>
      <c r="R26" s="235"/>
      <c r="S26" s="169"/>
    </row>
    <row r="27" spans="1:19" s="38" customFormat="1" ht="9.6" customHeight="1" x14ac:dyDescent="0.25">
      <c r="A27" s="379"/>
      <c r="B27" s="380"/>
      <c r="C27" s="381"/>
      <c r="D27" s="443"/>
      <c r="E27" s="718">
        <v>3</v>
      </c>
      <c r="F27" s="92" t="str">
        <f>IF(E27&gt;$R$32,,UPPER(VLOOKUP(E27,'1Q ELO (5)'!$A$7:$O$134,2)))</f>
        <v/>
      </c>
      <c r="G27" s="225"/>
      <c r="H27" s="92"/>
      <c r="I27" s="91"/>
      <c r="J27" s="226" t="s">
        <v>9</v>
      </c>
      <c r="K27" s="221"/>
      <c r="L27" s="227"/>
      <c r="M27" s="221"/>
      <c r="N27" s="228"/>
      <c r="O27" s="229" t="s">
        <v>112</v>
      </c>
      <c r="P27" s="230"/>
      <c r="Q27" s="230"/>
      <c r="R27" s="231"/>
      <c r="S27" s="169"/>
    </row>
    <row r="28" spans="1:19" s="38" customFormat="1" ht="9.6" customHeight="1" x14ac:dyDescent="0.25">
      <c r="A28" s="238"/>
      <c r="B28" s="150"/>
      <c r="C28" s="239"/>
      <c r="D28" s="443"/>
      <c r="E28" s="718">
        <v>4</v>
      </c>
      <c r="F28" s="92" t="str">
        <f>IF(E28&gt;$R$32,,UPPER(VLOOKUP(E28,'1Q ELO (5)'!$A$7:$O$134,2)))</f>
        <v/>
      </c>
      <c r="G28" s="225"/>
      <c r="H28" s="92"/>
      <c r="I28" s="91"/>
      <c r="J28" s="226" t="s">
        <v>10</v>
      </c>
      <c r="K28" s="221"/>
      <c r="L28" s="227"/>
      <c r="M28" s="221"/>
      <c r="N28" s="228"/>
      <c r="O28" s="221"/>
      <c r="P28" s="227"/>
      <c r="Q28" s="221"/>
      <c r="R28" s="228"/>
      <c r="S28" s="169"/>
    </row>
    <row r="29" spans="1:19" s="38" customFormat="1" ht="9.6" customHeight="1" x14ac:dyDescent="0.25">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x14ac:dyDescent="0.25">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x14ac:dyDescent="0.25">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x14ac:dyDescent="0.25">
      <c r="A32" s="368"/>
      <c r="B32" s="365"/>
      <c r="C32" s="378"/>
      <c r="D32" s="445"/>
      <c r="E32" s="240"/>
      <c r="F32" s="241"/>
      <c r="G32" s="242"/>
      <c r="H32" s="241"/>
      <c r="I32" s="243"/>
      <c r="J32" s="244" t="s">
        <v>14</v>
      </c>
      <c r="K32" s="234"/>
      <c r="L32" s="233"/>
      <c r="M32" s="234"/>
      <c r="N32" s="235"/>
      <c r="O32" s="234" t="str">
        <f>R4</f>
        <v>Kádár László</v>
      </c>
      <c r="P32" s="233"/>
      <c r="Q32" s="234"/>
      <c r="R32" s="245">
        <f>MIN(8,'1Q ELO (5)'!O5)</f>
        <v>8</v>
      </c>
      <c r="S32" s="169"/>
    </row>
    <row r="33" spans="1:19" s="38" customFormat="1" ht="9.6" customHeight="1" x14ac:dyDescent="0.25">
      <c r="A33"/>
      <c r="B33"/>
      <c r="C33"/>
      <c r="D33"/>
      <c r="E33"/>
      <c r="F33"/>
      <c r="G33"/>
      <c r="H33"/>
      <c r="I33"/>
      <c r="J33" s="134"/>
      <c r="K33"/>
      <c r="L33" s="134"/>
      <c r="M33"/>
      <c r="N33" s="135"/>
      <c r="O33"/>
      <c r="P33" s="134"/>
      <c r="Q33"/>
      <c r="R33" s="135"/>
      <c r="S33" s="169"/>
    </row>
    <row r="34" spans="1:19" s="38" customFormat="1" ht="9.6" customHeight="1" x14ac:dyDescent="0.25">
      <c r="A34"/>
      <c r="B34"/>
      <c r="C34"/>
      <c r="D34"/>
      <c r="E34"/>
      <c r="F34"/>
      <c r="G34"/>
      <c r="H34"/>
      <c r="I34"/>
      <c r="J34" s="134"/>
      <c r="K34"/>
      <c r="L34" s="134"/>
      <c r="M34"/>
      <c r="N34" s="135"/>
      <c r="O34"/>
      <c r="P34" s="134"/>
      <c r="Q34"/>
      <c r="R34" s="135"/>
      <c r="S34" s="169"/>
    </row>
    <row r="35" spans="1:19" s="38" customFormat="1" ht="9.6" customHeight="1" x14ac:dyDescent="0.25">
      <c r="A35"/>
      <c r="B35"/>
      <c r="C35"/>
      <c r="D35"/>
      <c r="E35"/>
      <c r="F35"/>
      <c r="G35"/>
      <c r="H35"/>
      <c r="I35"/>
      <c r="J35" s="134"/>
      <c r="K35"/>
      <c r="L35" s="134"/>
      <c r="M35"/>
      <c r="N35" s="135"/>
      <c r="O35"/>
      <c r="P35" s="134"/>
      <c r="Q35"/>
      <c r="R35" s="135"/>
      <c r="S35" s="169"/>
    </row>
    <row r="36" spans="1:19" s="38" customFormat="1" ht="9.6" customHeight="1" x14ac:dyDescent="0.25">
      <c r="A36"/>
      <c r="B36"/>
      <c r="C36"/>
      <c r="D36"/>
      <c r="E36"/>
      <c r="F36"/>
      <c r="G36"/>
      <c r="H36"/>
      <c r="I36"/>
      <c r="J36" s="134"/>
      <c r="K36"/>
      <c r="L36" s="134"/>
      <c r="M36"/>
      <c r="N36" s="135"/>
      <c r="O36"/>
      <c r="P36" s="134"/>
      <c r="Q36"/>
      <c r="R36" s="135"/>
      <c r="S36" s="169"/>
    </row>
    <row r="37" spans="1:19" s="38" customFormat="1" ht="9.6" customHeight="1" x14ac:dyDescent="0.25">
      <c r="A37"/>
      <c r="B37"/>
      <c r="C37"/>
      <c r="D37"/>
      <c r="E37"/>
      <c r="F37"/>
      <c r="G37"/>
      <c r="H37"/>
      <c r="I37"/>
      <c r="J37" s="134"/>
      <c r="K37"/>
      <c r="L37" s="134"/>
      <c r="M37"/>
      <c r="N37" s="135"/>
      <c r="O37"/>
      <c r="P37" s="134"/>
      <c r="Q37"/>
      <c r="R37" s="135"/>
      <c r="S37" s="169"/>
    </row>
    <row r="38" spans="1:19" s="38" customFormat="1" ht="9.6" customHeight="1" x14ac:dyDescent="0.25">
      <c r="A38"/>
      <c r="B38"/>
      <c r="C38"/>
      <c r="D38"/>
      <c r="E38"/>
      <c r="F38"/>
      <c r="G38"/>
      <c r="H38"/>
      <c r="I38"/>
      <c r="J38" s="134"/>
      <c r="K38"/>
      <c r="L38" s="134"/>
      <c r="M38"/>
      <c r="N38" s="135"/>
      <c r="O38"/>
      <c r="P38" s="134"/>
      <c r="Q38"/>
      <c r="R38" s="135"/>
      <c r="S38" s="169"/>
    </row>
    <row r="39" spans="1:19" s="38" customFormat="1" ht="9.6" customHeight="1" x14ac:dyDescent="0.25">
      <c r="A39"/>
      <c r="B39"/>
      <c r="C39"/>
      <c r="D39"/>
      <c r="E39"/>
      <c r="F39"/>
      <c r="G39"/>
      <c r="H39"/>
      <c r="I39"/>
      <c r="J39" s="134"/>
      <c r="K39"/>
      <c r="L39" s="134"/>
      <c r="M39"/>
      <c r="N39" s="135"/>
      <c r="O39"/>
      <c r="P39" s="134"/>
      <c r="Q39"/>
      <c r="R39" s="135"/>
      <c r="S39" s="169"/>
    </row>
    <row r="40" spans="1:19" s="38" customFormat="1" ht="9.6" customHeight="1" x14ac:dyDescent="0.25">
      <c r="A40"/>
      <c r="B40"/>
      <c r="C40"/>
      <c r="D40"/>
      <c r="E40"/>
      <c r="F40"/>
      <c r="G40"/>
      <c r="H40"/>
      <c r="I40"/>
      <c r="J40" s="134"/>
      <c r="K40"/>
      <c r="L40" s="134"/>
      <c r="M40"/>
      <c r="N40" s="135"/>
      <c r="O40"/>
      <c r="P40" s="134"/>
      <c r="Q40"/>
      <c r="R40" s="135"/>
      <c r="S40" s="169"/>
    </row>
    <row r="41" spans="1:19" s="38" customFormat="1" ht="9.6" customHeight="1" x14ac:dyDescent="0.25">
      <c r="A41"/>
      <c r="B41"/>
      <c r="C41"/>
      <c r="D41"/>
      <c r="E41"/>
      <c r="F41"/>
      <c r="G41"/>
      <c r="H41"/>
      <c r="I41"/>
      <c r="J41" s="134"/>
      <c r="K41"/>
      <c r="L41" s="134"/>
      <c r="M41"/>
      <c r="N41" s="135"/>
      <c r="O41"/>
      <c r="P41" s="134"/>
      <c r="Q41"/>
      <c r="R41" s="135"/>
      <c r="S41" s="169"/>
    </row>
    <row r="42" spans="1:19" s="38" customFormat="1" ht="9.6" customHeight="1" x14ac:dyDescent="0.25">
      <c r="A42"/>
      <c r="B42"/>
      <c r="C42"/>
      <c r="D42"/>
      <c r="E42"/>
      <c r="F42"/>
      <c r="G42"/>
      <c r="H42"/>
      <c r="I42"/>
      <c r="J42" s="134"/>
      <c r="K42"/>
      <c r="L42" s="134"/>
      <c r="M42"/>
      <c r="N42" s="135"/>
      <c r="O42"/>
      <c r="P42" s="134"/>
      <c r="Q42"/>
      <c r="R42" s="135"/>
      <c r="S42" s="169"/>
    </row>
    <row r="43" spans="1:19" s="38" customFormat="1" ht="9.6" customHeight="1" x14ac:dyDescent="0.25">
      <c r="A43"/>
      <c r="B43"/>
      <c r="C43"/>
      <c r="D43"/>
      <c r="E43"/>
      <c r="F43"/>
      <c r="G43"/>
      <c r="H43"/>
      <c r="I43"/>
      <c r="J43" s="134"/>
      <c r="K43"/>
      <c r="L43" s="134"/>
      <c r="M43"/>
      <c r="N43" s="135"/>
      <c r="O43"/>
      <c r="P43" s="134"/>
      <c r="Q43"/>
      <c r="R43" s="135"/>
      <c r="S43" s="169"/>
    </row>
    <row r="44" spans="1:19" s="38" customFormat="1" ht="9.6" customHeight="1" x14ac:dyDescent="0.25">
      <c r="A44"/>
      <c r="B44"/>
      <c r="C44"/>
      <c r="D44"/>
      <c r="E44"/>
      <c r="F44"/>
      <c r="G44"/>
      <c r="H44"/>
      <c r="I44"/>
      <c r="J44" s="134"/>
      <c r="K44"/>
      <c r="L44" s="134"/>
      <c r="M44"/>
      <c r="N44" s="135"/>
      <c r="O44"/>
      <c r="P44" s="134"/>
      <c r="Q44"/>
      <c r="R44" s="135"/>
      <c r="S44" s="169"/>
    </row>
    <row r="45" spans="1:19" s="38" customFormat="1" ht="9.6" customHeight="1" x14ac:dyDescent="0.25">
      <c r="A45"/>
      <c r="B45"/>
      <c r="C45"/>
      <c r="D45"/>
      <c r="E45"/>
      <c r="F45"/>
      <c r="G45"/>
      <c r="H45"/>
      <c r="I45"/>
      <c r="J45" s="134"/>
      <c r="K45"/>
      <c r="L45" s="134"/>
      <c r="M45"/>
      <c r="N45" s="135"/>
      <c r="O45"/>
      <c r="P45" s="134"/>
      <c r="Q45"/>
      <c r="R45" s="135"/>
      <c r="S45" s="169"/>
    </row>
    <row r="46" spans="1:19" s="38" customFormat="1" ht="9.6" customHeight="1" x14ac:dyDescent="0.25">
      <c r="A46"/>
      <c r="B46"/>
      <c r="C46"/>
      <c r="D46"/>
      <c r="E46"/>
      <c r="F46"/>
      <c r="G46"/>
      <c r="H46"/>
      <c r="I46"/>
      <c r="J46" s="134"/>
      <c r="K46"/>
      <c r="L46" s="134"/>
      <c r="M46"/>
      <c r="N46" s="135"/>
      <c r="O46"/>
      <c r="P46" s="134"/>
      <c r="Q46"/>
      <c r="R46" s="135"/>
      <c r="S46" s="169"/>
    </row>
    <row r="47" spans="1:19" s="38" customFormat="1" ht="9.6" customHeight="1" x14ac:dyDescent="0.25">
      <c r="A47"/>
      <c r="B47"/>
      <c r="C47"/>
      <c r="D47"/>
      <c r="E47"/>
      <c r="F47"/>
      <c r="G47"/>
      <c r="H47"/>
      <c r="I47"/>
      <c r="J47" s="134"/>
      <c r="K47"/>
      <c r="L47" s="134"/>
      <c r="M47"/>
      <c r="N47" s="135"/>
      <c r="O47"/>
      <c r="P47" s="134"/>
      <c r="Q47"/>
      <c r="R47" s="135"/>
      <c r="S47" s="169"/>
    </row>
    <row r="48" spans="1:19" s="38" customFormat="1" ht="9.6" customHeight="1" x14ac:dyDescent="0.25">
      <c r="A48"/>
      <c r="B48"/>
      <c r="C48"/>
      <c r="D48"/>
      <c r="E48"/>
      <c r="F48"/>
      <c r="G48"/>
      <c r="H48"/>
      <c r="I48"/>
      <c r="J48" s="134"/>
      <c r="K48"/>
      <c r="L48" s="134"/>
      <c r="M48"/>
      <c r="N48" s="135"/>
      <c r="O48"/>
      <c r="P48" s="134"/>
      <c r="Q48"/>
      <c r="R48" s="135"/>
      <c r="S48" s="169"/>
    </row>
    <row r="49" spans="1:19" s="38" customFormat="1" ht="9.6" customHeight="1" x14ac:dyDescent="0.25">
      <c r="A49"/>
      <c r="B49"/>
      <c r="C49"/>
      <c r="D49"/>
      <c r="E49"/>
      <c r="F49"/>
      <c r="G49"/>
      <c r="H49"/>
      <c r="I49"/>
      <c r="J49" s="134"/>
      <c r="K49"/>
      <c r="L49" s="134"/>
      <c r="M49"/>
      <c r="N49" s="135"/>
      <c r="O49"/>
      <c r="P49" s="134"/>
      <c r="Q49"/>
      <c r="R49" s="135"/>
      <c r="S49" s="169"/>
    </row>
    <row r="50" spans="1:19" s="38" customFormat="1" ht="9.6" customHeight="1" x14ac:dyDescent="0.25">
      <c r="A50"/>
      <c r="B50"/>
      <c r="C50"/>
      <c r="D50"/>
      <c r="E50"/>
      <c r="F50"/>
      <c r="G50"/>
      <c r="H50"/>
      <c r="I50"/>
      <c r="J50" s="134"/>
      <c r="K50"/>
      <c r="L50" s="134"/>
      <c r="M50"/>
      <c r="N50" s="135"/>
      <c r="O50"/>
      <c r="P50" s="134"/>
      <c r="Q50"/>
      <c r="R50" s="135"/>
      <c r="S50" s="169"/>
    </row>
    <row r="51" spans="1:19" s="38" customFormat="1" ht="9.6" customHeight="1" x14ac:dyDescent="0.25">
      <c r="A51"/>
      <c r="B51"/>
      <c r="C51"/>
      <c r="D51"/>
      <c r="E51"/>
      <c r="F51"/>
      <c r="G51"/>
      <c r="H51"/>
      <c r="I51"/>
      <c r="J51" s="134"/>
      <c r="K51"/>
      <c r="L51" s="134"/>
      <c r="M51"/>
      <c r="N51" s="135"/>
      <c r="O51"/>
      <c r="P51" s="134"/>
      <c r="Q51"/>
      <c r="R51" s="135"/>
      <c r="S51" s="169"/>
    </row>
    <row r="52" spans="1:19" s="38" customFormat="1" ht="9.6" customHeight="1" x14ac:dyDescent="0.25">
      <c r="A52"/>
      <c r="B52"/>
      <c r="C52"/>
      <c r="D52"/>
      <c r="E52"/>
      <c r="F52"/>
      <c r="G52"/>
      <c r="H52"/>
      <c r="I52"/>
      <c r="J52" s="134"/>
      <c r="K52"/>
      <c r="L52" s="134"/>
      <c r="M52"/>
      <c r="N52" s="135"/>
      <c r="O52"/>
      <c r="P52" s="134"/>
      <c r="Q52"/>
      <c r="R52" s="135"/>
      <c r="S52" s="169"/>
    </row>
    <row r="53" spans="1:19" s="38" customFormat="1" ht="9.6" customHeight="1" x14ac:dyDescent="0.25">
      <c r="A53"/>
      <c r="B53"/>
      <c r="C53"/>
      <c r="D53"/>
      <c r="E53"/>
      <c r="F53"/>
      <c r="G53"/>
      <c r="H53"/>
      <c r="I53"/>
      <c r="J53" s="134"/>
      <c r="K53"/>
      <c r="L53" s="134"/>
      <c r="M53"/>
      <c r="N53" s="135"/>
      <c r="O53"/>
      <c r="P53" s="134"/>
      <c r="Q53"/>
      <c r="R53" s="135"/>
      <c r="S53" s="169"/>
    </row>
    <row r="54" spans="1:19" s="38" customFormat="1" ht="9.6" customHeight="1" x14ac:dyDescent="0.25">
      <c r="A54"/>
      <c r="B54"/>
      <c r="C54"/>
      <c r="D54"/>
      <c r="E54"/>
      <c r="F54"/>
      <c r="G54"/>
      <c r="H54"/>
      <c r="I54"/>
      <c r="J54" s="134"/>
      <c r="K54"/>
      <c r="L54" s="134"/>
      <c r="M54"/>
      <c r="N54" s="135"/>
      <c r="O54"/>
      <c r="P54" s="134"/>
      <c r="Q54"/>
      <c r="R54" s="135"/>
      <c r="S54" s="169"/>
    </row>
    <row r="55" spans="1:19" s="38" customFormat="1" ht="9.6" customHeight="1" x14ac:dyDescent="0.25">
      <c r="A55"/>
      <c r="B55"/>
      <c r="C55"/>
      <c r="D55"/>
      <c r="E55"/>
      <c r="F55"/>
      <c r="G55"/>
      <c r="H55"/>
      <c r="I55"/>
      <c r="J55" s="134"/>
      <c r="K55"/>
      <c r="L55" s="134"/>
      <c r="M55"/>
      <c r="N55" s="135"/>
      <c r="O55"/>
      <c r="P55" s="134"/>
      <c r="Q55"/>
      <c r="R55" s="135"/>
      <c r="S55" s="169"/>
    </row>
    <row r="56" spans="1:19" s="38" customFormat="1" ht="9.6" customHeight="1" x14ac:dyDescent="0.25">
      <c r="A56"/>
      <c r="B56"/>
      <c r="C56"/>
      <c r="D56"/>
      <c r="E56"/>
      <c r="F56"/>
      <c r="G56"/>
      <c r="H56"/>
      <c r="I56"/>
      <c r="J56" s="134"/>
      <c r="K56"/>
      <c r="L56" s="134"/>
      <c r="M56"/>
      <c r="N56" s="135"/>
      <c r="O56"/>
      <c r="P56" s="134"/>
      <c r="Q56"/>
      <c r="R56" s="135"/>
      <c r="S56" s="169"/>
    </row>
    <row r="57" spans="1:19" s="38" customFormat="1" ht="9.6" customHeight="1" x14ac:dyDescent="0.25">
      <c r="A57"/>
      <c r="B57"/>
      <c r="C57"/>
      <c r="D57"/>
      <c r="E57"/>
      <c r="F57"/>
      <c r="G57"/>
      <c r="H57"/>
      <c r="I57"/>
      <c r="J57" s="134"/>
      <c r="K57"/>
      <c r="L57" s="134"/>
      <c r="M57"/>
      <c r="N57" s="135"/>
      <c r="O57"/>
      <c r="P57" s="134"/>
      <c r="Q57"/>
      <c r="R57" s="135"/>
      <c r="S57" s="169"/>
    </row>
    <row r="58" spans="1:19" s="38" customFormat="1" ht="9.6" customHeight="1" x14ac:dyDescent="0.25">
      <c r="A58"/>
      <c r="B58"/>
      <c r="C58"/>
      <c r="D58"/>
      <c r="E58"/>
      <c r="F58"/>
      <c r="G58"/>
      <c r="H58"/>
      <c r="I58"/>
      <c r="J58" s="134"/>
      <c r="K58"/>
      <c r="L58" s="134"/>
      <c r="M58"/>
      <c r="N58" s="135"/>
      <c r="O58"/>
      <c r="P58" s="134"/>
      <c r="Q58"/>
      <c r="R58" s="135"/>
      <c r="S58" s="169"/>
    </row>
    <row r="59" spans="1:19" s="38" customFormat="1" ht="9.6" customHeight="1" x14ac:dyDescent="0.25">
      <c r="A59"/>
      <c r="B59"/>
      <c r="C59"/>
      <c r="D59"/>
      <c r="E59"/>
      <c r="F59"/>
      <c r="G59"/>
      <c r="H59"/>
      <c r="I59"/>
      <c r="J59" s="134"/>
      <c r="K59"/>
      <c r="L59" s="134"/>
      <c r="M59"/>
      <c r="N59" s="135"/>
      <c r="O59"/>
      <c r="P59" s="134"/>
      <c r="Q59"/>
      <c r="R59" s="135"/>
      <c r="S59" s="202"/>
    </row>
    <row r="60" spans="1:19" s="38" customFormat="1" ht="9.6" customHeight="1" x14ac:dyDescent="0.25">
      <c r="A60"/>
      <c r="B60"/>
      <c r="C60"/>
      <c r="D60"/>
      <c r="E60"/>
      <c r="F60"/>
      <c r="G60"/>
      <c r="H60"/>
      <c r="I60"/>
      <c r="J60" s="134"/>
      <c r="K60"/>
      <c r="L60" s="134"/>
      <c r="M60"/>
      <c r="N60" s="135"/>
      <c r="O60"/>
      <c r="P60" s="134"/>
      <c r="Q60"/>
      <c r="R60" s="135"/>
      <c r="S60" s="169"/>
    </row>
    <row r="61" spans="1:19" s="38" customFormat="1" ht="9.6" customHeight="1" x14ac:dyDescent="0.25">
      <c r="A61"/>
      <c r="B61"/>
      <c r="C61"/>
      <c r="D61"/>
      <c r="E61"/>
      <c r="F61"/>
      <c r="G61"/>
      <c r="H61"/>
      <c r="I61"/>
      <c r="J61" s="134"/>
      <c r="K61"/>
      <c r="L61" s="134"/>
      <c r="M61"/>
      <c r="N61" s="135"/>
      <c r="O61"/>
      <c r="P61" s="134"/>
      <c r="Q61"/>
      <c r="R61" s="135"/>
      <c r="S61" s="169"/>
    </row>
    <row r="62" spans="1:19" s="38" customFormat="1" ht="9.6" customHeight="1" x14ac:dyDescent="0.25">
      <c r="A62"/>
      <c r="B62"/>
      <c r="C62"/>
      <c r="D62"/>
      <c r="E62"/>
      <c r="F62"/>
      <c r="G62"/>
      <c r="H62"/>
      <c r="I62"/>
      <c r="J62" s="134"/>
      <c r="K62"/>
      <c r="L62" s="134"/>
      <c r="M62"/>
      <c r="N62" s="135"/>
      <c r="O62"/>
      <c r="P62" s="134"/>
      <c r="Q62"/>
      <c r="R62" s="135"/>
      <c r="S62" s="169"/>
    </row>
    <row r="63" spans="1:19" s="38" customFormat="1" ht="9.6" customHeight="1" x14ac:dyDescent="0.25">
      <c r="A63"/>
      <c r="B63"/>
      <c r="C63"/>
      <c r="D63"/>
      <c r="E63"/>
      <c r="F63"/>
      <c r="G63"/>
      <c r="H63"/>
      <c r="I63"/>
      <c r="J63" s="134"/>
      <c r="K63"/>
      <c r="L63" s="134"/>
      <c r="M63"/>
      <c r="N63" s="135"/>
      <c r="O63"/>
      <c r="P63" s="134"/>
      <c r="Q63"/>
      <c r="R63" s="135"/>
      <c r="S63" s="169"/>
    </row>
    <row r="64" spans="1:19" s="38" customFormat="1" ht="9.6" customHeight="1" x14ac:dyDescent="0.25">
      <c r="A64"/>
      <c r="B64"/>
      <c r="C64"/>
      <c r="D64"/>
      <c r="E64"/>
      <c r="F64"/>
      <c r="G64"/>
      <c r="H64"/>
      <c r="I64"/>
      <c r="J64" s="134"/>
      <c r="K64"/>
      <c r="L64" s="134"/>
      <c r="M64"/>
      <c r="N64" s="135"/>
      <c r="O64"/>
      <c r="P64" s="134"/>
      <c r="Q64"/>
      <c r="R64" s="135"/>
      <c r="S64" s="169"/>
    </row>
    <row r="65" spans="1:19" s="38" customFormat="1" ht="9.6" customHeight="1" x14ac:dyDescent="0.25">
      <c r="A65"/>
      <c r="B65"/>
      <c r="C65"/>
      <c r="D65"/>
      <c r="E65"/>
      <c r="F65"/>
      <c r="G65"/>
      <c r="H65"/>
      <c r="I65"/>
      <c r="J65" s="134"/>
      <c r="K65"/>
      <c r="L65" s="134"/>
      <c r="M65"/>
      <c r="N65" s="135"/>
      <c r="O65"/>
      <c r="P65" s="134"/>
      <c r="Q65"/>
      <c r="R65" s="135"/>
      <c r="S65" s="169"/>
    </row>
    <row r="66" spans="1:19" s="38" customFormat="1" ht="9.6" customHeight="1" x14ac:dyDescent="0.25">
      <c r="A66"/>
      <c r="B66"/>
      <c r="C66"/>
      <c r="D66"/>
      <c r="E66"/>
      <c r="F66"/>
      <c r="G66"/>
      <c r="H66"/>
      <c r="I66"/>
      <c r="J66" s="134"/>
      <c r="K66"/>
      <c r="L66" s="134"/>
      <c r="M66"/>
      <c r="N66" s="135"/>
      <c r="O66"/>
      <c r="P66" s="134"/>
      <c r="Q66"/>
      <c r="R66" s="135"/>
      <c r="S66" s="169"/>
    </row>
    <row r="67" spans="1:19" s="38" customFormat="1" ht="9.6" customHeight="1" x14ac:dyDescent="0.25">
      <c r="A67"/>
      <c r="B67"/>
      <c r="C67"/>
      <c r="D67"/>
      <c r="E67"/>
      <c r="F67"/>
      <c r="G67"/>
      <c r="H67"/>
      <c r="I67"/>
      <c r="J67" s="134"/>
      <c r="K67"/>
      <c r="L67" s="134"/>
      <c r="M67"/>
      <c r="N67" s="135"/>
      <c r="O67"/>
      <c r="P67" s="134"/>
      <c r="Q67"/>
      <c r="R67" s="135"/>
      <c r="S67" s="169"/>
    </row>
    <row r="68" spans="1:19" s="38" customFormat="1" ht="9.6" customHeight="1" x14ac:dyDescent="0.25">
      <c r="A68"/>
      <c r="B68"/>
      <c r="C68"/>
      <c r="D68"/>
      <c r="E68"/>
      <c r="F68"/>
      <c r="G68"/>
      <c r="H68"/>
      <c r="I68"/>
      <c r="J68" s="134"/>
      <c r="K68"/>
      <c r="L68" s="134"/>
      <c r="M68"/>
      <c r="N68" s="135"/>
      <c r="O68"/>
      <c r="P68" s="134"/>
      <c r="Q68"/>
      <c r="R68" s="135"/>
      <c r="S68" s="169"/>
    </row>
    <row r="69" spans="1:19" s="38" customFormat="1" ht="9.6" customHeight="1" x14ac:dyDescent="0.25">
      <c r="A69"/>
      <c r="B69"/>
      <c r="C69"/>
      <c r="D69"/>
      <c r="E69"/>
      <c r="F69"/>
      <c r="G69"/>
      <c r="H69"/>
      <c r="I69"/>
      <c r="J69" s="134"/>
      <c r="K69"/>
      <c r="L69" s="134"/>
      <c r="M69"/>
      <c r="N69" s="135"/>
      <c r="O69"/>
      <c r="P69" s="134"/>
      <c r="Q69"/>
      <c r="R69" s="135"/>
      <c r="S69" s="169"/>
    </row>
    <row r="70" spans="1:19" s="2" customFormat="1" ht="6.75" customHeight="1" x14ac:dyDescent="0.25">
      <c r="A70"/>
      <c r="B70"/>
      <c r="C70"/>
      <c r="D70"/>
      <c r="E70"/>
      <c r="F70"/>
      <c r="G70"/>
      <c r="H70"/>
      <c r="I70"/>
      <c r="J70" s="134"/>
      <c r="K70"/>
      <c r="L70" s="134"/>
      <c r="M70"/>
      <c r="N70" s="135"/>
      <c r="O70"/>
      <c r="P70" s="134"/>
      <c r="Q70"/>
      <c r="R70" s="135"/>
      <c r="S70" s="208"/>
    </row>
    <row r="71" spans="1:19" s="18" customFormat="1" ht="10.5" customHeight="1" x14ac:dyDescent="0.25">
      <c r="A71"/>
      <c r="B71"/>
      <c r="C71"/>
      <c r="D71"/>
      <c r="E71"/>
      <c r="F71"/>
      <c r="G71"/>
      <c r="H71"/>
      <c r="I71"/>
      <c r="J71" s="134"/>
      <c r="K71"/>
      <c r="L71" s="134"/>
      <c r="M71"/>
      <c r="N71" s="135"/>
      <c r="O71"/>
      <c r="P71" s="134"/>
      <c r="Q71"/>
      <c r="R71" s="135"/>
    </row>
    <row r="72" spans="1:19" s="18" customFormat="1" ht="9" customHeight="1" x14ac:dyDescent="0.25">
      <c r="A72"/>
      <c r="B72"/>
      <c r="C72"/>
      <c r="D72"/>
      <c r="E72"/>
      <c r="F72"/>
      <c r="G72"/>
      <c r="H72"/>
      <c r="I72"/>
      <c r="J72" s="134"/>
      <c r="K72"/>
      <c r="L72" s="134"/>
      <c r="M72"/>
      <c r="N72" s="135"/>
      <c r="O72"/>
      <c r="P72" s="134"/>
      <c r="Q72"/>
      <c r="R72" s="135"/>
    </row>
    <row r="73" spans="1:19" s="18" customFormat="1" ht="9" customHeight="1" x14ac:dyDescent="0.25">
      <c r="A73"/>
      <c r="B73"/>
      <c r="C73"/>
      <c r="D73"/>
      <c r="E73"/>
      <c r="F73"/>
      <c r="G73"/>
      <c r="H73"/>
      <c r="I73"/>
      <c r="J73" s="134"/>
      <c r="K73"/>
      <c r="L73" s="134"/>
      <c r="M73"/>
      <c r="N73" s="135"/>
      <c r="O73"/>
      <c r="P73" s="134"/>
      <c r="Q73"/>
      <c r="R73" s="135"/>
    </row>
    <row r="74" spans="1:19" s="18" customFormat="1" ht="9" customHeight="1" x14ac:dyDescent="0.25">
      <c r="A74"/>
      <c r="B74"/>
      <c r="C74"/>
      <c r="D74"/>
      <c r="E74"/>
      <c r="F74"/>
      <c r="G74"/>
      <c r="H74"/>
      <c r="I74"/>
      <c r="J74" s="134"/>
      <c r="K74"/>
      <c r="L74" s="134"/>
      <c r="M74"/>
      <c r="N74" s="135"/>
      <c r="O74"/>
      <c r="P74" s="134"/>
      <c r="Q74"/>
      <c r="R74" s="135"/>
    </row>
    <row r="75" spans="1:19" s="18" customFormat="1" ht="9" customHeight="1" x14ac:dyDescent="0.25">
      <c r="A75"/>
      <c r="B75"/>
      <c r="C75"/>
      <c r="D75"/>
      <c r="E75"/>
      <c r="F75"/>
      <c r="G75"/>
      <c r="H75"/>
      <c r="I75"/>
      <c r="J75" s="134"/>
      <c r="K75"/>
      <c r="L75" s="134"/>
      <c r="M75"/>
      <c r="N75" s="135"/>
      <c r="O75"/>
      <c r="P75" s="134"/>
      <c r="Q75"/>
      <c r="R75" s="135"/>
    </row>
    <row r="76" spans="1:19" s="18" customFormat="1" ht="9" customHeight="1" x14ac:dyDescent="0.25">
      <c r="A76"/>
      <c r="B76"/>
      <c r="C76"/>
      <c r="D76"/>
      <c r="E76"/>
      <c r="F76"/>
      <c r="G76"/>
      <c r="H76"/>
      <c r="I76"/>
      <c r="J76" s="134"/>
      <c r="K76"/>
      <c r="L76" s="134"/>
      <c r="M76"/>
      <c r="N76" s="135"/>
      <c r="O76"/>
      <c r="P76" s="134"/>
      <c r="Q76"/>
      <c r="R76" s="135"/>
    </row>
    <row r="77" spans="1:19" s="18" customFormat="1" ht="9" customHeight="1" x14ac:dyDescent="0.25">
      <c r="A77"/>
      <c r="B77"/>
      <c r="C77"/>
      <c r="D77"/>
      <c r="E77"/>
      <c r="F77"/>
      <c r="G77"/>
      <c r="H77"/>
      <c r="I77"/>
      <c r="J77" s="134"/>
      <c r="K77"/>
      <c r="L77" s="134"/>
      <c r="M77"/>
      <c r="N77" s="135"/>
      <c r="O77"/>
      <c r="P77" s="134"/>
      <c r="Q77"/>
      <c r="R77" s="135"/>
    </row>
    <row r="78" spans="1:19" s="18" customFormat="1" ht="9" customHeight="1" x14ac:dyDescent="0.25">
      <c r="A78"/>
      <c r="B78"/>
      <c r="C78"/>
      <c r="D78"/>
      <c r="E78"/>
      <c r="F78"/>
      <c r="G78"/>
      <c r="H78"/>
      <c r="I78"/>
      <c r="J78" s="134"/>
      <c r="K78"/>
      <c r="L78" s="134"/>
      <c r="M78"/>
      <c r="N78" s="135"/>
      <c r="O78"/>
      <c r="P78" s="134"/>
      <c r="Q78"/>
      <c r="R78" s="135"/>
    </row>
    <row r="79" spans="1:19" s="18" customFormat="1" ht="9" customHeight="1" x14ac:dyDescent="0.25">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135" priority="10" stopIfTrue="1">
      <formula>AND($E7&lt;9,$C7&gt;0)</formula>
    </cfRule>
  </conditionalFormatting>
  <conditionalFormatting sqref="I8 I16 I12 I20">
    <cfRule type="expression" dxfId="134" priority="7" stopIfTrue="1">
      <formula>AND($O$1="CU",I8="Umpire")</formula>
    </cfRule>
    <cfRule type="expression" dxfId="133" priority="8" stopIfTrue="1">
      <formula>AND($O$1="CU",I8&lt;&gt;"Umpire",J8&lt;&gt;"")</formula>
    </cfRule>
    <cfRule type="expression" dxfId="132" priority="9" stopIfTrue="1">
      <formula>AND($O$1="CU",I8&lt;&gt;"Umpire")</formula>
    </cfRule>
  </conditionalFormatting>
  <conditionalFormatting sqref="K20 K12 K16 K8">
    <cfRule type="expression" dxfId="131" priority="5" stopIfTrue="1">
      <formula>J8="as"</formula>
    </cfRule>
    <cfRule type="expression" dxfId="130" priority="6" stopIfTrue="1">
      <formula>J8="bs"</formula>
    </cfRule>
  </conditionalFormatting>
  <conditionalFormatting sqref="B8 B10 B12 B14 B16 B18 B20 B22">
    <cfRule type="cellIs" dxfId="129" priority="3" stopIfTrue="1" operator="equal">
      <formula>"QA"</formula>
    </cfRule>
    <cfRule type="cellIs" dxfId="128" priority="4" stopIfTrue="1" operator="equal">
      <formula>"DA"</formula>
    </cfRule>
  </conditionalFormatting>
  <conditionalFormatting sqref="R32 J8 J12 J16 J20">
    <cfRule type="expression" dxfId="127" priority="2" stopIfTrue="1">
      <formula>$O$1="CU"</formula>
    </cfRule>
  </conditionalFormatting>
  <conditionalFormatting sqref="E7 E15 E11 E19">
    <cfRule type="expression" dxfId="126" priority="1" stopIfTrue="1">
      <formula>$E7&lt;9</formula>
    </cfRule>
  </conditionalFormatting>
  <dataValidations count="1">
    <dataValidation type="list" allowBlank="1" showInputMessage="1" sqref="I8 M14 K10 K18 I20 I16 I12" xr:uid="{00000000-0002-0000-33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2705"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2706"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53">
    <tabColor indexed="19"/>
    <pageSetUpPr fitToPage="1"/>
  </sheetPr>
  <dimension ref="A1:U47"/>
  <sheetViews>
    <sheetView showGridLines="0" showZeros="0" workbookViewId="0">
      <selection activeCell="B7" sqref="B7"/>
    </sheetView>
  </sheetViews>
  <sheetFormatPr defaultRowHeight="13.2" x14ac:dyDescent="0.25"/>
  <cols>
    <col min="1" max="1" width="2.44140625" customWidth="1"/>
    <col min="2" max="2" width="6.44140625" customWidth="1"/>
    <col min="3" max="3" width="6.10937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5.109375" customWidth="1"/>
    <col min="18" max="18" width="1.6640625" style="135" customWidth="1"/>
    <col min="19" max="19" width="9.109375" hidden="1" customWidth="1"/>
    <col min="20" max="20" width="8.6640625" customWidth="1"/>
    <col min="21" max="21" width="9.109375" hidden="1" customWidth="1"/>
  </cols>
  <sheetData>
    <row r="1" spans="1:21" s="136" customFormat="1" ht="21.75" customHeight="1" x14ac:dyDescent="0.4">
      <c r="A1" s="93" t="str">
        <f>Altalanos!$A$6</f>
        <v>MTSZ AMATŐR OB</v>
      </c>
      <c r="B1" s="93"/>
      <c r="C1" s="139"/>
      <c r="D1" s="139"/>
      <c r="E1" s="139"/>
      <c r="F1" s="139"/>
      <c r="G1" s="139"/>
      <c r="H1" s="139"/>
      <c r="I1" s="384"/>
      <c r="J1" s="140"/>
      <c r="K1" s="120" t="s">
        <v>113</v>
      </c>
      <c r="L1" s="120"/>
      <c r="M1" s="94"/>
      <c r="N1" s="140"/>
      <c r="O1" s="140" t="s">
        <v>71</v>
      </c>
      <c r="P1" s="140"/>
      <c r="Q1" s="139"/>
      <c r="R1" s="140"/>
    </row>
    <row r="2" spans="1:21" s="108" customFormat="1" x14ac:dyDescent="0.25">
      <c r="A2" s="96" t="s">
        <v>122</v>
      </c>
      <c r="B2" s="96"/>
      <c r="C2" s="96"/>
      <c r="D2" s="464"/>
      <c r="E2" s="465" t="str">
        <f>Altalanos!$E$8</f>
        <v>Női egyéni 500</v>
      </c>
      <c r="F2" s="96"/>
      <c r="G2" s="141"/>
      <c r="H2" s="110"/>
      <c r="I2" s="110"/>
      <c r="J2" s="142"/>
      <c r="K2" s="438" t="s">
        <v>114</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835" t="str">
        <f>Altalanos!$A$10</f>
        <v>2022.08.05-07.</v>
      </c>
      <c r="B4" s="835"/>
      <c r="C4" s="835"/>
      <c r="D4" s="432"/>
      <c r="E4" s="146"/>
      <c r="F4" s="146"/>
      <c r="G4" s="146" t="str">
        <f>Altalanos!$C$10</f>
        <v>Balatonboglár</v>
      </c>
      <c r="H4" s="100"/>
      <c r="I4" s="146"/>
      <c r="J4" s="147"/>
      <c r="K4" s="148" t="str">
        <f>Altalanos!$D$10</f>
        <v xml:space="preserve">  </v>
      </c>
      <c r="L4" s="147"/>
      <c r="M4" s="463"/>
      <c r="N4" s="147"/>
      <c r="O4" s="146"/>
      <c r="P4" s="147"/>
      <c r="Q4" s="146"/>
      <c r="R4" s="89" t="str">
        <f>Altalanos!$E$10</f>
        <v>Kádár László</v>
      </c>
    </row>
    <row r="5" spans="1:21" s="19" customFormat="1" ht="9.6" x14ac:dyDescent="0.25">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1" customFormat="1" ht="12.75" customHeight="1" thickBot="1" x14ac:dyDescent="0.3">
      <c r="A6" s="784"/>
      <c r="B6" s="785"/>
      <c r="C6" s="786"/>
      <c r="D6" s="786"/>
      <c r="E6" s="785"/>
      <c r="F6" s="787"/>
      <c r="G6" s="787"/>
      <c r="H6" s="788"/>
      <c r="I6" s="787"/>
      <c r="J6" s="789"/>
      <c r="K6" s="785"/>
      <c r="L6" s="789"/>
      <c r="M6" s="785"/>
      <c r="N6" s="789"/>
      <c r="O6" s="785"/>
      <c r="P6" s="789"/>
      <c r="Q6" s="785"/>
      <c r="R6" s="790"/>
    </row>
    <row r="7" spans="1:21" s="38" customFormat="1" ht="10.5" customHeight="1" x14ac:dyDescent="0.25">
      <c r="A7" s="157">
        <v>1</v>
      </c>
      <c r="B7" s="390" t="str">
        <f>IF($E7="","",VLOOKUP($E7,'1Q ELO (5)'!$A$7:$M$32,12))</f>
        <v/>
      </c>
      <c r="C7" s="390" t="str">
        <f>IF($E7="","",VLOOKUP($E7,'1Q ELO (5)'!$A$7:$M$32,13))</f>
        <v/>
      </c>
      <c r="D7" s="446" t="str">
        <f>IF($E7="","",VLOOKUP($E7,'1Q ELO (5)'!$A$7:$M$32,5))</f>
        <v/>
      </c>
      <c r="E7" s="159"/>
      <c r="F7" s="681" t="str">
        <f>UPPER(IF($E7="","",VLOOKUP($E7,'1Q ELO (5)'!$A$7:$M$32,2)))</f>
        <v/>
      </c>
      <c r="G7" s="681" t="str">
        <f>IF($E7="","",VLOOKUP($E7,'1Q ELO (5)'!$A$7:$M$32,3))</f>
        <v/>
      </c>
      <c r="H7" s="681"/>
      <c r="I7" s="681" t="str">
        <f>IF($E7="","",VLOOKUP($E7,'1Q ELO (5)'!$A$7:$M$32,4))</f>
        <v/>
      </c>
      <c r="J7" s="162"/>
      <c r="K7" s="161"/>
      <c r="L7" s="161"/>
      <c r="M7" s="161"/>
      <c r="N7" s="161"/>
      <c r="O7" s="164"/>
      <c r="P7" s="166"/>
      <c r="Q7" s="167"/>
      <c r="R7" s="168"/>
      <c r="S7" s="169"/>
      <c r="U7" s="170" t="str">
        <f>Birók!P21</f>
        <v>Bíró</v>
      </c>
    </row>
    <row r="8" spans="1:21" s="38" customFormat="1" ht="9.6" customHeight="1" x14ac:dyDescent="0.25">
      <c r="A8" s="171"/>
      <c r="B8" s="717"/>
      <c r="C8" s="172"/>
      <c r="D8" s="447"/>
      <c r="E8" s="172"/>
      <c r="F8" s="173"/>
      <c r="G8" s="173"/>
      <c r="H8" s="174"/>
      <c r="I8" s="720"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(5)'!$A$7:$M$32,12))</f>
        <v/>
      </c>
      <c r="C9" s="390" t="str">
        <f>IF($E9="","",VLOOKUP($E9,'1Q ELO (5)'!$A$7:$M$32,13))</f>
        <v/>
      </c>
      <c r="D9" s="446" t="str">
        <f>IF($E9="","",VLOOKUP($E9,'1Q ELO (5)'!$A$7:$M$32,5))</f>
        <v/>
      </c>
      <c r="E9" s="159"/>
      <c r="F9" s="487" t="str">
        <f>UPPER(IF($E9="","",VLOOKUP($E9,'1Q ELO (5)'!$A$7:$M$32,2)))</f>
        <v/>
      </c>
      <c r="G9" s="487" t="str">
        <f>IF($E9="","",VLOOKUP($E9,'1Q ELO (5)'!$A$7:$M$32,3))</f>
        <v/>
      </c>
      <c r="H9" s="487"/>
      <c r="I9" s="487" t="str">
        <f>IF($E9="","",VLOOKUP($E9,'1Q ELO (5)'!$A$7:$M$32,4))</f>
        <v/>
      </c>
      <c r="J9" s="180"/>
      <c r="K9" s="161"/>
      <c r="L9" s="181"/>
      <c r="M9" s="161"/>
      <c r="N9" s="161"/>
      <c r="O9" s="164"/>
      <c r="P9" s="166"/>
      <c r="Q9" s="167"/>
      <c r="R9" s="168"/>
      <c r="S9" s="169"/>
      <c r="U9" s="178" t="str">
        <f>Birók!P23</f>
        <v xml:space="preserve"> </v>
      </c>
    </row>
    <row r="10" spans="1:21" s="38" customFormat="1" ht="9.6" customHeight="1" x14ac:dyDescent="0.25">
      <c r="A10" s="171"/>
      <c r="B10" s="717" t="str">
        <f>IF($E10="","",VLOOKUP($E10,'1Q ELO (5)'!$A$7:$M$32,12))</f>
        <v/>
      </c>
      <c r="C10" s="172"/>
      <c r="D10" s="447"/>
      <c r="E10" s="182"/>
      <c r="F10" s="488"/>
      <c r="G10" s="488"/>
      <c r="H10" s="489"/>
      <c r="I10" s="488"/>
      <c r="J10" s="183"/>
      <c r="K10" s="721"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(5)'!$A$7:$M$32,12))</f>
        <v/>
      </c>
      <c r="C11" s="390" t="str">
        <f>IF($E11="","",VLOOKUP($E11,'1Q ELO (5)'!$A$7:$M$32,13))</f>
        <v/>
      </c>
      <c r="D11" s="446" t="str">
        <f>IF($E11="","",VLOOKUP($E11,'1Q ELO (5)'!$A$7:$M$32,5))</f>
        <v/>
      </c>
      <c r="E11" s="159"/>
      <c r="F11" s="487" t="str">
        <f>UPPER(IF($E11="","",VLOOKUP($E11,'1Q ELO (5)'!$A$7:$M$32,2)))</f>
        <v/>
      </c>
      <c r="G11" s="487" t="str">
        <f>IF($E11="","",VLOOKUP($E11,'1Q ELO (5)'!$A$7:$M$32,3))</f>
        <v/>
      </c>
      <c r="H11" s="487"/>
      <c r="I11" s="487" t="str">
        <f>IF($E11="","",VLOOKUP($E11,'1Q ELO (5)'!$A$7:$M$32,4))</f>
        <v/>
      </c>
      <c r="J11" s="162"/>
      <c r="K11" s="161"/>
      <c r="L11" s="187"/>
      <c r="M11" s="161"/>
      <c r="N11" s="691"/>
      <c r="O11" s="691"/>
      <c r="P11" s="691"/>
      <c r="Q11" s="167"/>
      <c r="R11" s="168"/>
      <c r="S11" s="169"/>
      <c r="U11" s="178" t="str">
        <f>Birók!P25</f>
        <v xml:space="preserve"> </v>
      </c>
    </row>
    <row r="12" spans="1:21" s="38" customFormat="1" ht="9.6" customHeight="1" x14ac:dyDescent="0.25">
      <c r="A12" s="171"/>
      <c r="B12" s="717" t="str">
        <f>IF($E12="","",VLOOKUP($E12,'1Q ELO (5)'!$A$7:$M$32,12))</f>
        <v/>
      </c>
      <c r="C12" s="172"/>
      <c r="D12" s="447"/>
      <c r="E12" s="182"/>
      <c r="F12" s="488"/>
      <c r="G12" s="488"/>
      <c r="H12" s="489"/>
      <c r="I12" s="721" t="s">
        <v>0</v>
      </c>
      <c r="J12" s="176"/>
      <c r="K12" s="177" t="str">
        <f>UPPER(IF(OR(J12="a",J12="as"),F11,IF(OR(J12="b",J12="bs"),F13,)))</f>
        <v/>
      </c>
      <c r="L12" s="189"/>
      <c r="M12" s="161"/>
      <c r="N12" s="691"/>
      <c r="O12" s="691"/>
      <c r="P12" s="691"/>
      <c r="Q12" s="167"/>
      <c r="R12" s="168"/>
      <c r="S12" s="169"/>
      <c r="U12" s="178" t="str">
        <f>Birók!P26</f>
        <v xml:space="preserve"> </v>
      </c>
    </row>
    <row r="13" spans="1:21" s="38" customFormat="1" ht="9.6" customHeight="1" x14ac:dyDescent="0.25">
      <c r="A13" s="171">
        <v>4</v>
      </c>
      <c r="B13" s="390" t="str">
        <f>IF($E13="","",VLOOKUP($E13,'1Q ELO (5)'!$A$7:$M$32,12))</f>
        <v/>
      </c>
      <c r="C13" s="390" t="str">
        <f>IF($E13="","",VLOOKUP($E13,'1Q ELO (5)'!$A$7:$M$32,13))</f>
        <v/>
      </c>
      <c r="D13" s="446" t="str">
        <f>IF($E13="","",VLOOKUP($E13,'1Q ELO (5)'!$A$7:$M$32,5))</f>
        <v/>
      </c>
      <c r="E13" s="159"/>
      <c r="F13" s="487" t="str">
        <f>UPPER(IF($E13="","",VLOOKUP($E13,'1Q ELO (5)'!$A$7:$M$32,2)))</f>
        <v/>
      </c>
      <c r="G13" s="487" t="str">
        <f>IF($E13="","",VLOOKUP($E13,'1Q ELO (5)'!$A$7:$M$32,3))</f>
        <v/>
      </c>
      <c r="H13" s="487"/>
      <c r="I13" s="487" t="str">
        <f>IF($E13="","",VLOOKUP($E13,'1Q ELO (5)'!$A$7:$M$32,4))</f>
        <v/>
      </c>
      <c r="J13" s="190"/>
      <c r="K13" s="161"/>
      <c r="L13" s="161"/>
      <c r="M13" s="161"/>
      <c r="N13" s="691"/>
      <c r="O13" s="691"/>
      <c r="P13" s="691"/>
      <c r="Q13" s="167"/>
      <c r="R13" s="168"/>
      <c r="S13" s="169"/>
      <c r="U13" s="178" t="str">
        <f>Birók!P27</f>
        <v xml:space="preserve"> </v>
      </c>
    </row>
    <row r="14" spans="1:21" s="38" customFormat="1" ht="9.6" customHeight="1" x14ac:dyDescent="0.25">
      <c r="A14" s="171"/>
      <c r="B14" s="460" t="str">
        <f>IF($E14="","",VLOOKUP($E14,'1Q ELO (5)'!$A$7:$M$32,12))</f>
        <v/>
      </c>
      <c r="C14" s="172"/>
      <c r="D14" s="447"/>
      <c r="E14" s="182"/>
      <c r="F14" s="488"/>
      <c r="G14" s="488"/>
      <c r="H14" s="489"/>
      <c r="I14" s="488"/>
      <c r="J14" s="183"/>
      <c r="K14" s="161"/>
      <c r="L14" s="161"/>
      <c r="M14" s="175"/>
      <c r="N14" s="693"/>
      <c r="O14" s="692"/>
      <c r="P14" s="691"/>
      <c r="Q14" s="414"/>
      <c r="R14" s="168"/>
      <c r="S14" s="169"/>
      <c r="U14" s="178" t="str">
        <f>Birók!P28</f>
        <v xml:space="preserve"> </v>
      </c>
    </row>
    <row r="15" spans="1:21" s="38" customFormat="1" ht="9.6" customHeight="1" x14ac:dyDescent="0.25">
      <c r="A15" s="581">
        <v>5</v>
      </c>
      <c r="B15" s="390" t="str">
        <f>IF($E15="","",VLOOKUP($E15,'1Q ELO (5)'!$A$7:$M$32,12))</f>
        <v/>
      </c>
      <c r="C15" s="390" t="str">
        <f>IF($E15="","",VLOOKUP($E15,'1Q ELO (5)'!$A$7:$M$32,13))</f>
        <v/>
      </c>
      <c r="D15" s="446" t="str">
        <f>IF($E15="","",VLOOKUP($E15,'1Q ELO (5)'!$A$7:$M$32,5))</f>
        <v/>
      </c>
      <c r="E15" s="726"/>
      <c r="F15" s="681" t="str">
        <f>UPPER(IF($E15="","",VLOOKUP($E15,'1Q ELO (5)'!$A$7:$M$32,2)))</f>
        <v/>
      </c>
      <c r="G15" s="681" t="str">
        <f>IF($E15="","",VLOOKUP($E15,'1Q ELO (5)'!$A$7:$M$32,3))</f>
        <v/>
      </c>
      <c r="H15" s="681"/>
      <c r="I15" s="681" t="str">
        <f>IF($E15="","",VLOOKUP($E15,'1Q ELO (5)'!$A$7:$M$32,4))</f>
        <v/>
      </c>
      <c r="J15" s="719"/>
      <c r="K15" s="161"/>
      <c r="L15" s="161"/>
      <c r="M15" s="161"/>
      <c r="N15" s="691"/>
      <c r="O15" s="692"/>
      <c r="P15" s="691"/>
      <c r="Q15" s="414"/>
      <c r="R15" s="168"/>
      <c r="S15" s="169"/>
      <c r="U15" s="178" t="str">
        <f>Birók!P29</f>
        <v xml:space="preserve"> </v>
      </c>
    </row>
    <row r="16" spans="1:21" s="38" customFormat="1" ht="9.6" customHeight="1" thickBot="1" x14ac:dyDescent="0.3">
      <c r="A16" s="171"/>
      <c r="B16" s="460" t="str">
        <f>IF($E16="","",VLOOKUP($E16,'1Q ELO (5)'!$A$7:$M$32,12))</f>
        <v/>
      </c>
      <c r="C16" s="172"/>
      <c r="D16" s="447"/>
      <c r="E16" s="182"/>
      <c r="F16" s="488"/>
      <c r="G16" s="488"/>
      <c r="H16" s="489"/>
      <c r="I16" s="721" t="s">
        <v>0</v>
      </c>
      <c r="J16" s="176"/>
      <c r="K16" s="177" t="str">
        <f>UPPER(IF(OR(J16="a",J16="as"),F15,IF(OR(J16="b",J16="bs"),F17,)))</f>
        <v/>
      </c>
      <c r="L16" s="177"/>
      <c r="M16" s="161"/>
      <c r="N16" s="691"/>
      <c r="O16" s="691"/>
      <c r="P16" s="691"/>
      <c r="Q16" s="414"/>
      <c r="R16" s="168"/>
      <c r="S16" s="169"/>
      <c r="U16" s="193" t="str">
        <f>Birók!P30</f>
        <v>Egyik sem</v>
      </c>
    </row>
    <row r="17" spans="1:19" s="38" customFormat="1" ht="9.6" customHeight="1" x14ac:dyDescent="0.25">
      <c r="A17" s="171">
        <v>6</v>
      </c>
      <c r="B17" s="390" t="str">
        <f>IF($E17="","",VLOOKUP($E17,'1Q ELO (5)'!$A$7:$M$32,12))</f>
        <v/>
      </c>
      <c r="C17" s="390" t="str">
        <f>IF($E17="","",VLOOKUP($E17,'1Q ELO (5)'!$A$7:$M$32,13))</f>
        <v/>
      </c>
      <c r="D17" s="446" t="str">
        <f>IF($E17="","",VLOOKUP($E17,'1Q ELO (5)'!$A$7:$M$32,5))</f>
        <v/>
      </c>
      <c r="E17" s="159"/>
      <c r="F17" s="487" t="str">
        <f>UPPER(IF($E17="","",VLOOKUP($E17,'1Q ELO (5)'!$A$7:$M$32,2)))</f>
        <v/>
      </c>
      <c r="G17" s="487" t="str">
        <f>IF($E17="","",VLOOKUP($E17,'1Q ELO (5)'!$A$7:$M$32,3))</f>
        <v/>
      </c>
      <c r="H17" s="487"/>
      <c r="I17" s="487" t="str">
        <f>IF($E17="","",VLOOKUP($E17,'1Q ELO (5)'!$A$7:$M$32,4))</f>
        <v/>
      </c>
      <c r="J17" s="180"/>
      <c r="K17" s="161"/>
      <c r="L17" s="181"/>
      <c r="M17" s="161"/>
      <c r="N17" s="691"/>
      <c r="O17" s="691"/>
      <c r="P17" s="691"/>
      <c r="Q17" s="414"/>
      <c r="R17" s="168"/>
      <c r="S17" s="169"/>
    </row>
    <row r="18" spans="1:19" s="38" customFormat="1" ht="9.6" customHeight="1" x14ac:dyDescent="0.25">
      <c r="A18" s="171"/>
      <c r="B18" s="460" t="str">
        <f>IF($E18="","",VLOOKUP($E18,'1Q ELO (5)'!$A$7:$M$32,12))</f>
        <v/>
      </c>
      <c r="C18" s="172"/>
      <c r="D18" s="447"/>
      <c r="E18" s="182"/>
      <c r="F18" s="488"/>
      <c r="G18" s="488"/>
      <c r="H18" s="489"/>
      <c r="I18" s="488"/>
      <c r="J18" s="183"/>
      <c r="K18" s="721" t="s">
        <v>0</v>
      </c>
      <c r="L18" s="184"/>
      <c r="M18" s="177" t="str">
        <f>UPPER(IF(OR(L18="a",L18="as"),K16,IF(OR(L18="b",L18="bs"),K20,)))</f>
        <v/>
      </c>
      <c r="N18" s="185"/>
      <c r="O18" s="691"/>
      <c r="P18" s="691"/>
      <c r="Q18" s="414"/>
      <c r="R18" s="168"/>
      <c r="S18" s="169"/>
    </row>
    <row r="19" spans="1:19" s="38" customFormat="1" ht="9.6" customHeight="1" x14ac:dyDescent="0.25">
      <c r="A19" s="171">
        <v>7</v>
      </c>
      <c r="B19" s="390" t="str">
        <f>IF($E19="","",VLOOKUP($E19,'1Q ELO (5)'!$A$7:$M$32,12))</f>
        <v/>
      </c>
      <c r="C19" s="390" t="str">
        <f>IF($E19="","",VLOOKUP($E19,'1Q ELO (5)'!$A$7:$M$32,13))</f>
        <v/>
      </c>
      <c r="D19" s="446" t="str">
        <f>IF($E19="","",VLOOKUP($E19,'1Q ELO (5)'!$A$7:$M$32,5))</f>
        <v/>
      </c>
      <c r="E19" s="159"/>
      <c r="F19" s="487" t="str">
        <f>UPPER(IF($E19="","",VLOOKUP($E19,'1Q ELO (5)'!$A$7:$M$32,2)))</f>
        <v/>
      </c>
      <c r="G19" s="487" t="str">
        <f>IF($E19="","",VLOOKUP($E19,'1Q ELO (5)'!$A$7:$M$32,3))</f>
        <v/>
      </c>
      <c r="H19" s="487"/>
      <c r="I19" s="487" t="str">
        <f>IF($E19="","",VLOOKUP($E19,'1Q ELO (5)'!$A$7:$M$32,4))</f>
        <v/>
      </c>
      <c r="J19" s="162"/>
      <c r="K19" s="161"/>
      <c r="L19" s="187"/>
      <c r="M19" s="161"/>
      <c r="N19" s="186"/>
      <c r="O19" s="691"/>
      <c r="P19" s="691"/>
      <c r="Q19" s="414"/>
      <c r="R19" s="168"/>
      <c r="S19" s="169"/>
    </row>
    <row r="20" spans="1:19" s="38" customFormat="1" ht="9.6" customHeight="1" x14ac:dyDescent="0.25">
      <c r="A20" s="171"/>
      <c r="B20" s="460" t="str">
        <f>IF($E20="","",VLOOKUP($E20,'1Q ELO (5)'!$A$7:$M$32,12))</f>
        <v/>
      </c>
      <c r="C20" s="172"/>
      <c r="D20" s="456"/>
      <c r="E20" s="172"/>
      <c r="F20" s="173"/>
      <c r="G20" s="173"/>
      <c r="H20" s="174"/>
      <c r="I20" s="721" t="s">
        <v>0</v>
      </c>
      <c r="J20" s="176"/>
      <c r="K20" s="177" t="str">
        <f>UPPER(IF(OR(J20="a",J20="as"),F19,IF(OR(J20="b",J20="bs"),F21,)))</f>
        <v/>
      </c>
      <c r="L20" s="189"/>
      <c r="M20" s="161"/>
      <c r="N20" s="186"/>
      <c r="O20" s="691"/>
      <c r="P20" s="691"/>
      <c r="Q20" s="414"/>
      <c r="R20" s="168"/>
      <c r="S20" s="169"/>
    </row>
    <row r="21" spans="1:19" s="38" customFormat="1" ht="9.6" customHeight="1" x14ac:dyDescent="0.25">
      <c r="A21" s="578" t="s">
        <v>14</v>
      </c>
      <c r="B21" s="390" t="str">
        <f>IF($E21="","",VLOOKUP($E21,'1Q ELO (5)'!$A$7:$M$32,12))</f>
        <v/>
      </c>
      <c r="C21" s="390" t="str">
        <f>IF($E21="","",VLOOKUP($E21,'1Q ELO (5)'!$A$7:$M$32,13))</f>
        <v/>
      </c>
      <c r="D21" s="446" t="str">
        <f>IF($E21="","",VLOOKUP($E21,'1Q ELO (5)'!$A$7:$M$32,5))</f>
        <v/>
      </c>
      <c r="E21" s="159"/>
      <c r="F21" s="487" t="str">
        <f>UPPER(IF($E21="","",VLOOKUP($E21,'1Q ELO (5)'!$A$7:$M$32,2)))</f>
        <v/>
      </c>
      <c r="G21" s="487" t="str">
        <f>IF($E21="","",VLOOKUP($E21,'1Q ELO (5)'!$A$7:$M$32,3))</f>
        <v/>
      </c>
      <c r="H21" s="487"/>
      <c r="I21" s="487" t="str">
        <f>IF($E21="","",VLOOKUP($E21,'1Q ELO (5)'!$A$7:$M$32,4))</f>
        <v/>
      </c>
      <c r="J21" s="190"/>
      <c r="K21" s="161"/>
      <c r="L21" s="161"/>
      <c r="M21" s="161"/>
      <c r="N21" s="186"/>
      <c r="O21" s="691"/>
      <c r="P21" s="691"/>
      <c r="Q21" s="414"/>
      <c r="R21" s="168"/>
      <c r="S21" s="169"/>
    </row>
    <row r="22" spans="1:19" s="38" customFormat="1" ht="9.6" customHeight="1" x14ac:dyDescent="0.25">
      <c r="A22" s="171"/>
      <c r="B22" s="460" t="str">
        <f>IF($E22="","",VLOOKUP($E22,'1Q ELO (5)'!$A$7:$M$32,12))</f>
        <v/>
      </c>
      <c r="C22" s="172"/>
      <c r="D22" s="456"/>
      <c r="E22" s="172"/>
      <c r="F22" s="191"/>
      <c r="G22" s="191"/>
      <c r="H22" s="195"/>
      <c r="I22" s="191"/>
      <c r="J22" s="183"/>
      <c r="K22" s="161"/>
      <c r="L22" s="161"/>
      <c r="M22" s="161"/>
      <c r="N22" s="186"/>
      <c r="O22" s="691"/>
      <c r="P22" s="691"/>
      <c r="Q22" s="414"/>
      <c r="R22" s="168"/>
      <c r="S22" s="169"/>
    </row>
    <row r="23" spans="1:19" s="38" customFormat="1" ht="9.6" customHeight="1" x14ac:dyDescent="0.25">
      <c r="A23" s="157">
        <v>9</v>
      </c>
      <c r="B23" s="390" t="str">
        <f>IF($E23="","",VLOOKUP($E23,'1Q ELO (5)'!$A$7:$M$32,12))</f>
        <v/>
      </c>
      <c r="C23" s="390" t="str">
        <f>IF($E23="","",VLOOKUP($E23,'1Q ELO (5)'!$A$7:$M$32,13))</f>
        <v/>
      </c>
      <c r="D23" s="446" t="str">
        <f>IF($E23="","",VLOOKUP($E23,'1Q ELO (5)'!$A$7:$M$32,5))</f>
        <v/>
      </c>
      <c r="E23" s="159"/>
      <c r="F23" s="681" t="str">
        <f>UPPER(IF($E23="","",VLOOKUP($E23,'1Q ELO (5)'!$A$7:$M$32,2)))</f>
        <v/>
      </c>
      <c r="G23" s="681" t="str">
        <f>IF($E23="","",VLOOKUP($E23,'1Q ELO (5)'!$A$7:$M$32,3))</f>
        <v/>
      </c>
      <c r="H23" s="681"/>
      <c r="I23" s="681" t="str">
        <f>IF($E23="","",VLOOKUP($E23,'1Q ELO (5)'!$A$7:$M$32,4))</f>
        <v/>
      </c>
      <c r="J23" s="162"/>
      <c r="K23" s="161"/>
      <c r="L23" s="161"/>
      <c r="M23" s="161"/>
      <c r="N23" s="186"/>
      <c r="O23" s="691"/>
      <c r="P23" s="691"/>
      <c r="Q23" s="414"/>
      <c r="R23" s="168"/>
      <c r="S23" s="169"/>
    </row>
    <row r="24" spans="1:19" s="38" customFormat="1" ht="9.6" customHeight="1" x14ac:dyDescent="0.25">
      <c r="A24" s="171"/>
      <c r="B24" s="717" t="str">
        <f>IF($E24="","",VLOOKUP($E24,'1Q ELO (5)'!$A$7:$M$32,12))</f>
        <v/>
      </c>
      <c r="C24" s="172"/>
      <c r="D24" s="456"/>
      <c r="E24" s="172"/>
      <c r="F24" s="173"/>
      <c r="G24" s="173"/>
      <c r="H24" s="174"/>
      <c r="I24" s="721" t="s">
        <v>0</v>
      </c>
      <c r="J24" s="176"/>
      <c r="K24" s="177" t="str">
        <f>UPPER(IF(OR(J24="a",J24="as"),F23,IF(OR(J24="b",J24="bs"),F25,)))</f>
        <v/>
      </c>
      <c r="L24" s="177"/>
      <c r="M24" s="161"/>
      <c r="N24" s="186"/>
      <c r="O24" s="691"/>
      <c r="P24" s="691"/>
      <c r="Q24" s="414"/>
      <c r="R24" s="168"/>
      <c r="S24" s="169"/>
    </row>
    <row r="25" spans="1:19" s="38" customFormat="1" ht="9.6" customHeight="1" x14ac:dyDescent="0.25">
      <c r="A25" s="171">
        <v>10</v>
      </c>
      <c r="B25" s="390" t="str">
        <f>IF($E25="","",VLOOKUP($E25,'1Q ELO (5)'!$A$7:$M$32,12))</f>
        <v/>
      </c>
      <c r="C25" s="390" t="str">
        <f>IF($E25="","",VLOOKUP($E25,'1Q ELO (5)'!$A$7:$M$32,13))</f>
        <v/>
      </c>
      <c r="D25" s="446" t="str">
        <f>IF($E25="","",VLOOKUP($E25,'1Q ELO (5)'!$A$7:$M$32,5))</f>
        <v/>
      </c>
      <c r="E25" s="159"/>
      <c r="F25" s="487" t="str">
        <f>UPPER(IF($E25="","",VLOOKUP($E25,'1Q ELO (5)'!$A$7:$M$32,2)))</f>
        <v/>
      </c>
      <c r="G25" s="487" t="str">
        <f>IF($E25="","",VLOOKUP($E25,'1Q ELO (5)'!$A$7:$M$32,3))</f>
        <v/>
      </c>
      <c r="H25" s="487"/>
      <c r="I25" s="487" t="str">
        <f>IF($E25="","",VLOOKUP($E25,'1Q ELO (5)'!$A$7:$M$32,4))</f>
        <v/>
      </c>
      <c r="J25" s="180"/>
      <c r="K25" s="161"/>
      <c r="L25" s="181"/>
      <c r="M25" s="161"/>
      <c r="N25" s="186"/>
      <c r="O25" s="691"/>
      <c r="P25" s="691"/>
      <c r="Q25" s="414"/>
      <c r="R25" s="168"/>
      <c r="S25" s="169"/>
    </row>
    <row r="26" spans="1:19" s="38" customFormat="1" ht="9.6" customHeight="1" x14ac:dyDescent="0.25">
      <c r="A26" s="171"/>
      <c r="B26" s="460" t="str">
        <f>IF($E26="","",VLOOKUP($E26,'1Q ELO (5)'!$A$7:$M$32,12))</f>
        <v/>
      </c>
      <c r="C26" s="172"/>
      <c r="D26" s="456"/>
      <c r="E26" s="182"/>
      <c r="F26" s="488"/>
      <c r="G26" s="488"/>
      <c r="H26" s="489"/>
      <c r="I26" s="488"/>
      <c r="J26" s="183"/>
      <c r="K26" s="721" t="s">
        <v>0</v>
      </c>
      <c r="L26" s="184"/>
      <c r="M26" s="177" t="str">
        <f>UPPER(IF(OR(L26="a",L26="as"),K24,IF(OR(L26="b",L26="bs"),K28,)))</f>
        <v/>
      </c>
      <c r="N26" s="185"/>
      <c r="O26" s="691"/>
      <c r="P26" s="691"/>
      <c r="Q26" s="414"/>
      <c r="R26" s="168"/>
      <c r="S26" s="169"/>
    </row>
    <row r="27" spans="1:19" s="38" customFormat="1" ht="9.6" customHeight="1" x14ac:dyDescent="0.25">
      <c r="A27" s="171">
        <v>11</v>
      </c>
      <c r="B27" s="390" t="str">
        <f>IF($E27="","",VLOOKUP($E27,'1Q ELO (5)'!$A$7:$M$32,12))</f>
        <v/>
      </c>
      <c r="C27" s="390" t="str">
        <f>IF($E27="","",VLOOKUP($E27,'1Q ELO (5)'!$A$7:$M$32,13))</f>
        <v/>
      </c>
      <c r="D27" s="446" t="str">
        <f>IF($E27="","",VLOOKUP($E27,'1Q ELO (5)'!$A$7:$M$32,5))</f>
        <v/>
      </c>
      <c r="E27" s="159"/>
      <c r="F27" s="487" t="str">
        <f>UPPER(IF($E27="","",VLOOKUP($E27,'1Q ELO (5)'!$A$7:$M$32,2)))</f>
        <v/>
      </c>
      <c r="G27" s="487" t="str">
        <f>IF($E27="","",VLOOKUP($E27,'1Q ELO (5)'!$A$7:$M$32,3))</f>
        <v/>
      </c>
      <c r="H27" s="487"/>
      <c r="I27" s="487" t="str">
        <f>IF($E27="","",VLOOKUP($E27,'1Q ELO (5)'!$A$7:$M$32,4))</f>
        <v/>
      </c>
      <c r="J27" s="162"/>
      <c r="K27" s="161"/>
      <c r="L27" s="187"/>
      <c r="M27" s="161"/>
      <c r="N27" s="691"/>
      <c r="O27" s="691"/>
      <c r="P27" s="691"/>
      <c r="Q27" s="414"/>
      <c r="R27" s="168"/>
      <c r="S27" s="169"/>
    </row>
    <row r="28" spans="1:19" s="38" customFormat="1" ht="9.6" customHeight="1" x14ac:dyDescent="0.25">
      <c r="A28" s="196"/>
      <c r="B28" s="460" t="str">
        <f>IF($E28="","",VLOOKUP($E28,'1Q ELO (5)'!$A$7:$M$32,12))</f>
        <v/>
      </c>
      <c r="C28" s="172"/>
      <c r="D28" s="456"/>
      <c r="E28" s="182"/>
      <c r="F28" s="488"/>
      <c r="G28" s="488"/>
      <c r="H28" s="489"/>
      <c r="I28" s="721" t="s">
        <v>0</v>
      </c>
      <c r="J28" s="176"/>
      <c r="K28" s="177" t="str">
        <f>UPPER(IF(OR(J28="a",J28="as"),F27,IF(OR(J28="b",J28="bs"),F29,)))</f>
        <v/>
      </c>
      <c r="L28" s="189"/>
      <c r="M28" s="161"/>
      <c r="N28" s="691"/>
      <c r="O28" s="691"/>
      <c r="P28" s="691"/>
      <c r="Q28" s="414"/>
      <c r="R28" s="168"/>
      <c r="S28" s="169"/>
    </row>
    <row r="29" spans="1:19" s="38" customFormat="1" ht="9.6" customHeight="1" x14ac:dyDescent="0.25">
      <c r="A29" s="171">
        <v>12</v>
      </c>
      <c r="B29" s="390" t="str">
        <f>IF($E29="","",VLOOKUP($E29,'1Q ELO (5)'!$A$7:$M$32,12))</f>
        <v/>
      </c>
      <c r="C29" s="390" t="str">
        <f>IF($E29="","",VLOOKUP($E29,'1Q ELO (5)'!$A$7:$M$32,13))</f>
        <v/>
      </c>
      <c r="D29" s="446" t="str">
        <f>IF($E29="","",VLOOKUP($E29,'1Q ELO (5)'!$A$7:$M$32,5))</f>
        <v/>
      </c>
      <c r="E29" s="159"/>
      <c r="F29" s="487" t="str">
        <f>UPPER(IF($E29="","",VLOOKUP($E29,'1Q ELO (5)'!$A$7:$M$32,2)))</f>
        <v/>
      </c>
      <c r="G29" s="487" t="str">
        <f>IF($E29="","",VLOOKUP($E29,'1Q ELO (5)'!$A$7:$M$32,3))</f>
        <v/>
      </c>
      <c r="H29" s="487"/>
      <c r="I29" s="487" t="str">
        <f>IF($E29="","",VLOOKUP($E29,'1Q ELO (5)'!$A$7:$M$32,4))</f>
        <v/>
      </c>
      <c r="J29" s="190"/>
      <c r="K29" s="161"/>
      <c r="L29" s="161"/>
      <c r="M29" s="161"/>
      <c r="N29" s="691"/>
      <c r="O29" s="691"/>
      <c r="P29" s="691"/>
      <c r="Q29" s="414"/>
      <c r="R29" s="168"/>
      <c r="S29" s="169"/>
    </row>
    <row r="30" spans="1:19" s="38" customFormat="1" ht="9.6" customHeight="1" x14ac:dyDescent="0.25">
      <c r="A30" s="171"/>
      <c r="B30" s="460" t="str">
        <f>IF($E30="","",VLOOKUP($E30,'1Q ELO (5)'!$A$7:$M$32,12))</f>
        <v/>
      </c>
      <c r="C30" s="172"/>
      <c r="D30" s="456"/>
      <c r="E30" s="182"/>
      <c r="F30" s="488"/>
      <c r="G30" s="488"/>
      <c r="H30" s="489"/>
      <c r="I30" s="488"/>
      <c r="J30" s="183"/>
      <c r="K30" s="161"/>
      <c r="L30" s="161"/>
      <c r="M30" s="175"/>
      <c r="N30" s="693"/>
      <c r="O30" s="692"/>
      <c r="P30" s="691"/>
      <c r="Q30" s="414"/>
      <c r="R30" s="168"/>
      <c r="S30" s="169"/>
    </row>
    <row r="31" spans="1:19" s="38" customFormat="1" ht="9.6" customHeight="1" x14ac:dyDescent="0.25">
      <c r="A31" s="581">
        <v>13</v>
      </c>
      <c r="B31" s="390" t="str">
        <f>IF($E31="","",VLOOKUP($E31,'1Q ELO (5)'!$A$7:$M$32,12))</f>
        <v/>
      </c>
      <c r="C31" s="390" t="str">
        <f>IF($E31="","",VLOOKUP($E31,'1Q ELO (5)'!$A$7:$M$32,13))</f>
        <v/>
      </c>
      <c r="D31" s="446" t="str">
        <f>IF($E31="","",VLOOKUP($E31,'1Q ELO (5)'!$A$7:$M$32,5))</f>
        <v/>
      </c>
      <c r="E31" s="726"/>
      <c r="F31" s="681" t="str">
        <f>UPPER(IF($E31="","",VLOOKUP($E31,'1Q ELO (5)'!$A$7:$M$32,2)))</f>
        <v/>
      </c>
      <c r="G31" s="681" t="str">
        <f>IF($E31="","",VLOOKUP($E31,'1Q ELO (5)'!$A$7:$M$32,3))</f>
        <v/>
      </c>
      <c r="H31" s="681"/>
      <c r="I31" s="681" t="str">
        <f>IF($E31="","",VLOOKUP($E31,'1Q ELO (5)'!$A$7:$M$32,4))</f>
        <v/>
      </c>
      <c r="J31" s="192"/>
      <c r="K31" s="161"/>
      <c r="L31" s="161"/>
      <c r="M31" s="161"/>
      <c r="N31" s="691"/>
      <c r="O31" s="692"/>
      <c r="P31" s="691"/>
      <c r="Q31" s="414"/>
      <c r="R31" s="168"/>
      <c r="S31" s="169"/>
    </row>
    <row r="32" spans="1:19" s="38" customFormat="1" ht="9.6" customHeight="1" x14ac:dyDescent="0.25">
      <c r="A32" s="171"/>
      <c r="B32" s="717" t="str">
        <f>IF($E32="","",VLOOKUP($E32,'1Q ELO (5)'!$A$7:$M$32,12))</f>
        <v/>
      </c>
      <c r="C32" s="172"/>
      <c r="D32" s="456"/>
      <c r="E32" s="182"/>
      <c r="F32" s="488"/>
      <c r="G32" s="488"/>
      <c r="H32" s="489"/>
      <c r="I32" s="721" t="s">
        <v>0</v>
      </c>
      <c r="J32" s="176"/>
      <c r="K32" s="177" t="str">
        <f>UPPER(IF(OR(J32="a",J32="as"),F31,IF(OR(J32="b",J32="bs"),F33,)))</f>
        <v/>
      </c>
      <c r="L32" s="177"/>
      <c r="M32" s="161"/>
      <c r="N32" s="691"/>
      <c r="O32" s="691"/>
      <c r="P32" s="186"/>
      <c r="Q32" s="167"/>
      <c r="R32" s="168"/>
      <c r="S32" s="169"/>
    </row>
    <row r="33" spans="1:19" s="38" customFormat="1" ht="9.6" customHeight="1" x14ac:dyDescent="0.25">
      <c r="A33" s="171">
        <v>14</v>
      </c>
      <c r="B33" s="390" t="str">
        <f>IF($E33="","",VLOOKUP($E33,'1Q ELO (5)'!$A$7:$M$32,12))</f>
        <v/>
      </c>
      <c r="C33" s="390" t="str">
        <f>IF($E33="","",VLOOKUP($E33,'1Q ELO (5)'!$A$7:$M$32,13))</f>
        <v/>
      </c>
      <c r="D33" s="446" t="str">
        <f>IF($E33="","",VLOOKUP($E33,'1Q ELO (5)'!$A$7:$M$32,5))</f>
        <v/>
      </c>
      <c r="E33" s="159"/>
      <c r="F33" s="487" t="str">
        <f>UPPER(IF($E33="","",VLOOKUP($E33,'1Q ELO (5)'!$A$7:$M$32,2)))</f>
        <v/>
      </c>
      <c r="G33" s="487" t="str">
        <f>IF($E33="","",VLOOKUP($E33,'1Q ELO (5)'!$A$7:$M$32,3))</f>
        <v/>
      </c>
      <c r="H33" s="487"/>
      <c r="I33" s="487" t="str">
        <f>IF($E33="","",VLOOKUP($E33,'1Q ELO (5)'!$A$7:$M$32,4))</f>
        <v/>
      </c>
      <c r="J33" s="180"/>
      <c r="K33" s="161"/>
      <c r="L33" s="181"/>
      <c r="M33" s="161"/>
      <c r="N33" s="691"/>
      <c r="O33" s="691"/>
      <c r="P33" s="186"/>
      <c r="Q33" s="167"/>
      <c r="R33" s="168"/>
      <c r="S33" s="169"/>
    </row>
    <row r="34" spans="1:19" s="38" customFormat="1" ht="9.6" customHeight="1" x14ac:dyDescent="0.25">
      <c r="A34" s="171"/>
      <c r="B34" s="717" t="str">
        <f>IF($E34="","",VLOOKUP($E34,'1Q ELO (5)'!$A$7:$M$32,12))</f>
        <v/>
      </c>
      <c r="C34" s="172"/>
      <c r="D34" s="456"/>
      <c r="E34" s="182"/>
      <c r="F34" s="488"/>
      <c r="G34" s="488"/>
      <c r="H34" s="489"/>
      <c r="I34" s="488"/>
      <c r="J34" s="183"/>
      <c r="K34" s="721" t="s">
        <v>0</v>
      </c>
      <c r="L34" s="184"/>
      <c r="M34" s="177" t="str">
        <f>UPPER(IF(OR(L34="a",L34="as"),K32,IF(OR(L34="b",L34="bs"),K36,)))</f>
        <v/>
      </c>
      <c r="N34" s="185"/>
      <c r="O34" s="691"/>
      <c r="P34" s="186"/>
      <c r="Q34" s="167"/>
      <c r="R34" s="168"/>
      <c r="S34" s="169"/>
    </row>
    <row r="35" spans="1:19" s="38" customFormat="1" ht="9.6" customHeight="1" x14ac:dyDescent="0.25">
      <c r="A35" s="171">
        <v>15</v>
      </c>
      <c r="B35" s="390" t="str">
        <f>IF($E35="","",VLOOKUP($E35,'1Q ELO (5)'!$A$7:$M$32,12))</f>
        <v/>
      </c>
      <c r="C35" s="390" t="str">
        <f>IF($E35="","",VLOOKUP($E35,'1Q ELO (5)'!$A$7:$M$32,13))</f>
        <v/>
      </c>
      <c r="D35" s="446" t="str">
        <f>IF($E35="","",VLOOKUP($E35,'1Q ELO (5)'!$A$7:$M$32,5))</f>
        <v/>
      </c>
      <c r="E35" s="159"/>
      <c r="F35" s="487" t="str">
        <f>UPPER(IF($E35="","",VLOOKUP($E35,'1Q ELO (5)'!$A$7:$M$32,2)))</f>
        <v/>
      </c>
      <c r="G35" s="487" t="str">
        <f>IF($E35="","",VLOOKUP($E35,'1Q ELO (5)'!$A$7:$M$32,3))</f>
        <v/>
      </c>
      <c r="H35" s="487"/>
      <c r="I35" s="487" t="str">
        <f>IF($E35="","",VLOOKUP($E35,'1Q ELO (5)'!$A$7:$M$32,4))</f>
        <v/>
      </c>
      <c r="J35" s="162"/>
      <c r="K35" s="161"/>
      <c r="L35" s="187"/>
      <c r="M35" s="161"/>
      <c r="N35" s="186"/>
      <c r="O35" s="186"/>
      <c r="P35" s="186"/>
      <c r="Q35" s="167"/>
      <c r="R35" s="168"/>
      <c r="S35" s="169"/>
    </row>
    <row r="36" spans="1:19" s="38" customFormat="1" ht="9.6" customHeight="1" x14ac:dyDescent="0.25">
      <c r="A36" s="171"/>
      <c r="B36" s="717" t="str">
        <f>IF($E36="","",VLOOKUP($E36,'1Q ELO (5)'!$A$7:$M$32,12))</f>
        <v/>
      </c>
      <c r="C36" s="172"/>
      <c r="D36" s="456"/>
      <c r="E36" s="172"/>
      <c r="F36" s="173"/>
      <c r="G36" s="173"/>
      <c r="H36" s="174"/>
      <c r="I36" s="721" t="s">
        <v>0</v>
      </c>
      <c r="J36" s="176"/>
      <c r="K36" s="177" t="str">
        <f>UPPER(IF(OR(J36="a",J36="as"),F35,IF(OR(J36="b",J36="bs"),F37,)))</f>
        <v/>
      </c>
      <c r="L36" s="189"/>
      <c r="M36" s="161"/>
      <c r="N36" s="186"/>
      <c r="O36" s="186"/>
      <c r="P36" s="186"/>
      <c r="Q36" s="167"/>
      <c r="R36" s="168"/>
      <c r="S36" s="169"/>
    </row>
    <row r="37" spans="1:19" s="38" customFormat="1" ht="9.6" customHeight="1" x14ac:dyDescent="0.25">
      <c r="A37" s="578">
        <v>16</v>
      </c>
      <c r="B37" s="390" t="str">
        <f>IF($E37="","",VLOOKUP($E37,'1Q ELO (5)'!$A$7:$M$32,12))</f>
        <v/>
      </c>
      <c r="C37" s="390" t="str">
        <f>IF($E37="","",VLOOKUP($E37,'1Q ELO (5)'!$A$7:$M$32,13))</f>
        <v/>
      </c>
      <c r="D37" s="446" t="str">
        <f>IF($E37="","",VLOOKUP($E37,'1Q ELO (5)'!$A$7:$M$32,5))</f>
        <v/>
      </c>
      <c r="E37" s="159"/>
      <c r="F37" s="487" t="str">
        <f>UPPER(IF($E37="","",VLOOKUP($E37,'1Q ELO (5)'!$A$7:$M$32,2)))</f>
        <v/>
      </c>
      <c r="G37" s="487" t="str">
        <f>IF($E37="","",VLOOKUP($E37,'1Q ELO (5)'!$A$7:$M$32,3))</f>
        <v/>
      </c>
      <c r="H37" s="487"/>
      <c r="I37" s="487" t="str">
        <f>IF($E37="","",VLOOKUP($E37,'1Q ELO (5)'!$A$7:$M$32,4))</f>
        <v/>
      </c>
      <c r="J37" s="190"/>
      <c r="K37" s="161"/>
      <c r="L37" s="161"/>
      <c r="M37" s="161"/>
      <c r="N37" s="186"/>
      <c r="O37" s="186"/>
      <c r="P37" s="186"/>
      <c r="Q37" s="167"/>
      <c r="R37" s="168"/>
      <c r="S37" s="169"/>
    </row>
    <row r="38" spans="1:19"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x14ac:dyDescent="0.25">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x14ac:dyDescent="0.25">
      <c r="A40" s="452" t="s">
        <v>106</v>
      </c>
      <c r="B40" s="453"/>
      <c r="C40" s="454"/>
      <c r="D40" s="455"/>
      <c r="E40" s="224">
        <v>1</v>
      </c>
      <c r="F40" s="92" t="str">
        <f>IF(E40&gt;$R$47,,UPPER(VLOOKUP(E40,'1Q ELO (5)'!$A$7:$O$134,2)))</f>
        <v/>
      </c>
      <c r="G40" s="225"/>
      <c r="H40" s="92"/>
      <c r="I40" s="91"/>
      <c r="J40" s="226" t="s">
        <v>7</v>
      </c>
      <c r="K40" s="221"/>
      <c r="L40" s="227"/>
      <c r="M40" s="221"/>
      <c r="N40" s="228"/>
      <c r="O40" s="229" t="s">
        <v>111</v>
      </c>
      <c r="P40" s="230"/>
      <c r="Q40" s="230"/>
      <c r="R40" s="231"/>
    </row>
    <row r="41" spans="1:19" s="18" customFormat="1" ht="9" customHeight="1" x14ac:dyDescent="0.25">
      <c r="A41" s="236" t="s">
        <v>119</v>
      </c>
      <c r="B41" s="234"/>
      <c r="C41" s="448"/>
      <c r="D41" s="237"/>
      <c r="E41" s="224">
        <v>2</v>
      </c>
      <c r="F41" s="92" t="str">
        <f>IF(E41&gt;$R$47,,UPPER(VLOOKUP(E41,'1Q ELO (5)'!$A$7:$O$134,2)))</f>
        <v/>
      </c>
      <c r="G41" s="225"/>
      <c r="H41" s="92"/>
      <c r="I41" s="91"/>
      <c r="J41" s="226" t="s">
        <v>8</v>
      </c>
      <c r="K41" s="221"/>
      <c r="L41" s="227"/>
      <c r="M41" s="221"/>
      <c r="N41" s="228"/>
      <c r="O41" s="232"/>
      <c r="P41" s="233"/>
      <c r="Q41" s="234"/>
      <c r="R41" s="235"/>
    </row>
    <row r="42" spans="1:19" s="18" customFormat="1" ht="9" customHeight="1" x14ac:dyDescent="0.25">
      <c r="A42" s="379"/>
      <c r="B42" s="380"/>
      <c r="C42" s="449"/>
      <c r="D42" s="381"/>
      <c r="E42" s="224">
        <v>3</v>
      </c>
      <c r="F42" s="92" t="str">
        <f>IF(E42&gt;$R$47,,UPPER(VLOOKUP(E42,'1Q ELO (5)'!$A$7:$O$134,2)))</f>
        <v/>
      </c>
      <c r="G42" s="225"/>
      <c r="H42" s="92"/>
      <c r="I42" s="91"/>
      <c r="J42" s="226" t="s">
        <v>9</v>
      </c>
      <c r="K42" s="221"/>
      <c r="L42" s="227"/>
      <c r="M42" s="221"/>
      <c r="N42" s="228"/>
      <c r="O42" s="229" t="s">
        <v>112</v>
      </c>
      <c r="P42" s="230"/>
      <c r="Q42" s="230"/>
      <c r="R42" s="231"/>
    </row>
    <row r="43" spans="1:19" s="18" customFormat="1" ht="9" customHeight="1" x14ac:dyDescent="0.25">
      <c r="A43" s="238"/>
      <c r="B43" s="443"/>
      <c r="C43" s="443"/>
      <c r="D43" s="239"/>
      <c r="E43" s="224">
        <v>4</v>
      </c>
      <c r="F43" s="92" t="str">
        <f>IF(E43&gt;$R$47,,UPPER(VLOOKUP(E43,'1Q ELO (5)'!$A$7:$O$134,2)))</f>
        <v/>
      </c>
      <c r="G43" s="225"/>
      <c r="H43" s="92"/>
      <c r="I43" s="91"/>
      <c r="J43" s="226" t="s">
        <v>10</v>
      </c>
      <c r="K43" s="221"/>
      <c r="L43" s="227"/>
      <c r="M43" s="221"/>
      <c r="N43" s="228"/>
      <c r="O43" s="221"/>
      <c r="P43" s="227"/>
      <c r="Q43" s="221"/>
      <c r="R43" s="228"/>
    </row>
    <row r="44" spans="1:19" s="18" customFormat="1" ht="9" customHeight="1" x14ac:dyDescent="0.25">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x14ac:dyDescent="0.25">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x14ac:dyDescent="0.25">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x14ac:dyDescent="0.25">
      <c r="A47" s="368"/>
      <c r="B47" s="365"/>
      <c r="C47" s="445"/>
      <c r="D47" s="378"/>
      <c r="E47" s="240"/>
      <c r="F47" s="241"/>
      <c r="G47" s="242"/>
      <c r="H47" s="241"/>
      <c r="I47" s="243"/>
      <c r="J47" s="244" t="s">
        <v>14</v>
      </c>
      <c r="K47" s="234"/>
      <c r="L47" s="233"/>
      <c r="M47" s="234"/>
      <c r="N47" s="235"/>
      <c r="O47" s="234" t="str">
        <f>R4</f>
        <v>Kádár László</v>
      </c>
      <c r="P47" s="233"/>
      <c r="Q47" s="234"/>
      <c r="R47" s="245">
        <f>MIN(4,'1Q ELO (5)'!O5)</f>
        <v>4</v>
      </c>
    </row>
  </sheetData>
  <mergeCells count="1">
    <mergeCell ref="A4:C4"/>
  </mergeCells>
  <conditionalFormatting sqref="H21 H23 H25 H27 H29 H31 H33 H35 H7 H19 H9 H11 H13 H15 H17 H37">
    <cfRule type="expression" dxfId="125" priority="9" stopIfTrue="1">
      <formula>AND($E7&lt;9,$C7&gt;0)</formula>
    </cfRule>
  </conditionalFormatting>
  <conditionalFormatting sqref="M14 M30 I8 I12 I16 I20 I24 I28 I32 I36 K34 K26 K18 K10">
    <cfRule type="expression" dxfId="124" priority="6" stopIfTrue="1">
      <formula>AND($O$1="CU",I8="Umpire")</formula>
    </cfRule>
    <cfRule type="expression" dxfId="123" priority="7" stopIfTrue="1">
      <formula>AND($O$1="CU",I8&lt;&gt;"Umpire",J8&lt;&gt;"")</formula>
    </cfRule>
    <cfRule type="expression" dxfId="122" priority="8" stopIfTrue="1">
      <formula>AND($O$1="CU",I8&lt;&gt;"Umpire")</formula>
    </cfRule>
  </conditionalFormatting>
  <conditionalFormatting sqref="M10 M18 M26 M34 O30 O14 K8 K12 K16 K20 K24 K28 K32 K36">
    <cfRule type="expression" dxfId="121" priority="4" stopIfTrue="1">
      <formula>J8="as"</formula>
    </cfRule>
    <cfRule type="expression" dxfId="120" priority="5" stopIfTrue="1">
      <formula>J8="bs"</formula>
    </cfRule>
  </conditionalFormatting>
  <conditionalFormatting sqref="R47 J8 J12 J16 J20 J24 J28 J32 J36 N30 N14 L10 L34 L18 L26">
    <cfRule type="expression" dxfId="119" priority="3" stopIfTrue="1">
      <formula>$O$1="CU"</formula>
    </cfRule>
  </conditionalFormatting>
  <conditionalFormatting sqref="F33 F35 F23 F31 F29 F27 F25 F21 F17 F19 F7 F15 F13 F11 F9 F37">
    <cfRule type="cellIs" dxfId="118" priority="2" stopIfTrue="1" operator="equal">
      <formula>"Bye"</formula>
    </cfRule>
  </conditionalFormatting>
  <conditionalFormatting sqref="E7 E21 E23 E19 E15 E17">
    <cfRule type="expression" dxfId="117" priority="1" stopIfTrue="1">
      <formula>$E7&lt;5</formula>
    </cfRule>
  </conditionalFormatting>
  <dataValidations count="1">
    <dataValidation type="list" allowBlank="1" showInputMessage="1" sqref="I32 I20 I24 I28 I16 I8 I12 M14 M30 I36 K34 K26 K18 K10" xr:uid="{00000000-0002-0000-34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372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373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Munka45">
    <tabColor indexed="11"/>
  </sheetPr>
  <dimension ref="A1:AK43"/>
  <sheetViews>
    <sheetView workbookViewId="0">
      <selection activeCell="Y41" activeCellId="1" sqref="B7 Y4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848" t="str">
        <f>Altalanos!$A$6</f>
        <v>MTSZ AMATŐR OB</v>
      </c>
      <c r="B1" s="848"/>
      <c r="C1" s="848"/>
      <c r="D1" s="848"/>
      <c r="E1" s="848"/>
      <c r="F1" s="848"/>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t="str">
        <f>Altalanos!$E$8</f>
        <v>Női egyéni 500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49" t="str">
        <f>Altalanos!$A$10</f>
        <v>2022.08.05-07.</v>
      </c>
      <c r="B4" s="849"/>
      <c r="C4" s="849"/>
      <c r="D4" s="519"/>
      <c r="E4" s="520" t="str">
        <f>Altalanos!$C$10</f>
        <v>Balatonboglár</v>
      </c>
      <c r="F4" s="520"/>
      <c r="G4" s="520"/>
      <c r="H4" s="523"/>
      <c r="I4" s="520"/>
      <c r="J4" s="522"/>
      <c r="K4" s="523"/>
      <c r="L4" s="525" t="str">
        <f>Altalanos!$E$10</f>
        <v>Kádár László</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584" t="str">
        <f>IF($B7="","",VLOOKUP($B7,'Női egyéni 500 ELO'!$A$7:$O$22,5))</f>
        <v/>
      </c>
      <c r="D7" s="584" t="str">
        <f>IF($B7="","",VLOOKUP($B7,'Női egyéni 500 ELO'!$A$7:$O$22,15))</f>
        <v/>
      </c>
      <c r="E7" s="579" t="str">
        <f>UPPER(IF($B7="","",VLOOKUP($B7,'Női egyéni 500 ELO'!$A$7:$O$22,2)))</f>
        <v/>
      </c>
      <c r="F7" s="585"/>
      <c r="G7" s="579" t="str">
        <f>IF($B7="","",VLOOKUP($B7,'Női egyéni 500 ELO'!$A$7:$O$22,3))</f>
        <v/>
      </c>
      <c r="H7" s="585"/>
      <c r="I7" s="579" t="str">
        <f>IF($B7="","",VLOOKUP($B7,'Női egyéni 500 ELO'!$A$7:$O$22,4))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584" t="str">
        <f>IF($B9="","",VLOOKUP($B9,'Női egyéni 500 ELO'!$A$7:$O$22,5))</f>
        <v/>
      </c>
      <c r="D9" s="584" t="str">
        <f>IF($B9="","",VLOOKUP($B9,'Női egyéni 500 ELO'!$A$7:$O$22,15))</f>
        <v/>
      </c>
      <c r="E9" s="579" t="str">
        <f>UPPER(IF($B9="","",VLOOKUP($B9,'Női egyéni 500 ELO'!$A$7:$O$22,2)))</f>
        <v/>
      </c>
      <c r="F9" s="585"/>
      <c r="G9" s="579" t="str">
        <f>IF($B9="","",VLOOKUP($B9,'Női egyéni 500 ELO'!$A$7:$O$22,3))</f>
        <v/>
      </c>
      <c r="H9" s="585"/>
      <c r="I9" s="579" t="str">
        <f>IF($B9="","",VLOOKUP($B9,'Női egyéni 500 ELO'!$A$7:$O$22,4))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584" t="str">
        <f>IF($B11="","",VLOOKUP($B11,'Női egyéni 500 ELO'!$A$7:$O$22,5))</f>
        <v/>
      </c>
      <c r="D11" s="584" t="str">
        <f>IF($B11="","",VLOOKUP($B11,'Női egyéni 500 ELO'!$A$7:$O$22,15))</f>
        <v/>
      </c>
      <c r="E11" s="579" t="str">
        <f>UPPER(IF($B11="","",VLOOKUP($B11,'Női egyéni 500 ELO'!$A$7:$O$22,2)))</f>
        <v/>
      </c>
      <c r="F11" s="585"/>
      <c r="G11" s="579" t="str">
        <f>IF($B11="","",VLOOKUP($B11,'Női egyéni 500 ELO'!$A$7:$O$22,3))</f>
        <v/>
      </c>
      <c r="H11" s="585"/>
      <c r="I11" s="579" t="str">
        <f>IF($B11="","",VLOOKUP($B11,'Női egyéni 500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46"/>
      <c r="C18" s="846"/>
      <c r="D18" s="843" t="str">
        <f>E7</f>
        <v/>
      </c>
      <c r="E18" s="843"/>
      <c r="F18" s="843" t="str">
        <f>E9</f>
        <v/>
      </c>
      <c r="G18" s="843"/>
      <c r="H18" s="843" t="str">
        <f>E11</f>
        <v/>
      </c>
      <c r="I18" s="843"/>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40" t="str">
        <f>E7</f>
        <v/>
      </c>
      <c r="C19" s="840"/>
      <c r="D19" s="844"/>
      <c r="E19" s="844"/>
      <c r="F19" s="842"/>
      <c r="G19" s="842"/>
      <c r="H19" s="842"/>
      <c r="I19" s="842"/>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40" t="str">
        <f>E9</f>
        <v/>
      </c>
      <c r="C20" s="840"/>
      <c r="D20" s="842"/>
      <c r="E20" s="842"/>
      <c r="F20" s="844"/>
      <c r="G20" s="844"/>
      <c r="H20" s="842"/>
      <c r="I20" s="842"/>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40" t="str">
        <f>E11</f>
        <v/>
      </c>
      <c r="C21" s="840"/>
      <c r="D21" s="842"/>
      <c r="E21" s="842"/>
      <c r="F21" s="842"/>
      <c r="G21" s="842"/>
      <c r="H21" s="844"/>
      <c r="I21" s="844"/>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37"/>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5">
      <c r="A34" s="570" t="s">
        <v>106</v>
      </c>
      <c r="B34" s="571"/>
      <c r="C34" s="573"/>
      <c r="D34" s="608"/>
      <c r="E34" s="838"/>
      <c r="F34" s="838"/>
      <c r="G34" s="619" t="s">
        <v>7</v>
      </c>
      <c r="H34" s="571"/>
      <c r="I34" s="609"/>
      <c r="J34" s="620"/>
      <c r="K34" s="565" t="s">
        <v>111</v>
      </c>
      <c r="L34" s="626"/>
      <c r="M34" s="614"/>
      <c r="O34" s="590"/>
      <c r="P34" s="602"/>
      <c r="Q34" s="602"/>
      <c r="R34" s="603"/>
      <c r="S34" s="590"/>
    </row>
    <row r="35" spans="1:19" x14ac:dyDescent="0.25">
      <c r="A35" s="574" t="s">
        <v>124</v>
      </c>
      <c r="B35" s="335"/>
      <c r="C35" s="576"/>
      <c r="D35" s="611"/>
      <c r="E35" s="839"/>
      <c r="F35" s="839"/>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Kádár László</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116" priority="2" stopIfTrue="1" operator="equal">
      <formula>"Bye"</formula>
    </cfRule>
  </conditionalFormatting>
  <conditionalFormatting sqref="R41">
    <cfRule type="expression" dxfId="115"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9">
    <tabColor indexed="11"/>
    <pageSetUpPr fitToPage="1"/>
  </sheetPr>
  <dimension ref="A1:AM79"/>
  <sheetViews>
    <sheetView showGridLines="0" showZeros="0" topLeftCell="A19" workbookViewId="0">
      <selection activeCell="Q38" sqref="Q38"/>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MTSZ AMATŐR OB</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E2" s="96" t="str">
        <f>Altalanos!$A$8</f>
        <v>Férfi egyéni 1000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5" t="str">
        <f>Altalanos!$A$10</f>
        <v>2022.08.05-07.</v>
      </c>
      <c r="B4" s="835"/>
      <c r="C4" s="835"/>
      <c r="D4" s="432"/>
      <c r="E4" s="146"/>
      <c r="F4" s="146"/>
      <c r="G4" s="146" t="str">
        <f>Altalanos!$C$10</f>
        <v>Balatonboglár</v>
      </c>
      <c r="H4" s="100"/>
      <c r="I4" s="146"/>
      <c r="J4" s="147"/>
      <c r="K4" s="148"/>
      <c r="L4" s="147"/>
      <c r="M4" s="149"/>
      <c r="N4" s="147"/>
      <c r="O4" s="146"/>
      <c r="P4" s="147"/>
      <c r="Q4" s="146"/>
      <c r="R4" s="89" t="str">
        <f>Altalanos!$E$10</f>
        <v>Kádár László</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1.1" customHeight="1" thickBot="1" x14ac:dyDescent="0.3">
      <c r="A6" s="784"/>
      <c r="B6" s="793"/>
      <c r="C6" s="793"/>
      <c r="D6" s="793"/>
      <c r="E6" s="793"/>
      <c r="F6" s="792" t="str">
        <f>IF(Y3="","",CONCATENATE(AH1," / ",AG1," pont"))</f>
        <v/>
      </c>
      <c r="G6" s="794"/>
      <c r="H6" s="795"/>
      <c r="I6" s="794"/>
      <c r="J6" s="796"/>
      <c r="K6" s="793" t="str">
        <f>IF(Y3="","",CONCATENATE(AF1," pont"))</f>
        <v/>
      </c>
      <c r="L6" s="796"/>
      <c r="M6" s="793" t="str">
        <f>IF(Y3="","",CONCATENATE(AE1," pont"))</f>
        <v/>
      </c>
      <c r="N6" s="796"/>
      <c r="O6" s="793" t="str">
        <f>IF(Y3="","",CONCATENATE(AD1," pont"))</f>
        <v/>
      </c>
      <c r="P6" s="796"/>
      <c r="Q6" s="793" t="str">
        <f>IF(Y3="","",CONCATENATE(AC1," pont"))</f>
        <v/>
      </c>
      <c r="R6" s="803"/>
      <c r="Y6" s="799"/>
      <c r="Z6" s="799"/>
      <c r="AA6" s="799" t="s">
        <v>196</v>
      </c>
      <c r="AB6" s="800">
        <v>150</v>
      </c>
      <c r="AC6" s="800">
        <v>120</v>
      </c>
      <c r="AD6" s="800">
        <v>90</v>
      </c>
      <c r="AE6" s="800">
        <v>60</v>
      </c>
      <c r="AF6" s="800">
        <v>40</v>
      </c>
      <c r="AG6" s="800">
        <v>25</v>
      </c>
      <c r="AH6" s="800">
        <v>10</v>
      </c>
      <c r="AI6" s="802"/>
      <c r="AJ6" s="802"/>
      <c r="AK6" s="802"/>
    </row>
    <row r="7" spans="1:37" s="38" customFormat="1" ht="10.5" customHeight="1" x14ac:dyDescent="0.25">
      <c r="A7" s="157">
        <v>1</v>
      </c>
      <c r="B7" s="390">
        <f>IF($E7="","",VLOOKUP($E7,'Férfi egyéni 1000 ELO'!$A$7:$O$48,14))</f>
        <v>0</v>
      </c>
      <c r="C7" s="390">
        <f>IF($E7="","",VLOOKUP($E7,'Férfi egyéni 1000 ELO'!$A$7:$O$48,15))</f>
        <v>0</v>
      </c>
      <c r="D7" s="471">
        <f>IF($E7="","",VLOOKUP($E7,'Férfi egyéni 1000 ELO'!$A$7:$O$48,5))</f>
        <v>0</v>
      </c>
      <c r="E7" s="159">
        <v>1</v>
      </c>
      <c r="F7" s="160" t="str">
        <f>UPPER(IF($E7="","",VLOOKUP($E7,'Férfi egyéni 1000 ELO'!$A$7:$O$48,2)))</f>
        <v xml:space="preserve">BESSER </v>
      </c>
      <c r="G7" s="160" t="str">
        <f>IF($E7="","",VLOOKUP($E7,'Férfi egyéni 1000 ELO'!$A$7:$O$48,3))</f>
        <v>Ferenc</v>
      </c>
      <c r="H7" s="160"/>
      <c r="I7" s="160">
        <f>IF($E7="","",VLOOKUP($E7,'Férfi egyéni 1000 ELO'!$A$7:$O$48,4))</f>
        <v>0</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5">
      <c r="A8" s="171"/>
      <c r="B8" s="460"/>
      <c r="C8" s="460"/>
      <c r="D8" s="472"/>
      <c r="E8" s="172"/>
      <c r="F8" s="173"/>
      <c r="G8" s="173"/>
      <c r="H8" s="174"/>
      <c r="I8" s="175" t="s">
        <v>0</v>
      </c>
      <c r="J8" s="176" t="s">
        <v>386</v>
      </c>
      <c r="K8" s="817" t="s">
        <v>416</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5">
      <c r="A9" s="171">
        <v>2</v>
      </c>
      <c r="B9" s="390" t="str">
        <f>IF($E9="","",VLOOKUP($E9,'Férfi egyéni 1000 ELO'!$A$7:$O$48,14))</f>
        <v/>
      </c>
      <c r="C9" s="390" t="str">
        <f>IF($E9="","",VLOOKUP($E9,'Férfi egyéni 1000 ELO'!$A$7:$O$48,15))</f>
        <v/>
      </c>
      <c r="D9" s="471" t="str">
        <f>IF($E9="","",VLOOKUP($E9,'Férfi egyéni 1000 ELO'!$A$7:$O$48,5))</f>
        <v/>
      </c>
      <c r="E9" s="159"/>
      <c r="F9" s="816" t="s">
        <v>390</v>
      </c>
      <c r="G9" s="816" t="s">
        <v>261</v>
      </c>
      <c r="H9" s="487"/>
      <c r="I9" s="487" t="str">
        <f>IF($E9="","",VLOOKUP($E9,'Férfi egyéni 1000 ELO'!$A$7:$O$48,4))</f>
        <v/>
      </c>
      <c r="J9" s="180"/>
      <c r="K9" s="161" t="s">
        <v>417</v>
      </c>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5">
      <c r="A10" s="171"/>
      <c r="B10" s="460"/>
      <c r="C10" s="460"/>
      <c r="D10" s="472"/>
      <c r="E10" s="182"/>
      <c r="F10" s="488"/>
      <c r="G10" s="488"/>
      <c r="H10" s="489"/>
      <c r="I10" s="488"/>
      <c r="J10" s="183"/>
      <c r="K10" s="175" t="s">
        <v>0</v>
      </c>
      <c r="L10" s="184" t="s">
        <v>386</v>
      </c>
      <c r="M10" s="817" t="str">
        <f>UPPER(IF(OR(L10="a",L10="as"),K8,IF(OR(L10="b",L10="bs"),K12,)))</f>
        <v>BESSER</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v>3</v>
      </c>
      <c r="B11" s="390">
        <f>IF($E11="","",VLOOKUP($E11,'Férfi egyéni 1000 ELO'!$A$7:$O$48,14))</f>
        <v>0</v>
      </c>
      <c r="C11" s="390">
        <f>IF($E11="","",VLOOKUP($E11,'Férfi egyéni 1000 ELO'!$A$7:$O$48,15))</f>
        <v>0</v>
      </c>
      <c r="D11" s="471">
        <f>IF($E11="","",VLOOKUP($E11,'Férfi egyéni 1000 ELO'!$A$7:$O$48,5))</f>
        <v>0</v>
      </c>
      <c r="E11" s="159">
        <v>28</v>
      </c>
      <c r="F11" s="487" t="str">
        <f>UPPER(IF($E11="","",VLOOKUP($E11,'Férfi egyéni 1000 ELO'!$A$7:$O$48,2)))</f>
        <v>ŐRFI</v>
      </c>
      <c r="G11" s="487" t="str">
        <f>IF($E11="","",VLOOKUP($E11,'Férfi egyéni 1000 ELO'!$A$7:$O$48,3))</f>
        <v>Erik</v>
      </c>
      <c r="H11" s="487"/>
      <c r="I11" s="487">
        <f>IF($E11="","",VLOOKUP($E11,'Férfi egyéni 1000 ELO'!$A$7:$O$48,4))</f>
        <v>0</v>
      </c>
      <c r="J11" s="162"/>
      <c r="K11" s="161"/>
      <c r="L11" s="187"/>
      <c r="M11" s="161" t="s">
        <v>422</v>
      </c>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c r="B12" s="460"/>
      <c r="C12" s="460"/>
      <c r="D12" s="472"/>
      <c r="E12" s="182"/>
      <c r="F12" s="488"/>
      <c r="G12" s="488"/>
      <c r="H12" s="489"/>
      <c r="I12" s="490" t="s">
        <v>0</v>
      </c>
      <c r="J12" s="176" t="s">
        <v>388</v>
      </c>
      <c r="K12" s="177" t="str">
        <f>UPPER(IF(OR(J12="a",J12="as"),F11,IF(OR(J12="b",J12="bs"),F13,)))</f>
        <v>BAGYÓ</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171">
        <v>4</v>
      </c>
      <c r="B13" s="390">
        <f>IF($E13="","",VLOOKUP($E13,'Férfi egyéni 1000 ELO'!$A$7:$O$48,14))</f>
        <v>0</v>
      </c>
      <c r="C13" s="390">
        <f>IF($E13="","",VLOOKUP($E13,'Férfi egyéni 1000 ELO'!$A$7:$O$48,15))</f>
        <v>0</v>
      </c>
      <c r="D13" s="471">
        <f>IF($E13="","",VLOOKUP($E13,'Férfi egyéni 1000 ELO'!$A$7:$O$48,5))</f>
        <v>0</v>
      </c>
      <c r="E13" s="159">
        <v>27</v>
      </c>
      <c r="F13" s="487" t="str">
        <f>UPPER(IF($E13="","",VLOOKUP($E13,'Férfi egyéni 1000 ELO'!$A$7:$O$48,2)))</f>
        <v>BAGYÓ</v>
      </c>
      <c r="G13" s="487" t="str">
        <f>IF($E13="","",VLOOKUP($E13,'Férfi egyéni 1000 ELO'!$A$7:$O$48,3))</f>
        <v>Dávid</v>
      </c>
      <c r="H13" s="487"/>
      <c r="I13" s="487">
        <f>IF($E13="","",VLOOKUP($E13,'Férfi egyéni 1000 ELO'!$A$7:$O$48,4))</f>
        <v>0</v>
      </c>
      <c r="J13" s="190"/>
      <c r="K13" s="161" t="s">
        <v>418</v>
      </c>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71"/>
      <c r="B14" s="460"/>
      <c r="C14" s="460"/>
      <c r="D14" s="472"/>
      <c r="E14" s="182"/>
      <c r="F14" s="488"/>
      <c r="G14" s="488"/>
      <c r="H14" s="489"/>
      <c r="I14" s="488"/>
      <c r="J14" s="183"/>
      <c r="K14" s="161"/>
      <c r="L14" s="161"/>
      <c r="M14" s="175" t="s">
        <v>0</v>
      </c>
      <c r="N14" s="184" t="s">
        <v>386</v>
      </c>
      <c r="O14" s="817" t="str">
        <f>UPPER(IF(OR(N14="a",N14="as"),M10,IF(OR(N14="b",N14="bs"),M18,)))</f>
        <v>BESSER</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71">
        <v>5</v>
      </c>
      <c r="B15" s="390">
        <f>IF($E15="","",VLOOKUP($E15,'Férfi egyéni 1000 ELO'!$A$7:$O$48,14))</f>
        <v>0</v>
      </c>
      <c r="C15" s="390">
        <f>IF($E15="","",VLOOKUP($E15,'Férfi egyéni 1000 ELO'!$A$7:$O$48,15))</f>
        <v>0</v>
      </c>
      <c r="D15" s="471">
        <f>IF($E15="","",VLOOKUP($E15,'Férfi egyéni 1000 ELO'!$A$7:$O$48,5))</f>
        <v>0</v>
      </c>
      <c r="E15" s="159">
        <v>25</v>
      </c>
      <c r="F15" s="487" t="str">
        <f>UPPER(IF($E15="","",VLOOKUP($E15,'Férfi egyéni 1000 ELO'!$A$7:$O$48,2)))</f>
        <v xml:space="preserve">MUHAROS </v>
      </c>
      <c r="G15" s="487" t="str">
        <f>IF($E15="","",VLOOKUP($E15,'Férfi egyéni 1000 ELO'!$A$7:$O$48,3))</f>
        <v xml:space="preserve">Péter </v>
      </c>
      <c r="H15" s="487"/>
      <c r="I15" s="487">
        <f>IF($E15="","",VLOOKUP($E15,'Férfi egyéni 1000 ELO'!$A$7:$O$48,4))</f>
        <v>0</v>
      </c>
      <c r="J15" s="192"/>
      <c r="K15" s="161"/>
      <c r="L15" s="161"/>
      <c r="M15" s="161"/>
      <c r="N15" s="188"/>
      <c r="O15" s="161" t="s">
        <v>422</v>
      </c>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171"/>
      <c r="B16" s="460"/>
      <c r="C16" s="460"/>
      <c r="D16" s="472"/>
      <c r="E16" s="182"/>
      <c r="F16" s="488"/>
      <c r="G16" s="488"/>
      <c r="H16" s="489"/>
      <c r="I16" s="490" t="s">
        <v>0</v>
      </c>
      <c r="J16" s="176" t="s">
        <v>388</v>
      </c>
      <c r="K16" s="177" t="str">
        <f>UPPER(IF(OR(J16="a",J16="as"),F15,IF(OR(J16="b",J16="bs"),F17,)))</f>
        <v xml:space="preserve">HEGYI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5">
      <c r="A17" s="171">
        <v>6</v>
      </c>
      <c r="B17" s="390">
        <f>IF($E17="","",VLOOKUP($E17,'Férfi egyéni 1000 ELO'!$A$7:$O$48,14))</f>
        <v>0</v>
      </c>
      <c r="C17" s="390">
        <f>IF($E17="","",VLOOKUP($E17,'Férfi egyéni 1000 ELO'!$A$7:$O$48,15))</f>
        <v>0</v>
      </c>
      <c r="D17" s="471">
        <f>IF($E17="","",VLOOKUP($E17,'Férfi egyéni 1000 ELO'!$A$7:$O$48,5))</f>
        <v>0</v>
      </c>
      <c r="E17" s="159">
        <v>17</v>
      </c>
      <c r="F17" s="487" t="str">
        <f>UPPER(IF($E17="","",VLOOKUP($E17,'Férfi egyéni 1000 ELO'!$A$7:$O$48,2)))</f>
        <v xml:space="preserve">HEGYI </v>
      </c>
      <c r="G17" s="487" t="str">
        <f>IF($E17="","",VLOOKUP($E17,'Férfi egyéni 1000 ELO'!$A$7:$O$48,3))</f>
        <v>Balázs</v>
      </c>
      <c r="H17" s="487"/>
      <c r="I17" s="487">
        <f>IF($E17="","",VLOOKUP($E17,'Férfi egyéni 1000 ELO'!$A$7:$O$48,4))</f>
        <v>0</v>
      </c>
      <c r="J17" s="180"/>
      <c r="K17" s="161" t="s">
        <v>419</v>
      </c>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5">
      <c r="A18" s="171"/>
      <c r="B18" s="460"/>
      <c r="C18" s="460"/>
      <c r="D18" s="472"/>
      <c r="E18" s="182"/>
      <c r="F18" s="488"/>
      <c r="G18" s="488"/>
      <c r="H18" s="489"/>
      <c r="I18" s="488"/>
      <c r="J18" s="183"/>
      <c r="K18" s="175" t="s">
        <v>0</v>
      </c>
      <c r="L18" s="184" t="s">
        <v>386</v>
      </c>
      <c r="M18" s="177" t="str">
        <f>UPPER(IF(OR(L18="a",L18="as"),K16,IF(OR(L18="b",L18="bs"),K20,)))</f>
        <v xml:space="preserve">HEGYI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5">
      <c r="A19" s="171">
        <v>7</v>
      </c>
      <c r="B19" s="390">
        <f>IF($E19="","",VLOOKUP($E19,'Férfi egyéni 1000 ELO'!$A$7:$O$48,14))</f>
        <v>0</v>
      </c>
      <c r="C19" s="390">
        <f>IF($E19="","",VLOOKUP($E19,'Férfi egyéni 1000 ELO'!$A$7:$O$48,15))</f>
        <v>0</v>
      </c>
      <c r="D19" s="471">
        <f>IF($E19="","",VLOOKUP($E19,'Férfi egyéni 1000 ELO'!$A$7:$O$48,5))</f>
        <v>0</v>
      </c>
      <c r="E19" s="159">
        <v>12</v>
      </c>
      <c r="F19" s="487" t="str">
        <f>UPPER(IF($E19="","",VLOOKUP($E19,'Férfi egyéni 1000 ELO'!$A$7:$O$48,2)))</f>
        <v xml:space="preserve">HUSZÁK </v>
      </c>
      <c r="G19" s="487" t="str">
        <f>IF($E19="","",VLOOKUP($E19,'Férfi egyéni 1000 ELO'!$A$7:$O$48,3))</f>
        <v>János</v>
      </c>
      <c r="H19" s="487"/>
      <c r="I19" s="487">
        <f>IF($E19="","",VLOOKUP($E19,'Férfi egyéni 1000 ELO'!$A$7:$O$48,4))</f>
        <v>0</v>
      </c>
      <c r="J19" s="162"/>
      <c r="K19" s="161"/>
      <c r="L19" s="187"/>
      <c r="M19" s="161" t="s">
        <v>474</v>
      </c>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5">
      <c r="A20" s="171"/>
      <c r="B20" s="460"/>
      <c r="C20" s="460"/>
      <c r="D20" s="472"/>
      <c r="E20" s="172"/>
      <c r="F20" s="173"/>
      <c r="G20" s="173"/>
      <c r="H20" s="174"/>
      <c r="I20" s="175" t="s">
        <v>0</v>
      </c>
      <c r="J20" s="176" t="s">
        <v>388</v>
      </c>
      <c r="K20" s="177" t="str">
        <f>UPPER(IF(OR(J20="a",J20="as"),F19,IF(OR(J20="b",J20="bs"),F21,)))</f>
        <v xml:space="preserve">FARKAS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5">
      <c r="A21" s="157">
        <v>8</v>
      </c>
      <c r="B21" s="390">
        <f>IF($E21="","",VLOOKUP($E21,'Férfi egyéni 1000 ELO'!$A$7:$O$48,14))</f>
        <v>0</v>
      </c>
      <c r="C21" s="390">
        <f>IF($E21="","",VLOOKUP($E21,'Férfi egyéni 1000 ELO'!$A$7:$O$48,15))</f>
        <v>0</v>
      </c>
      <c r="D21" s="471">
        <f>IF($E21="","",VLOOKUP($E21,'Férfi egyéni 1000 ELO'!$A$7:$O$48,5))</f>
        <v>0</v>
      </c>
      <c r="E21" s="159">
        <v>8</v>
      </c>
      <c r="F21" s="160" t="str">
        <f>UPPER(IF($E21="","",VLOOKUP($E21,'Férfi egyéni 1000 ELO'!$A$7:$O$48,2)))</f>
        <v xml:space="preserve">FARKAS </v>
      </c>
      <c r="G21" s="160" t="str">
        <f>IF($E21="","",VLOOKUP($E21,'Férfi egyéni 1000 ELO'!$A$7:$O$48,3))</f>
        <v>Balázs</v>
      </c>
      <c r="H21" s="160"/>
      <c r="I21" s="160">
        <f>IF($E21="","",VLOOKUP($E21,'Férfi egyéni 1000 ELO'!$A$7:$O$48,4))</f>
        <v>0</v>
      </c>
      <c r="J21" s="190"/>
      <c r="K21" s="161" t="s">
        <v>420</v>
      </c>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5">
      <c r="A22" s="171"/>
      <c r="B22" s="460"/>
      <c r="C22" s="460"/>
      <c r="D22" s="472"/>
      <c r="E22" s="172"/>
      <c r="F22" s="191"/>
      <c r="G22" s="191"/>
      <c r="H22" s="195"/>
      <c r="I22" s="191"/>
      <c r="J22" s="183"/>
      <c r="K22" s="161"/>
      <c r="L22" s="161"/>
      <c r="M22" s="161"/>
      <c r="N22" s="186"/>
      <c r="O22" s="175" t="s">
        <v>0</v>
      </c>
      <c r="P22" s="184" t="s">
        <v>164</v>
      </c>
      <c r="Q22" s="817" t="str">
        <f>UPPER(IF(OR(P22="a",P22="as"),O14,IF(OR(P22="b",P22="bs"),O30,)))</f>
        <v>BESSER</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5">
      <c r="A23" s="157">
        <v>9</v>
      </c>
      <c r="B23" s="390">
        <f>IF($E23="","",VLOOKUP($E23,'Férfi egyéni 1000 ELO'!$A$7:$O$48,14))</f>
        <v>0</v>
      </c>
      <c r="C23" s="390">
        <f>IF($E23="","",VLOOKUP($E23,'Férfi egyéni 1000 ELO'!$A$7:$O$48,15))</f>
        <v>0</v>
      </c>
      <c r="D23" s="471">
        <f>IF($E23="","",VLOOKUP($E23,'Férfi egyéni 1000 ELO'!$A$7:$O$48,5))</f>
        <v>0</v>
      </c>
      <c r="E23" s="159">
        <v>3</v>
      </c>
      <c r="F23" s="160" t="str">
        <f>UPPER(IF($E23="","",VLOOKUP($E23,'Férfi egyéni 1000 ELO'!$A$7:$O$48,2)))</f>
        <v>PÓR</v>
      </c>
      <c r="G23" s="160" t="str">
        <f>IF($E23="","",VLOOKUP($E23,'Férfi egyéni 1000 ELO'!$A$7:$O$48,3))</f>
        <v>Péter</v>
      </c>
      <c r="H23" s="160"/>
      <c r="I23" s="160">
        <f>IF($E23="","",VLOOKUP($E23,'Férfi egyéni 1000 ELO'!$A$7:$O$48,4))</f>
        <v>0</v>
      </c>
      <c r="J23" s="162"/>
      <c r="K23" s="161"/>
      <c r="L23" s="161"/>
      <c r="M23" s="161"/>
      <c r="N23" s="186"/>
      <c r="O23" s="164"/>
      <c r="P23" s="246"/>
      <c r="Q23" s="161" t="s">
        <v>474</v>
      </c>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5">
      <c r="A24" s="171"/>
      <c r="B24" s="460"/>
      <c r="C24" s="460"/>
      <c r="D24" s="472"/>
      <c r="E24" s="172"/>
      <c r="F24" s="173"/>
      <c r="G24" s="173"/>
      <c r="H24" s="174"/>
      <c r="I24" s="175" t="s">
        <v>0</v>
      </c>
      <c r="J24" s="176" t="s">
        <v>386</v>
      </c>
      <c r="K24" s="817" t="str">
        <f>UPPER(IF(OR(J24="a",J24="as"),F23,IF(OR(J24="b",J24="bs"),F25,)))</f>
        <v>PÓR</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5">
      <c r="A25" s="171">
        <v>10</v>
      </c>
      <c r="B25" s="390">
        <f>IF($E25="","",VLOOKUP($E25,'Férfi egyéni 1000 ELO'!$A$7:$O$48,14))</f>
        <v>0</v>
      </c>
      <c r="C25" s="390">
        <f>IF($E25="","",VLOOKUP($E25,'Férfi egyéni 1000 ELO'!$A$7:$O$48,15))</f>
        <v>0</v>
      </c>
      <c r="D25" s="471">
        <f>IF($E25="","",VLOOKUP($E25,'Férfi egyéni 1000 ELO'!$A$7:$O$48,5))</f>
        <v>0</v>
      </c>
      <c r="E25" s="159">
        <v>24</v>
      </c>
      <c r="F25" s="487" t="str">
        <f>UPPER(IF($E25="","",VLOOKUP($E25,'Férfi egyéni 1000 ELO'!$A$7:$O$48,2)))</f>
        <v xml:space="preserve">FŐDI </v>
      </c>
      <c r="G25" s="487" t="str">
        <f>IF($E25="","",VLOOKUP($E25,'Férfi egyéni 1000 ELO'!$A$7:$O$48,3))</f>
        <v>Tamás</v>
      </c>
      <c r="H25" s="487"/>
      <c r="I25" s="487">
        <f>IF($E25="","",VLOOKUP($E25,'Férfi egyéni 1000 ELO'!$A$7:$O$48,4))</f>
        <v>0</v>
      </c>
      <c r="J25" s="180"/>
      <c r="K25" s="161" t="s">
        <v>417</v>
      </c>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5">
      <c r="A26" s="171"/>
      <c r="B26" s="460"/>
      <c r="C26" s="460"/>
      <c r="D26" s="472"/>
      <c r="E26" s="182"/>
      <c r="F26" s="488"/>
      <c r="G26" s="488"/>
      <c r="H26" s="489"/>
      <c r="I26" s="488"/>
      <c r="J26" s="183"/>
      <c r="K26" s="175" t="s">
        <v>0</v>
      </c>
      <c r="L26" s="184" t="s">
        <v>386</v>
      </c>
      <c r="M26" s="177" t="str">
        <f>UPPER(IF(OR(L26="a",L26="as"),K24,IF(OR(L26="b",L26="bs"),K28,)))</f>
        <v>PÓR</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5">
      <c r="A27" s="171">
        <v>11</v>
      </c>
      <c r="B27" s="390">
        <f>IF($E27="","",VLOOKUP($E27,'Férfi egyéni 1000 ELO'!$A$7:$O$48,14))</f>
        <v>0</v>
      </c>
      <c r="C27" s="390">
        <f>IF($E27="","",VLOOKUP($E27,'Férfi egyéni 1000 ELO'!$A$7:$O$48,15))</f>
        <v>0</v>
      </c>
      <c r="D27" s="471">
        <f>IF($E27="","",VLOOKUP($E27,'Férfi egyéni 1000 ELO'!$A$7:$O$48,5))</f>
        <v>0</v>
      </c>
      <c r="E27" s="159">
        <v>20</v>
      </c>
      <c r="F27" s="487" t="str">
        <f>UPPER(IF($E27="","",VLOOKUP($E27,'Férfi egyéni 1000 ELO'!$A$7:$O$48,2)))</f>
        <v xml:space="preserve">HALÁSZ  </v>
      </c>
      <c r="G27" s="487" t="str">
        <f>IF($E27="","",VLOOKUP($E27,'Férfi egyéni 1000 ELO'!$A$7:$O$48,3))</f>
        <v>Dávid</v>
      </c>
      <c r="H27" s="487"/>
      <c r="I27" s="487">
        <f>IF($E27="","",VLOOKUP($E27,'Férfi egyéni 1000 ELO'!$A$7:$O$48,4))</f>
        <v>0</v>
      </c>
      <c r="J27" s="162"/>
      <c r="K27" s="161"/>
      <c r="L27" s="187"/>
      <c r="M27" s="161" t="s">
        <v>422</v>
      </c>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5">
      <c r="A28" s="196"/>
      <c r="B28" s="460"/>
      <c r="C28" s="460"/>
      <c r="D28" s="472"/>
      <c r="E28" s="182"/>
      <c r="F28" s="488"/>
      <c r="G28" s="488"/>
      <c r="H28" s="489"/>
      <c r="I28" s="490" t="s">
        <v>0</v>
      </c>
      <c r="J28" s="176" t="s">
        <v>386</v>
      </c>
      <c r="K28" s="177" t="str">
        <f>UPPER(IF(OR(J28="a",J28="as"),F27,IF(OR(J28="b",J28="bs"),F29,)))</f>
        <v xml:space="preserve">HALÁSZ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5">
      <c r="A29" s="171">
        <v>12</v>
      </c>
      <c r="B29" s="390">
        <f>IF($E29="","",VLOOKUP($E29,'Férfi egyéni 1000 ELO'!$A$7:$O$48,14))</f>
        <v>0</v>
      </c>
      <c r="C29" s="390">
        <f>IF($E29="","",VLOOKUP($E29,'Férfi egyéni 1000 ELO'!$A$7:$O$48,15))</f>
        <v>0</v>
      </c>
      <c r="D29" s="471">
        <f>IF($E29="","",VLOOKUP($E29,'Férfi egyéni 1000 ELO'!$A$7:$O$48,5))</f>
        <v>0</v>
      </c>
      <c r="E29" s="159">
        <v>11</v>
      </c>
      <c r="F29" s="487" t="str">
        <f>UPPER(IF($E29="","",VLOOKUP($E29,'Férfi egyéni 1000 ELO'!$A$7:$O$48,2)))</f>
        <v xml:space="preserve">HORVÁTH </v>
      </c>
      <c r="G29" s="487" t="str">
        <f>IF($E29="","",VLOOKUP($E29,'Férfi egyéni 1000 ELO'!$A$7:$O$48,3))</f>
        <v>Péter</v>
      </c>
      <c r="H29" s="487"/>
      <c r="I29" s="487">
        <f>IF($E29="","",VLOOKUP($E29,'Férfi egyéni 1000 ELO'!$A$7:$O$48,4))</f>
        <v>0</v>
      </c>
      <c r="J29" s="190"/>
      <c r="K29" s="161" t="s">
        <v>474</v>
      </c>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5">
      <c r="A30" s="171"/>
      <c r="B30" s="460"/>
      <c r="C30" s="460"/>
      <c r="D30" s="472"/>
      <c r="E30" s="182"/>
      <c r="F30" s="488"/>
      <c r="G30" s="488"/>
      <c r="H30" s="489"/>
      <c r="I30" s="488"/>
      <c r="J30" s="183"/>
      <c r="K30" s="161"/>
      <c r="L30" s="161"/>
      <c r="M30" s="175" t="s">
        <v>0</v>
      </c>
      <c r="N30" s="184" t="s">
        <v>388</v>
      </c>
      <c r="O30" s="817" t="str">
        <f>UPPER(IF(OR(N30="a",N30="as"),M26,IF(OR(N30="b",N30="bs"),M34,)))</f>
        <v xml:space="preserve">KLIMASEVSZKY  </v>
      </c>
      <c r="P30" s="248"/>
      <c r="Q30" s="164"/>
      <c r="R30" s="246"/>
      <c r="S30" s="169"/>
      <c r="AI30" s="668"/>
      <c r="AJ30" s="668"/>
      <c r="AK30" s="668"/>
    </row>
    <row r="31" spans="1:39" s="38" customFormat="1" ht="9.6" customHeight="1" x14ac:dyDescent="0.25">
      <c r="A31" s="171">
        <v>13</v>
      </c>
      <c r="B31" s="390">
        <f>IF($E31="","",VLOOKUP($E31,'Férfi egyéni 1000 ELO'!$A$7:$O$48,14))</f>
        <v>0</v>
      </c>
      <c r="C31" s="390">
        <f>IF($E31="","",VLOOKUP($E31,'Férfi egyéni 1000 ELO'!$A$7:$O$48,15))</f>
        <v>0</v>
      </c>
      <c r="D31" s="471">
        <f>IF($E31="","",VLOOKUP($E31,'Férfi egyéni 1000 ELO'!$A$7:$O$48,5))</f>
        <v>0</v>
      </c>
      <c r="E31" s="159">
        <v>22</v>
      </c>
      <c r="F31" s="487" t="str">
        <f>UPPER(IF($E31="","",VLOOKUP($E31,'Férfi egyéni 1000 ELO'!$A$7:$O$48,2)))</f>
        <v xml:space="preserve">SÁNTA </v>
      </c>
      <c r="G31" s="487" t="str">
        <f>IF($E31="","",VLOOKUP($E31,'Férfi egyéni 1000 ELO'!$A$7:$O$48,3))</f>
        <v>László</v>
      </c>
      <c r="H31" s="487"/>
      <c r="I31" s="487">
        <f>IF($E31="","",VLOOKUP($E31,'Férfi egyéni 1000 ELO'!$A$7:$O$48,4))</f>
        <v>0</v>
      </c>
      <c r="J31" s="192"/>
      <c r="K31" s="161"/>
      <c r="L31" s="161"/>
      <c r="M31" s="161"/>
      <c r="N31" s="188"/>
      <c r="O31" s="161" t="s">
        <v>477</v>
      </c>
      <c r="P31" s="166"/>
      <c r="Q31" s="164"/>
      <c r="R31" s="246"/>
      <c r="S31" s="169"/>
      <c r="AI31" s="668"/>
      <c r="AJ31" s="668"/>
      <c r="AK31" s="668"/>
    </row>
    <row r="32" spans="1:39" s="38" customFormat="1" ht="9.6" customHeight="1" x14ac:dyDescent="0.25">
      <c r="A32" s="171"/>
      <c r="B32" s="460"/>
      <c r="C32" s="460"/>
      <c r="D32" s="472"/>
      <c r="E32" s="182"/>
      <c r="F32" s="488"/>
      <c r="G32" s="488"/>
      <c r="H32" s="489"/>
      <c r="I32" s="490" t="s">
        <v>0</v>
      </c>
      <c r="J32" s="176" t="s">
        <v>388</v>
      </c>
      <c r="K32" s="177" t="str">
        <f>UPPER(IF(OR(J32="a",J32="as"),F31,IF(OR(J32="b",J32="bs"),F33,)))</f>
        <v xml:space="preserve">VARGA </v>
      </c>
      <c r="L32" s="177"/>
      <c r="M32" s="161"/>
      <c r="N32" s="188"/>
      <c r="O32" s="164"/>
      <c r="P32" s="166"/>
      <c r="Q32" s="164"/>
      <c r="R32" s="246"/>
      <c r="S32" s="169"/>
      <c r="AI32" s="668"/>
      <c r="AJ32" s="668"/>
      <c r="AK32" s="668"/>
    </row>
    <row r="33" spans="1:37" s="38" customFormat="1" ht="9.6" customHeight="1" x14ac:dyDescent="0.25">
      <c r="A33" s="171">
        <v>14</v>
      </c>
      <c r="B33" s="390">
        <f>IF($E33="","",VLOOKUP($E33,'Férfi egyéni 1000 ELO'!$A$7:$O$48,14))</f>
        <v>0</v>
      </c>
      <c r="C33" s="390">
        <f>IF($E33="","",VLOOKUP($E33,'Férfi egyéni 1000 ELO'!$A$7:$O$48,15))</f>
        <v>0</v>
      </c>
      <c r="D33" s="471">
        <f>IF($E33="","",VLOOKUP($E33,'Férfi egyéni 1000 ELO'!$A$7:$O$48,5))</f>
        <v>0</v>
      </c>
      <c r="E33" s="159">
        <v>16</v>
      </c>
      <c r="F33" s="487" t="str">
        <f>UPPER(IF($E33="","",VLOOKUP($E33,'Férfi egyéni 1000 ELO'!$A$7:$O$48,2)))</f>
        <v xml:space="preserve">VARGA </v>
      </c>
      <c r="G33" s="487" t="str">
        <f>IF($E33="","",VLOOKUP($E33,'Férfi egyéni 1000 ELO'!$A$7:$O$48,3))</f>
        <v>Emil</v>
      </c>
      <c r="H33" s="487"/>
      <c r="I33" s="487">
        <f>IF($E33="","",VLOOKUP($E33,'Férfi egyéni 1000 ELO'!$A$7:$O$48,4))</f>
        <v>0</v>
      </c>
      <c r="J33" s="180"/>
      <c r="K33" s="161" t="s">
        <v>421</v>
      </c>
      <c r="L33" s="181"/>
      <c r="M33" s="161"/>
      <c r="N33" s="188"/>
      <c r="O33" s="164"/>
      <c r="P33" s="166"/>
      <c r="Q33" s="164"/>
      <c r="R33" s="246"/>
      <c r="S33" s="169"/>
      <c r="AI33" s="668"/>
      <c r="AJ33" s="668"/>
      <c r="AK33" s="668"/>
    </row>
    <row r="34" spans="1:37" s="38" customFormat="1" ht="9.6" customHeight="1" x14ac:dyDescent="0.25">
      <c r="A34" s="171"/>
      <c r="B34" s="460"/>
      <c r="C34" s="460"/>
      <c r="D34" s="472"/>
      <c r="E34" s="182"/>
      <c r="F34" s="488"/>
      <c r="G34" s="488"/>
      <c r="H34" s="489"/>
      <c r="I34" s="488"/>
      <c r="J34" s="183"/>
      <c r="K34" s="175" t="s">
        <v>0</v>
      </c>
      <c r="L34" s="184" t="s">
        <v>165</v>
      </c>
      <c r="M34" s="817" t="str">
        <f>UPPER(IF(OR(L34="a",L34="as"),K32,IF(OR(L34="b",L34="bs"),K36,)))</f>
        <v xml:space="preserve">KLIMASEVSZKY  </v>
      </c>
      <c r="N34" s="194"/>
      <c r="O34" s="164"/>
      <c r="P34" s="166"/>
      <c r="Q34" s="164"/>
      <c r="R34" s="246"/>
      <c r="S34" s="169"/>
      <c r="AI34" s="668"/>
      <c r="AJ34" s="668"/>
      <c r="AK34" s="668"/>
    </row>
    <row r="35" spans="1:37" s="38" customFormat="1" ht="9.6" customHeight="1" x14ac:dyDescent="0.25">
      <c r="A35" s="171">
        <v>15</v>
      </c>
      <c r="B35" s="390">
        <f>IF($E35="","",VLOOKUP($E35,'Férfi egyéni 1000 ELO'!$A$7:$O$48,14))</f>
        <v>0</v>
      </c>
      <c r="C35" s="390">
        <f>IF($E35="","",VLOOKUP($E35,'Férfi egyéni 1000 ELO'!$A$7:$O$48,15))</f>
        <v>0</v>
      </c>
      <c r="D35" s="471">
        <f>IF($E35="","",VLOOKUP($E35,'Férfi egyéni 1000 ELO'!$A$7:$O$48,5))</f>
        <v>0</v>
      </c>
      <c r="E35" s="159">
        <v>30</v>
      </c>
      <c r="F35" s="487" t="str">
        <f>UPPER(IF($E35="","",VLOOKUP($E35,'Férfi egyéni 1000 ELO'!$A$7:$O$48,2)))</f>
        <v xml:space="preserve">DR. FRANCIA </v>
      </c>
      <c r="G35" s="487" t="str">
        <f>IF($E35="","",VLOOKUP($E35,'Férfi egyéni 1000 ELO'!$A$7:$O$48,3))</f>
        <v>Balázs</v>
      </c>
      <c r="H35" s="487"/>
      <c r="I35" s="487">
        <f>IF($E35="","",VLOOKUP($E35,'Férfi egyéni 1000 ELO'!$A$7:$O$48,4))</f>
        <v>0</v>
      </c>
      <c r="J35" s="162"/>
      <c r="K35" s="161"/>
      <c r="L35" s="187"/>
      <c r="M35" s="161" t="s">
        <v>475</v>
      </c>
      <c r="N35" s="186"/>
      <c r="O35" s="164"/>
      <c r="P35" s="166"/>
      <c r="Q35" s="164"/>
      <c r="R35" s="246"/>
      <c r="S35" s="169"/>
      <c r="AI35" s="668"/>
      <c r="AJ35" s="668"/>
      <c r="AK35" s="668"/>
    </row>
    <row r="36" spans="1:37" s="38" customFormat="1" ht="9.6" customHeight="1" x14ac:dyDescent="0.25">
      <c r="A36" s="171"/>
      <c r="B36" s="460"/>
      <c r="C36" s="460"/>
      <c r="D36" s="472"/>
      <c r="E36" s="172"/>
      <c r="F36" s="173"/>
      <c r="G36" s="173"/>
      <c r="H36" s="174"/>
      <c r="I36" s="175" t="s">
        <v>0</v>
      </c>
      <c r="J36" s="176" t="s">
        <v>388</v>
      </c>
      <c r="K36" s="817" t="str">
        <f>UPPER(IF(OR(J36="a",J36="as"),F35,IF(OR(J36="b",J36="bs"),F37,)))</f>
        <v xml:space="preserve">KLIMASEVSZKY  </v>
      </c>
      <c r="L36" s="189"/>
      <c r="M36" s="161"/>
      <c r="N36" s="186"/>
      <c r="O36" s="164"/>
      <c r="P36" s="166"/>
      <c r="Q36" s="164"/>
      <c r="R36" s="246"/>
      <c r="S36" s="169"/>
      <c r="AI36" s="668"/>
      <c r="AJ36" s="668"/>
      <c r="AK36" s="668"/>
    </row>
    <row r="37" spans="1:37" s="38" customFormat="1" ht="9.6" customHeight="1" x14ac:dyDescent="0.25">
      <c r="A37" s="157">
        <v>16</v>
      </c>
      <c r="B37" s="390">
        <f>IF($E37="","",VLOOKUP($E37,'Férfi egyéni 1000 ELO'!$A$7:$O$48,14))</f>
        <v>0</v>
      </c>
      <c r="C37" s="390">
        <f>IF($E37="","",VLOOKUP($E37,'Férfi egyéni 1000 ELO'!$A$7:$O$48,15))</f>
        <v>0</v>
      </c>
      <c r="D37" s="471">
        <f>IF($E37="","",VLOOKUP($E37,'Férfi egyéni 1000 ELO'!$A$7:$O$48,5))</f>
        <v>0</v>
      </c>
      <c r="E37" s="159">
        <v>5</v>
      </c>
      <c r="F37" s="160" t="str">
        <f>UPPER(IF($E37="","",VLOOKUP($E37,'Férfi egyéni 1000 ELO'!$A$7:$O$48,2)))</f>
        <v xml:space="preserve">KLIMASEVSZKY  </v>
      </c>
      <c r="G37" s="160" t="str">
        <f>IF($E37="","",VLOOKUP($E37,'Férfi egyéni 1000 ELO'!$A$7:$O$48,3))</f>
        <v>András</v>
      </c>
      <c r="H37" s="160"/>
      <c r="I37" s="160">
        <f>IF($E37="","",VLOOKUP($E37,'Férfi egyéni 1000 ELO'!$A$7:$O$48,4))</f>
        <v>0</v>
      </c>
      <c r="J37" s="190"/>
      <c r="K37" s="161" t="s">
        <v>422</v>
      </c>
      <c r="L37" s="161"/>
      <c r="M37" s="161"/>
      <c r="N37" s="186"/>
      <c r="O37" s="166"/>
      <c r="P37" s="166"/>
      <c r="Q37" s="164"/>
      <c r="R37" s="246"/>
      <c r="S37" s="169"/>
      <c r="AI37" s="668"/>
      <c r="AJ37" s="668"/>
      <c r="AK37" s="668"/>
    </row>
    <row r="38" spans="1:37" s="38" customFormat="1" ht="9.6" customHeight="1" x14ac:dyDescent="0.25">
      <c r="A38" s="171"/>
      <c r="B38" s="460"/>
      <c r="C38" s="460"/>
      <c r="D38" s="472"/>
      <c r="E38" s="172"/>
      <c r="F38" s="173"/>
      <c r="G38" s="173"/>
      <c r="H38" s="174"/>
      <c r="I38" s="173"/>
      <c r="J38" s="183"/>
      <c r="K38" s="161"/>
      <c r="L38" s="161"/>
      <c r="M38" s="161"/>
      <c r="N38" s="186"/>
      <c r="O38" s="474" t="s">
        <v>132</v>
      </c>
      <c r="P38" s="250"/>
      <c r="Q38" s="817" t="s">
        <v>526</v>
      </c>
      <c r="R38" s="251"/>
      <c r="S38" s="169"/>
      <c r="AI38" s="668"/>
      <c r="AJ38" s="668"/>
      <c r="AK38" s="668"/>
    </row>
    <row r="39" spans="1:37" s="38" customFormat="1" ht="9.6" customHeight="1" x14ac:dyDescent="0.25">
      <c r="A39" s="157">
        <v>17</v>
      </c>
      <c r="B39" s="390">
        <f>IF($E39="","",VLOOKUP($E39,'Férfi egyéni 1000 ELO'!$A$7:$O$48,14))</f>
        <v>0</v>
      </c>
      <c r="C39" s="390">
        <f>IF($E39="","",VLOOKUP($E39,'Férfi egyéni 1000 ELO'!$A$7:$O$48,15))</f>
        <v>0</v>
      </c>
      <c r="D39" s="471">
        <f>IF($E39="","",VLOOKUP($E39,'Férfi egyéni 1000 ELO'!$A$7:$O$48,5))</f>
        <v>0</v>
      </c>
      <c r="E39" s="159">
        <v>6</v>
      </c>
      <c r="F39" s="160" t="str">
        <f>UPPER(IF($E39="","",VLOOKUP($E39,'Férfi egyéni 1000 ELO'!$A$7:$O$48,2)))</f>
        <v xml:space="preserve">KEIL </v>
      </c>
      <c r="G39" s="160" t="str">
        <f>IF($E39="","",VLOOKUP($E39,'Férfi egyéni 1000 ELO'!$A$7:$O$48,3))</f>
        <v>Bálint</v>
      </c>
      <c r="H39" s="160"/>
      <c r="I39" s="160">
        <f>IF($E39="","",VLOOKUP($E39,'Férfi egyéni 1000 ELO'!$A$7:$O$48,4))</f>
        <v>0</v>
      </c>
      <c r="J39" s="162"/>
      <c r="K39" s="161"/>
      <c r="L39" s="161"/>
      <c r="M39" s="161"/>
      <c r="N39" s="186"/>
      <c r="O39" s="175" t="s">
        <v>0</v>
      </c>
      <c r="P39" s="252"/>
      <c r="Q39" s="161" t="s">
        <v>420</v>
      </c>
      <c r="R39" s="246"/>
      <c r="S39" s="169"/>
      <c r="AI39" s="668"/>
      <c r="AJ39" s="668"/>
      <c r="AK39" s="668"/>
    </row>
    <row r="40" spans="1:37" s="38" customFormat="1" ht="9.6" customHeight="1" x14ac:dyDescent="0.25">
      <c r="A40" s="171"/>
      <c r="B40" s="460"/>
      <c r="C40" s="460"/>
      <c r="D40" s="472"/>
      <c r="E40" s="172"/>
      <c r="F40" s="173"/>
      <c r="G40" s="173"/>
      <c r="H40" s="174"/>
      <c r="I40" s="175" t="s">
        <v>0</v>
      </c>
      <c r="J40" s="176" t="s">
        <v>386</v>
      </c>
      <c r="K40" s="817" t="str">
        <f>UPPER(IF(OR(J40="a",J40="as"),F39,IF(OR(J40="b",J40="bs"),F41,)))</f>
        <v xml:space="preserve">KEIL </v>
      </c>
      <c r="L40" s="177"/>
      <c r="M40" s="161"/>
      <c r="N40" s="186"/>
      <c r="O40" s="164"/>
      <c r="P40" s="166"/>
      <c r="Q40" s="164"/>
      <c r="R40" s="246"/>
      <c r="S40" s="169"/>
      <c r="AI40" s="668"/>
      <c r="AJ40" s="668"/>
      <c r="AK40" s="668"/>
    </row>
    <row r="41" spans="1:37" s="38" customFormat="1" ht="9.6" customHeight="1" x14ac:dyDescent="0.25">
      <c r="A41" s="171">
        <v>18</v>
      </c>
      <c r="B41" s="390">
        <f>IF($E41="","",VLOOKUP($E41,'Férfi egyéni 1000 ELO'!$A$7:$O$48,14))</f>
        <v>0</v>
      </c>
      <c r="C41" s="390">
        <f>IF($E41="","",VLOOKUP($E41,'Férfi egyéni 1000 ELO'!$A$7:$O$48,15))</f>
        <v>0</v>
      </c>
      <c r="D41" s="471">
        <f>IF($E41="","",VLOOKUP($E41,'Férfi egyéni 1000 ELO'!$A$7:$O$48,5))</f>
        <v>0</v>
      </c>
      <c r="E41" s="159">
        <v>29</v>
      </c>
      <c r="F41" s="487" t="str">
        <f>UPPER(IF($E41="","",VLOOKUP($E41,'Férfi egyéni 1000 ELO'!$A$7:$O$48,2)))</f>
        <v xml:space="preserve">KURUNCI </v>
      </c>
      <c r="G41" s="487" t="str">
        <f>IF($E41="","",VLOOKUP($E41,'Férfi egyéni 1000 ELO'!$A$7:$O$48,3))</f>
        <v>Lajos</v>
      </c>
      <c r="H41" s="487"/>
      <c r="I41" s="487">
        <f>IF($E41="","",VLOOKUP($E41,'Férfi egyéni 1000 ELO'!$A$7:$O$48,4))</f>
        <v>0</v>
      </c>
      <c r="J41" s="180"/>
      <c r="K41" s="161" t="s">
        <v>417</v>
      </c>
      <c r="L41" s="181"/>
      <c r="M41" s="161"/>
      <c r="N41" s="186"/>
      <c r="O41" s="164"/>
      <c r="P41" s="166"/>
      <c r="Q41" s="836" t="str">
        <f>IF(Y3="","",CONCATENATE(AB1," pont"))</f>
        <v/>
      </c>
      <c r="R41" s="837"/>
      <c r="S41" s="169"/>
      <c r="AI41" s="668"/>
      <c r="AJ41" s="668"/>
      <c r="AK41" s="668"/>
    </row>
    <row r="42" spans="1:37" s="38" customFormat="1" ht="9.6" customHeight="1" x14ac:dyDescent="0.25">
      <c r="A42" s="171"/>
      <c r="B42" s="460"/>
      <c r="C42" s="460"/>
      <c r="D42" s="472"/>
      <c r="E42" s="182"/>
      <c r="F42" s="488"/>
      <c r="G42" s="488"/>
      <c r="H42" s="489"/>
      <c r="I42" s="488"/>
      <c r="J42" s="183"/>
      <c r="K42" s="175" t="s">
        <v>0</v>
      </c>
      <c r="L42" s="184" t="s">
        <v>386</v>
      </c>
      <c r="M42" s="817" t="str">
        <f>UPPER(IF(OR(L42="a",L42="as"),K40,IF(OR(L42="b",L42="bs"),K44,)))</f>
        <v xml:space="preserve">KEIL </v>
      </c>
      <c r="N42" s="185"/>
      <c r="O42" s="164"/>
      <c r="P42" s="166"/>
      <c r="Q42" s="164"/>
      <c r="R42" s="246"/>
      <c r="S42" s="169"/>
      <c r="AI42" s="668"/>
      <c r="AJ42" s="668"/>
      <c r="AK42" s="668"/>
    </row>
    <row r="43" spans="1:37" s="38" customFormat="1" ht="9.6" customHeight="1" x14ac:dyDescent="0.25">
      <c r="A43" s="171">
        <v>19</v>
      </c>
      <c r="B43" s="390">
        <f>IF($E43="","",VLOOKUP($E43,'Férfi egyéni 1000 ELO'!$A$7:$O$48,14))</f>
        <v>0</v>
      </c>
      <c r="C43" s="390">
        <f>IF($E43="","",VLOOKUP($E43,'Férfi egyéni 1000 ELO'!$A$7:$O$48,15))</f>
        <v>0</v>
      </c>
      <c r="D43" s="471">
        <f>IF($E43="","",VLOOKUP($E43,'Férfi egyéni 1000 ELO'!$A$7:$O$48,5))</f>
        <v>0</v>
      </c>
      <c r="E43" s="159">
        <v>15</v>
      </c>
      <c r="F43" s="487" t="str">
        <f>UPPER(IF($E43="","",VLOOKUP($E43,'Férfi egyéni 1000 ELO'!$A$7:$O$48,2)))</f>
        <v xml:space="preserve">FÁBIÁN </v>
      </c>
      <c r="G43" s="487" t="str">
        <f>IF($E43="","",VLOOKUP($E43,'Férfi egyéni 1000 ELO'!$A$7:$O$48,3))</f>
        <v>Ákos</v>
      </c>
      <c r="H43" s="487"/>
      <c r="I43" s="487">
        <f>IF($E43="","",VLOOKUP($E43,'Férfi egyéni 1000 ELO'!$A$7:$O$48,4))</f>
        <v>0</v>
      </c>
      <c r="J43" s="162"/>
      <c r="K43" s="161"/>
      <c r="L43" s="187"/>
      <c r="M43" s="161" t="s">
        <v>418</v>
      </c>
      <c r="N43" s="188"/>
      <c r="O43" s="164"/>
      <c r="P43" s="166"/>
      <c r="Q43" s="164"/>
      <c r="R43" s="246"/>
      <c r="S43" s="169"/>
      <c r="AI43" s="668"/>
      <c r="AJ43" s="668"/>
      <c r="AK43" s="668"/>
    </row>
    <row r="44" spans="1:37" s="38" customFormat="1" ht="9.6" customHeight="1" x14ac:dyDescent="0.25">
      <c r="A44" s="171"/>
      <c r="B44" s="460"/>
      <c r="C44" s="460"/>
      <c r="D44" s="472"/>
      <c r="E44" s="182"/>
      <c r="F44" s="488"/>
      <c r="G44" s="488"/>
      <c r="H44" s="489"/>
      <c r="I44" s="490" t="s">
        <v>0</v>
      </c>
      <c r="J44" s="176" t="s">
        <v>386</v>
      </c>
      <c r="K44" s="177" t="str">
        <f>UPPER(IF(OR(J44="a",J44="as"),F43,IF(OR(J44="b",J44="bs"),F45,)))</f>
        <v xml:space="preserve">FÁBIÁN </v>
      </c>
      <c r="L44" s="189"/>
      <c r="M44" s="161"/>
      <c r="N44" s="188"/>
      <c r="O44" s="164"/>
      <c r="P44" s="166"/>
      <c r="Q44" s="164"/>
      <c r="R44" s="246"/>
      <c r="S44" s="169"/>
      <c r="AI44" s="668"/>
      <c r="AJ44" s="668"/>
      <c r="AK44" s="668"/>
    </row>
    <row r="45" spans="1:37" s="38" customFormat="1" ht="9.6" customHeight="1" x14ac:dyDescent="0.25">
      <c r="A45" s="171">
        <v>20</v>
      </c>
      <c r="B45" s="390">
        <f>IF($E45="","",VLOOKUP($E45,'Férfi egyéni 1000 ELO'!$A$7:$O$48,14))</f>
        <v>0</v>
      </c>
      <c r="C45" s="390">
        <f>IF($E45="","",VLOOKUP($E45,'Férfi egyéni 1000 ELO'!$A$7:$O$48,15))</f>
        <v>0</v>
      </c>
      <c r="D45" s="471">
        <f>IF($E45="","",VLOOKUP($E45,'Férfi egyéni 1000 ELO'!$A$7:$O$48,5))</f>
        <v>0</v>
      </c>
      <c r="E45" s="159">
        <v>26</v>
      </c>
      <c r="F45" s="487" t="str">
        <f>UPPER(IF($E45="","",VLOOKUP($E45,'Férfi egyéni 1000 ELO'!$A$7:$O$48,2)))</f>
        <v xml:space="preserve">VARGA </v>
      </c>
      <c r="G45" s="487" t="str">
        <f>IF($E45="","",VLOOKUP($E45,'Férfi egyéni 1000 ELO'!$A$7:$O$48,3))</f>
        <v>Ákos Ciprián</v>
      </c>
      <c r="H45" s="487"/>
      <c r="I45" s="487">
        <f>IF($E45="","",VLOOKUP($E45,'Férfi egyéni 1000 ELO'!$A$7:$O$48,4))</f>
        <v>0</v>
      </c>
      <c r="J45" s="190"/>
      <c r="K45" s="161" t="s">
        <v>394</v>
      </c>
      <c r="L45" s="161"/>
      <c r="M45" s="161"/>
      <c r="N45" s="188"/>
      <c r="O45" s="164"/>
      <c r="P45" s="166"/>
      <c r="Q45" s="164"/>
      <c r="R45" s="246"/>
      <c r="S45" s="169"/>
      <c r="AI45" s="668"/>
      <c r="AJ45" s="668"/>
      <c r="AK45" s="668"/>
    </row>
    <row r="46" spans="1:37" s="38" customFormat="1" ht="9.6" customHeight="1" x14ac:dyDescent="0.25">
      <c r="A46" s="171"/>
      <c r="B46" s="460"/>
      <c r="C46" s="460"/>
      <c r="D46" s="472"/>
      <c r="E46" s="182"/>
      <c r="F46" s="488"/>
      <c r="G46" s="488"/>
      <c r="H46" s="489"/>
      <c r="I46" s="488"/>
      <c r="J46" s="183"/>
      <c r="K46" s="161"/>
      <c r="L46" s="161"/>
      <c r="M46" s="175" t="s">
        <v>0</v>
      </c>
      <c r="N46" s="184" t="s">
        <v>388</v>
      </c>
      <c r="O46" s="817" t="str">
        <f>UPPER(IF(OR(N46="a",N46="as"),M42,IF(OR(N46="b",N46="bs"),M50,)))</f>
        <v xml:space="preserve">NYIRŐ </v>
      </c>
      <c r="P46" s="247"/>
      <c r="Q46" s="164"/>
      <c r="R46" s="246"/>
      <c r="S46" s="169"/>
      <c r="AI46" s="668"/>
      <c r="AJ46" s="668"/>
      <c r="AK46" s="668"/>
    </row>
    <row r="47" spans="1:37" s="38" customFormat="1" ht="9.6" customHeight="1" x14ac:dyDescent="0.25">
      <c r="A47" s="171">
        <v>21</v>
      </c>
      <c r="B47" s="390">
        <f>IF($E47="","",VLOOKUP($E47,'Férfi egyéni 1000 ELO'!$A$7:$O$48,14))</f>
        <v>0</v>
      </c>
      <c r="C47" s="390">
        <f>IF($E47="","",VLOOKUP($E47,'Férfi egyéni 1000 ELO'!$A$7:$O$48,15))</f>
        <v>0</v>
      </c>
      <c r="D47" s="471">
        <f>IF($E47="","",VLOOKUP($E47,'Férfi egyéni 1000 ELO'!$A$7:$O$48,5))</f>
        <v>0</v>
      </c>
      <c r="E47" s="159">
        <v>9</v>
      </c>
      <c r="F47" s="487" t="str">
        <f>UPPER(IF($E47="","",VLOOKUP($E47,'Férfi egyéni 1000 ELO'!$A$7:$O$48,2)))</f>
        <v>SZEMERÉDI</v>
      </c>
      <c r="G47" s="487" t="str">
        <f>IF($E47="","",VLOOKUP($E47,'Férfi egyéni 1000 ELO'!$A$7:$O$48,3))</f>
        <v>György</v>
      </c>
      <c r="H47" s="487"/>
      <c r="I47" s="487">
        <f>IF($E47="","",VLOOKUP($E47,'Férfi egyéni 1000 ELO'!$A$7:$O$48,4))</f>
        <v>0</v>
      </c>
      <c r="J47" s="192"/>
      <c r="K47" s="161"/>
      <c r="L47" s="161"/>
      <c r="M47" s="161"/>
      <c r="N47" s="188"/>
      <c r="O47" s="161" t="s">
        <v>478</v>
      </c>
      <c r="P47" s="246"/>
      <c r="Q47" s="164"/>
      <c r="R47" s="246"/>
      <c r="S47" s="169"/>
      <c r="AI47" s="668"/>
      <c r="AJ47" s="668"/>
      <c r="AK47" s="668"/>
    </row>
    <row r="48" spans="1:37" s="38" customFormat="1" ht="9.6" customHeight="1" x14ac:dyDescent="0.25">
      <c r="A48" s="171"/>
      <c r="B48" s="460"/>
      <c r="C48" s="460"/>
      <c r="D48" s="472"/>
      <c r="E48" s="182"/>
      <c r="F48" s="488"/>
      <c r="G48" s="488"/>
      <c r="H48" s="489"/>
      <c r="I48" s="490" t="s">
        <v>0</v>
      </c>
      <c r="J48" s="176" t="s">
        <v>386</v>
      </c>
      <c r="K48" s="177" t="str">
        <f>UPPER(IF(OR(J48="a",J48="as"),F47,IF(OR(J48="b",J48="bs"),F49,)))</f>
        <v>SZEMERÉDI</v>
      </c>
      <c r="L48" s="177"/>
      <c r="M48" s="161"/>
      <c r="N48" s="188"/>
      <c r="O48" s="164"/>
      <c r="P48" s="246"/>
      <c r="Q48" s="164"/>
      <c r="R48" s="246"/>
      <c r="S48" s="169"/>
      <c r="AI48" s="668"/>
      <c r="AJ48" s="668"/>
      <c r="AK48" s="668"/>
    </row>
    <row r="49" spans="1:37" s="38" customFormat="1" ht="9.6" customHeight="1" x14ac:dyDescent="0.25">
      <c r="A49" s="171">
        <v>22</v>
      </c>
      <c r="B49" s="390">
        <f>IF($E49="","",VLOOKUP($E49,'Férfi egyéni 1000 ELO'!$A$7:$O$48,14))</f>
        <v>0</v>
      </c>
      <c r="C49" s="390">
        <f>IF($E49="","",VLOOKUP($E49,'Férfi egyéni 1000 ELO'!$A$7:$O$48,15))</f>
        <v>0</v>
      </c>
      <c r="D49" s="471">
        <f>IF($E49="","",VLOOKUP($E49,'Férfi egyéni 1000 ELO'!$A$7:$O$48,5))</f>
        <v>0</v>
      </c>
      <c r="E49" s="159">
        <v>31</v>
      </c>
      <c r="F49" s="487" t="str">
        <f>UPPER(IF($E49="","",VLOOKUP($E49,'Férfi egyéni 1000 ELO'!$A$7:$O$48,2)))</f>
        <v xml:space="preserve">MÉSZÁROS </v>
      </c>
      <c r="G49" s="487" t="str">
        <f>IF($E49="","",VLOOKUP($E49,'Férfi egyéni 1000 ELO'!$A$7:$O$48,3))</f>
        <v>József</v>
      </c>
      <c r="H49" s="487"/>
      <c r="I49" s="487">
        <f>IF($E49="","",VLOOKUP($E49,'Férfi egyéni 1000 ELO'!$A$7:$O$48,4))</f>
        <v>0</v>
      </c>
      <c r="J49" s="180"/>
      <c r="K49" s="161" t="s">
        <v>422</v>
      </c>
      <c r="L49" s="181"/>
      <c r="M49" s="161"/>
      <c r="N49" s="188"/>
      <c r="O49" s="164"/>
      <c r="P49" s="246"/>
      <c r="Q49" s="164"/>
      <c r="R49" s="246"/>
      <c r="S49" s="169"/>
      <c r="AI49" s="668"/>
      <c r="AJ49" s="668"/>
      <c r="AK49" s="668"/>
    </row>
    <row r="50" spans="1:37" s="38" customFormat="1" ht="9.6" customHeight="1" x14ac:dyDescent="0.25">
      <c r="A50" s="171"/>
      <c r="B50" s="460"/>
      <c r="C50" s="460"/>
      <c r="D50" s="472"/>
      <c r="E50" s="182"/>
      <c r="F50" s="488"/>
      <c r="G50" s="488"/>
      <c r="H50" s="489"/>
      <c r="I50" s="488"/>
      <c r="J50" s="183"/>
      <c r="K50" s="175" t="s">
        <v>0</v>
      </c>
      <c r="L50" s="184" t="s">
        <v>388</v>
      </c>
      <c r="M50" s="817" t="str">
        <f>UPPER(IF(OR(L50="a",L50="as"),K48,IF(OR(L50="b",L50="bs"),K52,)))</f>
        <v xml:space="preserve">NYIRŐ </v>
      </c>
      <c r="N50" s="194"/>
      <c r="O50" s="164"/>
      <c r="P50" s="246"/>
      <c r="Q50" s="164"/>
      <c r="R50" s="246"/>
      <c r="S50" s="169"/>
      <c r="AI50" s="668"/>
      <c r="AJ50" s="668"/>
      <c r="AK50" s="668"/>
    </row>
    <row r="51" spans="1:37" s="38" customFormat="1" ht="9.6" customHeight="1" x14ac:dyDescent="0.25">
      <c r="A51" s="171">
        <v>23</v>
      </c>
      <c r="B51" s="390">
        <f>IF($E51="","",VLOOKUP($E51,'Férfi egyéni 1000 ELO'!$A$7:$O$48,14))</f>
        <v>0</v>
      </c>
      <c r="C51" s="390">
        <f>IF($E51="","",VLOOKUP($E51,'Férfi egyéni 1000 ELO'!$A$7:$O$48,15))</f>
        <v>0</v>
      </c>
      <c r="D51" s="471">
        <f>IF($E51="","",VLOOKUP($E51,'Férfi egyéni 1000 ELO'!$A$7:$O$48,5))</f>
        <v>0</v>
      </c>
      <c r="E51" s="159">
        <v>19</v>
      </c>
      <c r="F51" s="487" t="str">
        <f>UPPER(IF($E51="","",VLOOKUP($E51,'Férfi egyéni 1000 ELO'!$A$7:$O$48,2)))</f>
        <v xml:space="preserve">BARABÁS </v>
      </c>
      <c r="G51" s="487" t="str">
        <f>IF($E51="","",VLOOKUP($E51,'Férfi egyéni 1000 ELO'!$A$7:$O$48,3))</f>
        <v>Bence</v>
      </c>
      <c r="H51" s="487"/>
      <c r="I51" s="487">
        <f>IF($E51="","",VLOOKUP($E51,'Férfi egyéni 1000 ELO'!$A$7:$O$48,4))</f>
        <v>0</v>
      </c>
      <c r="J51" s="162"/>
      <c r="K51" s="161"/>
      <c r="L51" s="187"/>
      <c r="M51" s="161" t="s">
        <v>474</v>
      </c>
      <c r="N51" s="186"/>
      <c r="O51" s="164"/>
      <c r="P51" s="246"/>
      <c r="Q51" s="164"/>
      <c r="R51" s="246"/>
      <c r="S51" s="169"/>
      <c r="AI51" s="668"/>
      <c r="AJ51" s="668"/>
      <c r="AK51" s="668"/>
    </row>
    <row r="52" spans="1:37" s="38" customFormat="1" ht="9.6" customHeight="1" x14ac:dyDescent="0.25">
      <c r="A52" s="171"/>
      <c r="B52" s="460"/>
      <c r="C52" s="460"/>
      <c r="D52" s="472"/>
      <c r="E52" s="172"/>
      <c r="F52" s="173"/>
      <c r="G52" s="173"/>
      <c r="H52" s="174"/>
      <c r="I52" s="175" t="s">
        <v>0</v>
      </c>
      <c r="J52" s="176" t="s">
        <v>388</v>
      </c>
      <c r="K52" s="817" t="str">
        <f>UPPER(IF(OR(J52="a",J52="as"),F51,IF(OR(J52="b",J52="bs"),F53,)))</f>
        <v xml:space="preserve">NYIRŐ </v>
      </c>
      <c r="L52" s="189"/>
      <c r="M52" s="161"/>
      <c r="N52" s="186"/>
      <c r="O52" s="164"/>
      <c r="P52" s="246"/>
      <c r="Q52" s="164"/>
      <c r="R52" s="246"/>
      <c r="S52" s="169"/>
      <c r="AI52" s="668"/>
      <c r="AJ52" s="668"/>
      <c r="AK52" s="668"/>
    </row>
    <row r="53" spans="1:37" s="38" customFormat="1" ht="9.6" customHeight="1" x14ac:dyDescent="0.25">
      <c r="A53" s="157">
        <v>24</v>
      </c>
      <c r="B53" s="390">
        <f>IF($E53="","",VLOOKUP($E53,'Férfi egyéni 1000 ELO'!$A$7:$O$48,14))</f>
        <v>0</v>
      </c>
      <c r="C53" s="390">
        <f>IF($E53="","",VLOOKUP($E53,'Férfi egyéni 1000 ELO'!$A$7:$O$48,15))</f>
        <v>0</v>
      </c>
      <c r="D53" s="471">
        <f>IF($E53="","",VLOOKUP($E53,'Férfi egyéni 1000 ELO'!$A$7:$O$48,5))</f>
        <v>0</v>
      </c>
      <c r="E53" s="159">
        <v>4</v>
      </c>
      <c r="F53" s="160" t="str">
        <f>UPPER(IF($E53="","",VLOOKUP($E53,'Férfi egyéni 1000 ELO'!$A$7:$O$48,2)))</f>
        <v xml:space="preserve">NYIRŐ </v>
      </c>
      <c r="G53" s="160" t="str">
        <f>IF($E53="","",VLOOKUP($E53,'Férfi egyéni 1000 ELO'!$A$7:$O$48,3))</f>
        <v>Richárd</v>
      </c>
      <c r="H53" s="160"/>
      <c r="I53" s="160">
        <f>IF($E53="","",VLOOKUP($E53,'Férfi egyéni 1000 ELO'!$A$7:$O$48,4))</f>
        <v>0</v>
      </c>
      <c r="J53" s="190"/>
      <c r="K53" s="161" t="s">
        <v>423</v>
      </c>
      <c r="L53" s="161"/>
      <c r="M53" s="161"/>
      <c r="N53" s="186"/>
      <c r="O53" s="164"/>
      <c r="P53" s="246"/>
      <c r="Q53" s="164"/>
      <c r="R53" s="246"/>
      <c r="S53" s="169"/>
      <c r="AI53" s="668"/>
      <c r="AJ53" s="668"/>
      <c r="AK53" s="668"/>
    </row>
    <row r="54" spans="1:37" s="38" customFormat="1" ht="9.6" customHeight="1" x14ac:dyDescent="0.25">
      <c r="A54" s="171"/>
      <c r="B54" s="460"/>
      <c r="C54" s="460"/>
      <c r="D54" s="472"/>
      <c r="E54" s="172"/>
      <c r="F54" s="191"/>
      <c r="G54" s="191"/>
      <c r="H54" s="195"/>
      <c r="I54" s="191"/>
      <c r="J54" s="183"/>
      <c r="K54" s="161"/>
      <c r="L54" s="161"/>
      <c r="M54" s="161"/>
      <c r="N54" s="186"/>
      <c r="O54" s="175" t="s">
        <v>0</v>
      </c>
      <c r="P54" s="184" t="s">
        <v>165</v>
      </c>
      <c r="Q54" s="817" t="str">
        <f>UPPER(IF(OR(P54="a",P54="as"),O46,IF(OR(P54="b",P54="bs"),O62,)))</f>
        <v>TAS SCHINDLER</v>
      </c>
      <c r="R54" s="248"/>
      <c r="S54" s="169"/>
      <c r="AI54" s="668"/>
      <c r="AJ54" s="668"/>
      <c r="AK54" s="668"/>
    </row>
    <row r="55" spans="1:37" s="38" customFormat="1" ht="9.6" customHeight="1" x14ac:dyDescent="0.25">
      <c r="A55" s="157">
        <v>25</v>
      </c>
      <c r="B55" s="390">
        <f>IF($E55="","",VLOOKUP($E55,'Férfi egyéni 1000 ELO'!$A$7:$O$48,14))</f>
        <v>0</v>
      </c>
      <c r="C55" s="390">
        <f>IF($E55="","",VLOOKUP($E55,'Férfi egyéni 1000 ELO'!$A$7:$O$48,15))</f>
        <v>0</v>
      </c>
      <c r="D55" s="471">
        <f>IF($E55="","",VLOOKUP($E55,'Férfi egyéni 1000 ELO'!$A$7:$O$48,5))</f>
        <v>0</v>
      </c>
      <c r="E55" s="159">
        <v>7</v>
      </c>
      <c r="F55" s="160" t="str">
        <f>UPPER(IF($E55="","",VLOOKUP($E55,'Férfi egyéni 1000 ELO'!$A$7:$O$48,2)))</f>
        <v>TAS SCHINDLER</v>
      </c>
      <c r="G55" s="160" t="str">
        <f>IF($E55="","",VLOOKUP($E55,'Férfi egyéni 1000 ELO'!$A$7:$O$48,3))</f>
        <v>Peter</v>
      </c>
      <c r="H55" s="160"/>
      <c r="I55" s="160">
        <f>IF($E55="","",VLOOKUP($E55,'Férfi egyéni 1000 ELO'!$A$7:$O$48,4))</f>
        <v>0</v>
      </c>
      <c r="J55" s="162"/>
      <c r="K55" s="161"/>
      <c r="L55" s="161"/>
      <c r="M55" s="161"/>
      <c r="N55" s="186"/>
      <c r="O55" s="164"/>
      <c r="P55" s="246"/>
      <c r="Q55" s="161" t="s">
        <v>420</v>
      </c>
      <c r="R55" s="166"/>
      <c r="S55" s="169"/>
      <c r="AI55" s="668"/>
      <c r="AJ55" s="668"/>
      <c r="AK55" s="668"/>
    </row>
    <row r="56" spans="1:37" s="38" customFormat="1" ht="9.6" customHeight="1" x14ac:dyDescent="0.25">
      <c r="A56" s="171"/>
      <c r="B56" s="460"/>
      <c r="C56" s="460"/>
      <c r="D56" s="472"/>
      <c r="E56" s="172"/>
      <c r="F56" s="173"/>
      <c r="G56" s="173"/>
      <c r="H56" s="174"/>
      <c r="I56" s="175" t="s">
        <v>0</v>
      </c>
      <c r="J56" s="176" t="s">
        <v>386</v>
      </c>
      <c r="K56" s="817" t="str">
        <f>UPPER(IF(OR(J56="a",J56="as"),F55,IF(OR(J56="b",J56="bs"),F57,)))</f>
        <v>TAS SCHINDLER</v>
      </c>
      <c r="L56" s="177"/>
      <c r="M56" s="161"/>
      <c r="N56" s="186"/>
      <c r="O56" s="164"/>
      <c r="P56" s="246"/>
      <c r="Q56" s="164"/>
      <c r="R56" s="166"/>
      <c r="S56" s="169"/>
      <c r="AI56" s="668"/>
      <c r="AJ56" s="668"/>
      <c r="AK56" s="668"/>
    </row>
    <row r="57" spans="1:37" s="38" customFormat="1" ht="9.6" customHeight="1" x14ac:dyDescent="0.25">
      <c r="A57" s="171">
        <v>26</v>
      </c>
      <c r="B57" s="390">
        <f>IF($E57="","",VLOOKUP($E57,'Férfi egyéni 1000 ELO'!$A$7:$O$48,14))</f>
        <v>0</v>
      </c>
      <c r="C57" s="390">
        <f>IF($E57="","",VLOOKUP($E57,'Férfi egyéni 1000 ELO'!$A$7:$O$48,15))</f>
        <v>0</v>
      </c>
      <c r="D57" s="471">
        <f>IF($E57="","",VLOOKUP($E57,'Férfi egyéni 1000 ELO'!$A$7:$O$48,5))</f>
        <v>0</v>
      </c>
      <c r="E57" s="159">
        <v>14</v>
      </c>
      <c r="F57" s="487" t="str">
        <f>UPPER(IF($E57="","",VLOOKUP($E57,'Férfi egyéni 1000 ELO'!$A$7:$O$48,2)))</f>
        <v xml:space="preserve">JÓFÖLDI </v>
      </c>
      <c r="G57" s="487" t="str">
        <f>IF($E57="","",VLOOKUP($E57,'Férfi egyéni 1000 ELO'!$A$7:$O$48,3))</f>
        <v>Balázs</v>
      </c>
      <c r="H57" s="487"/>
      <c r="I57" s="487">
        <f>IF($E57="","",VLOOKUP($E57,'Férfi egyéni 1000 ELO'!$A$7:$O$48,4))</f>
        <v>0</v>
      </c>
      <c r="J57" s="180"/>
      <c r="K57" s="161" t="s">
        <v>420</v>
      </c>
      <c r="L57" s="181"/>
      <c r="M57" s="161"/>
      <c r="N57" s="186"/>
      <c r="O57" s="164"/>
      <c r="P57" s="246"/>
      <c r="Q57" s="164"/>
      <c r="R57" s="166"/>
      <c r="S57" s="169"/>
      <c r="AI57" s="668"/>
      <c r="AJ57" s="668"/>
      <c r="AK57" s="668"/>
    </row>
    <row r="58" spans="1:37" s="38" customFormat="1" ht="9.6" customHeight="1" x14ac:dyDescent="0.25">
      <c r="A58" s="171"/>
      <c r="B58" s="460"/>
      <c r="C58" s="460"/>
      <c r="D58" s="472"/>
      <c r="E58" s="182"/>
      <c r="F58" s="488"/>
      <c r="G58" s="488"/>
      <c r="H58" s="489"/>
      <c r="I58" s="488"/>
      <c r="J58" s="183"/>
      <c r="K58" s="175" t="s">
        <v>0</v>
      </c>
      <c r="L58" s="184" t="s">
        <v>386</v>
      </c>
      <c r="M58" s="817" t="str">
        <f>UPPER(IF(OR(L58="a",L58="as"),K56,IF(OR(L58="b",L58="bs"),K60,)))</f>
        <v>TAS SCHINDLER</v>
      </c>
      <c r="N58" s="185"/>
      <c r="O58" s="164"/>
      <c r="P58" s="246"/>
      <c r="Q58" s="164"/>
      <c r="R58" s="166"/>
      <c r="S58" s="169"/>
      <c r="AI58" s="668"/>
      <c r="AJ58" s="668"/>
      <c r="AK58" s="668"/>
    </row>
    <row r="59" spans="1:37" s="38" customFormat="1" ht="9.6" customHeight="1" x14ac:dyDescent="0.25">
      <c r="A59" s="171">
        <v>27</v>
      </c>
      <c r="B59" s="390">
        <f>IF($E59="","",VLOOKUP($E59,'Férfi egyéni 1000 ELO'!$A$7:$O$48,14))</f>
        <v>0</v>
      </c>
      <c r="C59" s="390">
        <f>IF($E59="","",VLOOKUP($E59,'Férfi egyéni 1000 ELO'!$A$7:$O$48,15))</f>
        <v>0</v>
      </c>
      <c r="D59" s="471">
        <f>IF($E59="","",VLOOKUP($E59,'Férfi egyéni 1000 ELO'!$A$7:$O$48,5))</f>
        <v>0</v>
      </c>
      <c r="E59" s="159">
        <v>10</v>
      </c>
      <c r="F59" s="487" t="str">
        <f>UPPER(IF($E59="","",VLOOKUP($E59,'Férfi egyéni 1000 ELO'!$A$7:$O$48,2)))</f>
        <v>KOVÁTS</v>
      </c>
      <c r="G59" s="487" t="str">
        <f>IF($E59="","",VLOOKUP($E59,'Férfi egyéni 1000 ELO'!$A$7:$O$48,3))</f>
        <v>Zsolt</v>
      </c>
      <c r="H59" s="487"/>
      <c r="I59" s="487">
        <f>IF($E59="","",VLOOKUP($E59,'Férfi egyéni 1000 ELO'!$A$7:$O$48,4))</f>
        <v>0</v>
      </c>
      <c r="J59" s="162"/>
      <c r="K59" s="161"/>
      <c r="L59" s="187"/>
      <c r="M59" s="161" t="s">
        <v>474</v>
      </c>
      <c r="N59" s="188"/>
      <c r="O59" s="164"/>
      <c r="P59" s="246"/>
      <c r="Q59" s="164"/>
      <c r="R59" s="166"/>
      <c r="S59" s="202"/>
      <c r="AI59" s="668"/>
      <c r="AJ59" s="668"/>
      <c r="AK59" s="668"/>
    </row>
    <row r="60" spans="1:37" s="38" customFormat="1" ht="9.6" customHeight="1" x14ac:dyDescent="0.25">
      <c r="A60" s="171"/>
      <c r="B60" s="460"/>
      <c r="C60" s="460"/>
      <c r="D60" s="472"/>
      <c r="E60" s="182"/>
      <c r="F60" s="488"/>
      <c r="G60" s="488"/>
      <c r="H60" s="489"/>
      <c r="I60" s="490" t="s">
        <v>0</v>
      </c>
      <c r="J60" s="176" t="s">
        <v>386</v>
      </c>
      <c r="K60" s="177" t="str">
        <f>UPPER(IF(OR(J60="a",J60="as"),F59,IF(OR(J60="b",J60="bs"),F61,)))</f>
        <v>KOVÁTS</v>
      </c>
      <c r="L60" s="189"/>
      <c r="M60" s="161"/>
      <c r="N60" s="188"/>
      <c r="O60" s="164"/>
      <c r="P60" s="246"/>
      <c r="Q60" s="164"/>
      <c r="R60" s="166"/>
      <c r="S60" s="169"/>
      <c r="AI60" s="668"/>
      <c r="AJ60" s="668"/>
      <c r="AK60" s="668"/>
    </row>
    <row r="61" spans="1:37" s="38" customFormat="1" ht="9.6" customHeight="1" x14ac:dyDescent="0.25">
      <c r="A61" s="171">
        <v>28</v>
      </c>
      <c r="B61" s="390">
        <f>IF($E61="","",VLOOKUP($E61,'Férfi egyéni 1000 ELO'!$A$7:$O$48,14))</f>
        <v>0</v>
      </c>
      <c r="C61" s="390">
        <f>IF($E61="","",VLOOKUP($E61,'Férfi egyéni 1000 ELO'!$A$7:$O$48,15))</f>
        <v>0</v>
      </c>
      <c r="D61" s="471">
        <f>IF($E61="","",VLOOKUP($E61,'Férfi egyéni 1000 ELO'!$A$7:$O$48,5))</f>
        <v>0</v>
      </c>
      <c r="E61" s="159">
        <v>23</v>
      </c>
      <c r="F61" s="487" t="str">
        <f>UPPER(IF($E61="","",VLOOKUP($E61,'Férfi egyéni 1000 ELO'!$A$7:$O$48,2)))</f>
        <v xml:space="preserve">JUHÁSZ </v>
      </c>
      <c r="G61" s="487" t="str">
        <f>IF($E61="","",VLOOKUP($E61,'Férfi egyéni 1000 ELO'!$A$7:$O$48,3))</f>
        <v>Alex</v>
      </c>
      <c r="H61" s="487"/>
      <c r="I61" s="487">
        <f>IF($E61="","",VLOOKUP($E61,'Férfi egyéni 1000 ELO'!$A$7:$O$48,4))</f>
        <v>0</v>
      </c>
      <c r="J61" s="190"/>
      <c r="K61" s="161" t="s">
        <v>394</v>
      </c>
      <c r="L61" s="161"/>
      <c r="M61" s="161"/>
      <c r="N61" s="188"/>
      <c r="O61" s="164"/>
      <c r="P61" s="246"/>
      <c r="Q61" s="164"/>
      <c r="R61" s="166"/>
      <c r="S61" s="169"/>
      <c r="AI61" s="668"/>
      <c r="AJ61" s="668"/>
      <c r="AK61" s="668"/>
    </row>
    <row r="62" spans="1:37" s="38" customFormat="1" ht="9.6" customHeight="1" x14ac:dyDescent="0.25">
      <c r="A62" s="171"/>
      <c r="B62" s="460"/>
      <c r="C62" s="460"/>
      <c r="D62" s="472"/>
      <c r="E62" s="182"/>
      <c r="F62" s="488"/>
      <c r="G62" s="488"/>
      <c r="H62" s="489"/>
      <c r="I62" s="488"/>
      <c r="J62" s="183"/>
      <c r="K62" s="161"/>
      <c r="L62" s="161"/>
      <c r="M62" s="175" t="s">
        <v>0</v>
      </c>
      <c r="N62" s="184" t="s">
        <v>386</v>
      </c>
      <c r="O62" s="817" t="str">
        <f>UPPER(IF(OR(N62="a",N62="as"),M58,IF(OR(N62="b",N62="bs"),M66,)))</f>
        <v>TAS SCHINDLER</v>
      </c>
      <c r="P62" s="248"/>
      <c r="Q62" s="164"/>
      <c r="R62" s="166"/>
      <c r="S62" s="169"/>
      <c r="AI62" s="668"/>
      <c r="AJ62" s="668"/>
      <c r="AK62" s="668"/>
    </row>
    <row r="63" spans="1:37" s="38" customFormat="1" ht="9.6" customHeight="1" x14ac:dyDescent="0.25">
      <c r="A63" s="171">
        <v>29</v>
      </c>
      <c r="B63" s="390">
        <f>IF($E63="","",VLOOKUP($E63,'Férfi egyéni 1000 ELO'!$A$7:$O$48,14))</f>
        <v>0</v>
      </c>
      <c r="C63" s="390">
        <f>IF($E63="","",VLOOKUP($E63,'Férfi egyéni 1000 ELO'!$A$7:$O$48,15))</f>
        <v>0</v>
      </c>
      <c r="D63" s="471">
        <f>IF($E63="","",VLOOKUP($E63,'Férfi egyéni 1000 ELO'!$A$7:$O$48,5))</f>
        <v>0</v>
      </c>
      <c r="E63" s="159">
        <v>21</v>
      </c>
      <c r="F63" s="487" t="str">
        <f>UPPER(IF($E63="","",VLOOKUP($E63,'Férfi egyéni 1000 ELO'!$A$7:$O$48,2)))</f>
        <v xml:space="preserve">MAGYAR </v>
      </c>
      <c r="G63" s="487" t="str">
        <f>IF($E63="","",VLOOKUP($E63,'Férfi egyéni 1000 ELO'!$A$7:$O$48,3))</f>
        <v>Dàvid</v>
      </c>
      <c r="H63" s="487"/>
      <c r="I63" s="487">
        <f>IF($E63="","",VLOOKUP($E63,'Férfi egyéni 1000 ELO'!$A$7:$O$48,4))</f>
        <v>0</v>
      </c>
      <c r="J63" s="192"/>
      <c r="K63" s="161"/>
      <c r="L63" s="161"/>
      <c r="M63" s="161"/>
      <c r="N63" s="188"/>
      <c r="O63" s="161" t="s">
        <v>478</v>
      </c>
      <c r="P63" s="186"/>
      <c r="Q63" s="167"/>
      <c r="R63" s="168"/>
      <c r="S63" s="169"/>
      <c r="AI63" s="668"/>
      <c r="AJ63" s="668"/>
      <c r="AK63" s="668"/>
    </row>
    <row r="64" spans="1:37" s="38" customFormat="1" ht="9.6" customHeight="1" x14ac:dyDescent="0.25">
      <c r="A64" s="171"/>
      <c r="B64" s="460"/>
      <c r="C64" s="460"/>
      <c r="D64" s="472"/>
      <c r="E64" s="182"/>
      <c r="F64" s="488"/>
      <c r="G64" s="488"/>
      <c r="H64" s="489"/>
      <c r="I64" s="490" t="s">
        <v>0</v>
      </c>
      <c r="J64" s="176" t="s">
        <v>386</v>
      </c>
      <c r="K64" s="177" t="str">
        <f>UPPER(IF(OR(J64="a",J64="as"),F63,IF(OR(J64="b",J64="bs"),F65,)))</f>
        <v xml:space="preserve">MAGYAR </v>
      </c>
      <c r="L64" s="177"/>
      <c r="M64" s="161"/>
      <c r="N64" s="188"/>
      <c r="O64" s="186"/>
      <c r="P64" s="186"/>
      <c r="Q64" s="167"/>
      <c r="R64" s="168"/>
      <c r="S64" s="169"/>
      <c r="AI64" s="668"/>
      <c r="AJ64" s="668"/>
      <c r="AK64" s="668"/>
    </row>
    <row r="65" spans="1:37" s="38" customFormat="1" ht="9.6" customHeight="1" x14ac:dyDescent="0.25">
      <c r="A65" s="171">
        <v>30</v>
      </c>
      <c r="B65" s="390">
        <f>IF($E65="","",VLOOKUP($E65,'Férfi egyéni 1000 ELO'!$A$7:$O$48,14))</f>
        <v>0</v>
      </c>
      <c r="C65" s="390">
        <f>IF($E65="","",VLOOKUP($E65,'Férfi egyéni 1000 ELO'!$A$7:$O$48,15))</f>
        <v>0</v>
      </c>
      <c r="D65" s="471">
        <f>IF($E65="","",VLOOKUP($E65,'Férfi egyéni 1000 ELO'!$A$7:$O$48,5))</f>
        <v>0</v>
      </c>
      <c r="E65" s="159">
        <v>18</v>
      </c>
      <c r="F65" s="487" t="str">
        <f>UPPER(IF($E65="","",VLOOKUP($E65,'Férfi egyéni 1000 ELO'!$A$7:$O$48,2)))</f>
        <v xml:space="preserve">FÁBIK </v>
      </c>
      <c r="G65" s="487" t="str">
        <f>IF($E65="","",VLOOKUP($E65,'Férfi egyéni 1000 ELO'!$A$7:$O$48,3))</f>
        <v>Zsolt</v>
      </c>
      <c r="H65" s="487"/>
      <c r="I65" s="487">
        <f>IF($E65="","",VLOOKUP($E65,'Férfi egyéni 1000 ELO'!$A$7:$O$48,4))</f>
        <v>0</v>
      </c>
      <c r="J65" s="180"/>
      <c r="K65" s="161" t="s">
        <v>418</v>
      </c>
      <c r="L65" s="181"/>
      <c r="M65" s="161"/>
      <c r="N65" s="188"/>
      <c r="O65" s="186"/>
      <c r="P65" s="186"/>
      <c r="Q65" s="167"/>
      <c r="R65" s="168"/>
      <c r="S65" s="169"/>
      <c r="AI65" s="668"/>
      <c r="AJ65" s="668"/>
      <c r="AK65" s="668"/>
    </row>
    <row r="66" spans="1:37" s="38" customFormat="1" ht="9.6" customHeight="1" x14ac:dyDescent="0.25">
      <c r="A66" s="171"/>
      <c r="B66" s="460"/>
      <c r="C66" s="460"/>
      <c r="D66" s="472"/>
      <c r="E66" s="182"/>
      <c r="F66" s="488"/>
      <c r="G66" s="488"/>
      <c r="H66" s="489"/>
      <c r="I66" s="488"/>
      <c r="J66" s="183"/>
      <c r="K66" s="175" t="s">
        <v>0</v>
      </c>
      <c r="L66" s="184" t="s">
        <v>386</v>
      </c>
      <c r="M66" s="177" t="str">
        <f>UPPER(IF(OR(L66="a",L66="as"),K64,IF(OR(L66="b",L66="bs"),K68,)))</f>
        <v xml:space="preserve">MAGYAR </v>
      </c>
      <c r="N66" s="194"/>
      <c r="O66" s="186"/>
      <c r="P66" s="186"/>
      <c r="Q66" s="167"/>
      <c r="R66" s="168"/>
      <c r="S66" s="169"/>
      <c r="AI66" s="668"/>
      <c r="AJ66" s="668"/>
      <c r="AK66" s="668"/>
    </row>
    <row r="67" spans="1:37" s="38" customFormat="1" ht="9.6" customHeight="1" x14ac:dyDescent="0.25">
      <c r="A67" s="171">
        <v>31</v>
      </c>
      <c r="B67" s="390">
        <f>IF($E67="","",VLOOKUP($E67,'Férfi egyéni 1000 ELO'!$A$7:$O$48,14))</f>
        <v>0</v>
      </c>
      <c r="C67" s="390">
        <f>IF($E67="","",VLOOKUP($E67,'Férfi egyéni 1000 ELO'!$A$7:$O$48,15))</f>
        <v>0</v>
      </c>
      <c r="D67" s="471">
        <f>IF($E67="","",VLOOKUP($E67,'Férfi egyéni 1000 ELO'!$A$7:$O$48,5))</f>
        <v>0</v>
      </c>
      <c r="E67" s="159">
        <v>32</v>
      </c>
      <c r="F67" s="487" t="str">
        <f>UPPER(IF($E67="","",VLOOKUP($E67,'Férfi egyéni 1000 ELO'!$A$7:$O$48,2)))</f>
        <v xml:space="preserve">BOZÓKI </v>
      </c>
      <c r="G67" s="487" t="str">
        <f>IF($E67="","",VLOOKUP($E67,'Férfi egyéni 1000 ELO'!$A$7:$O$48,3))</f>
        <v>Marcell</v>
      </c>
      <c r="H67" s="487"/>
      <c r="I67" s="487">
        <f>IF($E67="","",VLOOKUP($E67,'Férfi egyéni 1000 ELO'!$A$7:$O$48,4))</f>
        <v>0</v>
      </c>
      <c r="J67" s="162"/>
      <c r="K67" s="161"/>
      <c r="L67" s="187"/>
      <c r="M67" s="161" t="s">
        <v>423</v>
      </c>
      <c r="N67" s="186"/>
      <c r="O67" s="186"/>
      <c r="P67" s="186"/>
      <c r="Q67" s="167"/>
      <c r="R67" s="168"/>
      <c r="S67" s="169"/>
      <c r="AI67" s="668"/>
      <c r="AJ67" s="668"/>
      <c r="AK67" s="668"/>
    </row>
    <row r="68" spans="1:37" s="38" customFormat="1" ht="9.6" customHeight="1" x14ac:dyDescent="0.25">
      <c r="A68" s="171"/>
      <c r="B68" s="460"/>
      <c r="C68" s="460"/>
      <c r="D68" s="472"/>
      <c r="E68" s="172"/>
      <c r="F68" s="173"/>
      <c r="G68" s="173"/>
      <c r="H68" s="174"/>
      <c r="I68" s="175" t="s">
        <v>0</v>
      </c>
      <c r="J68" s="176" t="s">
        <v>388</v>
      </c>
      <c r="K68" s="817" t="str">
        <f>UPPER(IF(OR(J68="a",J68="as"),F67,IF(OR(J68="b",J68="bs"),F69,)))</f>
        <v xml:space="preserve">MONOSTORI </v>
      </c>
      <c r="L68" s="189"/>
      <c r="M68" s="161"/>
      <c r="N68" s="186"/>
      <c r="O68" s="186"/>
      <c r="P68" s="186"/>
      <c r="Q68" s="167"/>
      <c r="R68" s="168"/>
      <c r="S68" s="169"/>
      <c r="AI68" s="668"/>
      <c r="AJ68" s="668"/>
      <c r="AK68" s="668"/>
    </row>
    <row r="69" spans="1:37" s="38" customFormat="1" ht="9.6" customHeight="1" x14ac:dyDescent="0.25">
      <c r="A69" s="157">
        <v>32</v>
      </c>
      <c r="B69" s="390">
        <f>IF($E69="","",VLOOKUP($E69,'Férfi egyéni 1000 ELO'!$A$7:$O$48,14))</f>
        <v>0</v>
      </c>
      <c r="C69" s="390">
        <f>IF($E69="","",VLOOKUP($E69,'Férfi egyéni 1000 ELO'!$A$7:$O$48,15))</f>
        <v>0</v>
      </c>
      <c r="D69" s="471">
        <f>IF($E69="","",VLOOKUP($E69,'Férfi egyéni 1000 ELO'!$A$7:$O$48,5))</f>
        <v>0</v>
      </c>
      <c r="E69" s="159">
        <v>2</v>
      </c>
      <c r="F69" s="160" t="str">
        <f>UPPER(IF($E69="","",VLOOKUP($E69,'Férfi egyéni 1000 ELO'!$A$7:$O$48,2)))</f>
        <v xml:space="preserve">MONOSTORI </v>
      </c>
      <c r="G69" s="160" t="str">
        <f>IF($E69="","",VLOOKUP($E69,'Férfi egyéni 1000 ELO'!$A$7:$O$48,3))</f>
        <v>Tamás</v>
      </c>
      <c r="H69" s="160"/>
      <c r="I69" s="160">
        <f>IF($E69="","",VLOOKUP($E69,'Férfi egyéni 1000 ELO'!$A$7:$O$48,4))</f>
        <v>0</v>
      </c>
      <c r="J69" s="190"/>
      <c r="K69" s="161" t="s">
        <v>474</v>
      </c>
      <c r="L69" s="161"/>
      <c r="M69" s="161"/>
      <c r="N69" s="161"/>
      <c r="O69" s="164"/>
      <c r="P69" s="166"/>
      <c r="Q69" s="167"/>
      <c r="R69" s="168"/>
      <c r="S69" s="169"/>
      <c r="AI69" s="668"/>
      <c r="AJ69" s="668"/>
      <c r="AK69" s="668"/>
    </row>
    <row r="70" spans="1:37" s="2" customFormat="1" ht="6.75" customHeight="1" x14ac:dyDescent="0.25">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5">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5">
      <c r="A72" s="452" t="s">
        <v>106</v>
      </c>
      <c r="B72" s="453"/>
      <c r="C72" s="454"/>
      <c r="D72" s="455"/>
      <c r="E72" s="224">
        <v>1</v>
      </c>
      <c r="F72" s="92" t="str">
        <f>IF(E72&gt;$R$79,,UPPER(VLOOKUP(E72,'Férfi egyéni 1000 ELO'!$A$7:$Q$134,2)))</f>
        <v xml:space="preserve">BESSER </v>
      </c>
      <c r="G72" s="225"/>
      <c r="H72" s="92"/>
      <c r="I72" s="91"/>
      <c r="J72" s="226" t="s">
        <v>7</v>
      </c>
      <c r="K72" s="221"/>
      <c r="L72" s="227"/>
      <c r="M72" s="221"/>
      <c r="N72" s="228"/>
      <c r="O72" s="229" t="s">
        <v>111</v>
      </c>
      <c r="P72" s="230"/>
      <c r="Q72" s="230"/>
      <c r="R72" s="231"/>
      <c r="AI72" s="670"/>
      <c r="AJ72" s="670"/>
      <c r="AK72" s="670"/>
    </row>
    <row r="73" spans="1:37" s="18" customFormat="1" ht="9" customHeight="1" x14ac:dyDescent="0.25">
      <c r="A73" s="236" t="s">
        <v>124</v>
      </c>
      <c r="B73" s="234"/>
      <c r="C73" s="448"/>
      <c r="D73" s="237"/>
      <c r="E73" s="224">
        <v>2</v>
      </c>
      <c r="F73" s="92" t="str">
        <f>IF(E73&gt;$R$79,,UPPER(VLOOKUP(E73,'Férfi egyéni 1000 ELO'!$A$7:$Q$134,2)))</f>
        <v xml:space="preserve">MONOSTORI </v>
      </c>
      <c r="G73" s="225"/>
      <c r="H73" s="92"/>
      <c r="I73" s="91"/>
      <c r="J73" s="226" t="s">
        <v>8</v>
      </c>
      <c r="K73" s="221"/>
      <c r="L73" s="227"/>
      <c r="M73" s="221"/>
      <c r="N73" s="228"/>
      <c r="O73" s="232"/>
      <c r="P73" s="233"/>
      <c r="Q73" s="234"/>
      <c r="R73" s="235"/>
      <c r="AI73" s="670"/>
      <c r="AJ73" s="670"/>
      <c r="AK73" s="670"/>
    </row>
    <row r="74" spans="1:37" s="18" customFormat="1" ht="9" customHeight="1" x14ac:dyDescent="0.25">
      <c r="A74" s="379"/>
      <c r="B74" s="380"/>
      <c r="C74" s="449"/>
      <c r="D74" s="381"/>
      <c r="E74" s="224">
        <v>3</v>
      </c>
      <c r="F74" s="92" t="str">
        <f>IF(E74&gt;$R$79,,UPPER(VLOOKUP(E74,'Férfi egyéni 1000 ELO'!$A$7:$Q$134,2)))</f>
        <v>PÓR</v>
      </c>
      <c r="G74" s="225"/>
      <c r="H74" s="92"/>
      <c r="I74" s="91"/>
      <c r="J74" s="226" t="s">
        <v>9</v>
      </c>
      <c r="K74" s="221"/>
      <c r="L74" s="227"/>
      <c r="M74" s="221"/>
      <c r="N74" s="228"/>
      <c r="O74" s="229" t="s">
        <v>112</v>
      </c>
      <c r="P74" s="230"/>
      <c r="Q74" s="230"/>
      <c r="R74" s="231"/>
      <c r="AI74" s="670"/>
      <c r="AJ74" s="670"/>
      <c r="AK74" s="670"/>
    </row>
    <row r="75" spans="1:37" s="18" customFormat="1" ht="9" customHeight="1" x14ac:dyDescent="0.25">
      <c r="A75" s="238"/>
      <c r="B75" s="443"/>
      <c r="C75" s="443"/>
      <c r="D75" s="239"/>
      <c r="E75" s="224">
        <v>4</v>
      </c>
      <c r="F75" s="92" t="str">
        <f>IF(E75&gt;$R$79,,UPPER(VLOOKUP(E75,'Férfi egyéni 1000 ELO'!$A$7:$Q$134,2)))</f>
        <v xml:space="preserve">NYIRŐ </v>
      </c>
      <c r="G75" s="225"/>
      <c r="H75" s="92"/>
      <c r="I75" s="91"/>
      <c r="J75" s="226" t="s">
        <v>10</v>
      </c>
      <c r="K75" s="221"/>
      <c r="L75" s="227"/>
      <c r="M75" s="221"/>
      <c r="N75" s="228"/>
      <c r="O75" s="221"/>
      <c r="P75" s="227"/>
      <c r="Q75" s="221"/>
      <c r="R75" s="228"/>
      <c r="AI75" s="670"/>
      <c r="AJ75" s="670"/>
      <c r="AK75" s="670"/>
    </row>
    <row r="76" spans="1:37" s="18" customFormat="1" ht="9" customHeight="1" x14ac:dyDescent="0.25">
      <c r="A76" s="366"/>
      <c r="B76" s="382"/>
      <c r="C76" s="382"/>
      <c r="D76" s="450"/>
      <c r="E76" s="224">
        <v>5</v>
      </c>
      <c r="F76" s="92" t="str">
        <f>IF(E76&gt;$R$79,,UPPER(VLOOKUP(E76,'Férfi egyéni 1000 ELO'!$A$7:$Q$134,2)))</f>
        <v xml:space="preserve">KLIMASEVSZKY  </v>
      </c>
      <c r="G76" s="225"/>
      <c r="H76" s="92"/>
      <c r="I76" s="91"/>
      <c r="J76" s="226" t="s">
        <v>11</v>
      </c>
      <c r="K76" s="221"/>
      <c r="L76" s="227"/>
      <c r="M76" s="221"/>
      <c r="N76" s="228"/>
      <c r="O76" s="234"/>
      <c r="P76" s="233"/>
      <c r="Q76" s="234"/>
      <c r="R76" s="235"/>
      <c r="AI76" s="670"/>
      <c r="AJ76" s="670"/>
      <c r="AK76" s="670"/>
    </row>
    <row r="77" spans="1:37" s="18" customFormat="1" ht="9" customHeight="1" x14ac:dyDescent="0.25">
      <c r="A77" s="367"/>
      <c r="B77" s="388"/>
      <c r="C77" s="443"/>
      <c r="D77" s="239"/>
      <c r="E77" s="224">
        <v>6</v>
      </c>
      <c r="F77" s="92" t="str">
        <f>IF(E77&gt;$R$79,,UPPER(VLOOKUP(E77,'Férfi egyéni 1000 ELO'!$A$7:$Q$134,2)))</f>
        <v xml:space="preserve">KEIL </v>
      </c>
      <c r="G77" s="225"/>
      <c r="H77" s="92"/>
      <c r="I77" s="91"/>
      <c r="J77" s="226" t="s">
        <v>12</v>
      </c>
      <c r="K77" s="221"/>
      <c r="L77" s="227"/>
      <c r="M77" s="221"/>
      <c r="N77" s="228"/>
      <c r="O77" s="229" t="s">
        <v>92</v>
      </c>
      <c r="P77" s="230"/>
      <c r="Q77" s="230"/>
      <c r="R77" s="231"/>
      <c r="AI77" s="670"/>
      <c r="AJ77" s="670"/>
      <c r="AK77" s="670"/>
    </row>
    <row r="78" spans="1:37" s="18" customFormat="1" ht="9" customHeight="1" x14ac:dyDescent="0.25">
      <c r="A78" s="367"/>
      <c r="B78" s="388"/>
      <c r="C78" s="444"/>
      <c r="D78" s="377"/>
      <c r="E78" s="224">
        <v>7</v>
      </c>
      <c r="F78" s="92" t="str">
        <f>IF(E78&gt;$R$79,,UPPER(VLOOKUP(E78,'Férfi egyéni 1000 ELO'!$A$7:$Q$134,2)))</f>
        <v>TAS SCHINDLER</v>
      </c>
      <c r="G78" s="225"/>
      <c r="H78" s="92"/>
      <c r="I78" s="91"/>
      <c r="J78" s="226" t="s">
        <v>13</v>
      </c>
      <c r="K78" s="221"/>
      <c r="L78" s="227"/>
      <c r="M78" s="221"/>
      <c r="N78" s="228"/>
      <c r="O78" s="221"/>
      <c r="P78" s="227"/>
      <c r="Q78" s="221"/>
      <c r="R78" s="228"/>
      <c r="AI78" s="670"/>
      <c r="AJ78" s="670"/>
      <c r="AK78" s="670"/>
    </row>
    <row r="79" spans="1:37" s="18" customFormat="1" ht="9" customHeight="1" x14ac:dyDescent="0.25">
      <c r="A79" s="368"/>
      <c r="B79" s="365"/>
      <c r="C79" s="445"/>
      <c r="D79" s="378"/>
      <c r="E79" s="240">
        <v>8</v>
      </c>
      <c r="F79" s="241" t="str">
        <f>IF(E79&gt;$R$79,,UPPER(VLOOKUP(E79,'Férfi egyéni 1000 ELO'!$A$7:$Q$134,2)))</f>
        <v xml:space="preserve">FARKAS </v>
      </c>
      <c r="G79" s="242"/>
      <c r="H79" s="241"/>
      <c r="I79" s="243"/>
      <c r="J79" s="244" t="s">
        <v>14</v>
      </c>
      <c r="K79" s="234"/>
      <c r="L79" s="233"/>
      <c r="M79" s="234"/>
      <c r="N79" s="235"/>
      <c r="O79" s="234" t="str">
        <f>R4</f>
        <v>Kádár László</v>
      </c>
      <c r="P79" s="233"/>
      <c r="Q79" s="234"/>
      <c r="R79" s="245">
        <f>MIN(8,'Férfi egyéni 1000 ELO'!Q5)</f>
        <v>8</v>
      </c>
      <c r="AI79" s="670"/>
      <c r="AJ79" s="670"/>
      <c r="AK79" s="670"/>
    </row>
  </sheetData>
  <mergeCells count="2">
    <mergeCell ref="A4:C4"/>
    <mergeCell ref="Q41:R41"/>
  </mergeCells>
  <phoneticPr fontId="71" type="noConversion"/>
  <conditionalFormatting sqref="H37 H39 H7 H67 H9 H11 H13 H15 H17 H21 H41 H43 H45 H47 H49 H51 H19 H23 H25 H27 H29 H31 H33 H35 H53 H55 H57 H59 H61 H63 H65 H69">
    <cfRule type="expression" dxfId="479" priority="1" stopIfTrue="1">
      <formula>AND($E7&lt;9,$C7&gt;0)</formula>
    </cfRule>
  </conditionalFormatting>
  <conditionalFormatting sqref="I8 I40 I16 M14 I20 M30 I24 I48 M46 I52 I32 I44 I36 I12 M62 I28 K18 K26 K34 K42 K50 K58 K66 K10 I56 I64 I68 I60 O22 O39 O54">
    <cfRule type="expression" dxfId="478" priority="2" stopIfTrue="1">
      <formula>AND($O$1="CU",I8="Umpire")</formula>
    </cfRule>
    <cfRule type="expression" dxfId="477" priority="3" stopIfTrue="1">
      <formula>AND($O$1="CU",I8&lt;&gt;"Umpire",J8&lt;&gt;"")</formula>
    </cfRule>
    <cfRule type="expression" dxfId="476" priority="4" stopIfTrue="1">
      <formula>AND($O$1="CU",I8&lt;&gt;"Umpire")</formula>
    </cfRule>
  </conditionalFormatting>
  <conditionalFormatting sqref="E67 E65 E63 E13 E61 E15 E17 E21 E19 E23 E25 E27 E29 E31 E33 E37 E35 E39 E41 E43 E47 E49 E45 E51 E53 E55 E57 E59 E69">
    <cfRule type="expression" dxfId="475" priority="5" stopIfTrue="1">
      <formula>AND($E13&lt;9,$C13&gt;0)</formula>
    </cfRule>
  </conditionalFormatting>
  <conditionalFormatting sqref="M10 M18 M26 M34 M42 M50 M58 M66 O14 O30 O46 O62 Q22 Q54 K8 K12 K16 K20 K24 K28 K32 K36 K40 K44 K48 K52 K56 K60 K64 K68">
    <cfRule type="expression" dxfId="474" priority="6" stopIfTrue="1">
      <formula>J8="as"</formula>
    </cfRule>
    <cfRule type="expression" dxfId="473" priority="7" stopIfTrue="1">
      <formula>J8="bs"</formula>
    </cfRule>
  </conditionalFormatting>
  <conditionalFormatting sqref="J8 J12 J16 J20 J24 J28 J32 J36 J40 J44 J48 J52 J56 J60 J64 J68 L66 L58 L50 L42 L34 L26 L18 L10 N14 N30 N46 N62 R79 P54 P39 P22">
    <cfRule type="expression" dxfId="472" priority="10" stopIfTrue="1">
      <formula>$O$1="CU"</formula>
    </cfRule>
  </conditionalFormatting>
  <conditionalFormatting sqref="Q38">
    <cfRule type="expression" dxfId="471" priority="11" stopIfTrue="1">
      <formula>P39="as"</formula>
    </cfRule>
    <cfRule type="expression" dxfId="470" priority="12" stopIfTrue="1">
      <formula>P39="bs"</formula>
    </cfRule>
  </conditionalFormatting>
  <conditionalFormatting sqref="E7 E9 E11">
    <cfRule type="expression" dxfId="469" priority="13" stopIfTrue="1">
      <formula>$E7&lt;9</formula>
    </cfRule>
  </conditionalFormatting>
  <dataValidations count="2">
    <dataValidation type="list" allowBlank="1" showInputMessage="1" sqref="I8 I24 I12 I28 I16 I40 I20 I44 I48 I52 I32 I36 I56 I60 I64 I68 K66 K58 K50 K42 K34 K26 K18 K10 M14 M30 M46 M62" xr:uid="{00000000-0002-0000-0300-000000000000}">
      <formula1>$U$7:$U$16</formula1>
    </dataValidation>
    <dataValidation type="list" allowBlank="1" showInputMessage="1" sqref="O54 O39 O22" xr:uid="{00000000-0002-0000-03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547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Munka46">
    <tabColor indexed="11"/>
  </sheetPr>
  <dimension ref="A1:AK43"/>
  <sheetViews>
    <sheetView workbookViewId="0">
      <selection activeCell="Y41" activeCellId="1" sqref="B7 Y4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848" t="str">
        <f>Altalanos!$A$6</f>
        <v>MTSZ AMATŐR OB</v>
      </c>
      <c r="B1" s="848"/>
      <c r="C1" s="848"/>
      <c r="D1" s="848"/>
      <c r="E1" s="848"/>
      <c r="F1" s="848"/>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t="str">
        <f>Altalanos!$E$8</f>
        <v>Női egyéni 500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49" t="str">
        <f>Altalanos!$A$10</f>
        <v>2022.08.05-07.</v>
      </c>
      <c r="B4" s="849"/>
      <c r="C4" s="849"/>
      <c r="D4" s="519"/>
      <c r="E4" s="520" t="str">
        <f>Altalanos!$C$10</f>
        <v>Balatonboglár</v>
      </c>
      <c r="F4" s="520"/>
      <c r="G4" s="520"/>
      <c r="H4" s="523"/>
      <c r="I4" s="520"/>
      <c r="J4" s="522"/>
      <c r="K4" s="523"/>
      <c r="L4" s="659"/>
      <c r="M4" s="525" t="str">
        <f>Altalanos!$E$10</f>
        <v>Kádár László</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IF($B7="","",VLOOKUP($B7,'Női egyéni 500 ELO'!$A$7:$O$22,5))</f>
        <v/>
      </c>
      <c r="D7" s="631" t="str">
        <f>IF($B7="","",VLOOKUP($B7,'Női egyéni 500 ELO'!$A$7:$O$22,15))</f>
        <v/>
      </c>
      <c r="E7" s="847" t="str">
        <f>UPPER(IF($B7="","",VLOOKUP($B7,'Női egyéni 500 ELO'!$A$7:$O$22,2)))</f>
        <v/>
      </c>
      <c r="F7" s="847"/>
      <c r="G7" s="847" t="str">
        <f>IF($B7="","",VLOOKUP($B7,'Női egyéni 500 ELO'!$A$7:$O$22,3))</f>
        <v/>
      </c>
      <c r="H7" s="847"/>
      <c r="I7" s="632" t="str">
        <f>IF($B7="","",VLOOKUP($B7,'Női egyéni 500 ELO'!$A$7:$O$22,4))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IF($B9="","",VLOOKUP($B9,'Női egyéni 500 ELO'!$A$7:$O$22,5))</f>
        <v/>
      </c>
      <c r="D9" s="631" t="str">
        <f>IF($B9="","",VLOOKUP($B9,'Női egyéni 500 ELO'!$A$7:$O$22,15))</f>
        <v/>
      </c>
      <c r="E9" s="847" t="str">
        <f>UPPER(IF($B9="","",VLOOKUP($B9,'Női egyéni 500 ELO'!$A$7:$O$22,2)))</f>
        <v/>
      </c>
      <c r="F9" s="847"/>
      <c r="G9" s="847" t="str">
        <f>IF($B9="","",VLOOKUP($B9,'Női egyéni 500 ELO'!$A$7:$O$22,3))</f>
        <v/>
      </c>
      <c r="H9" s="847"/>
      <c r="I9" s="632" t="str">
        <f>IF($B9="","",VLOOKUP($B9,'Női egyéni 500 ELO'!$A$7:$O$22,4))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IF($B11="","",VLOOKUP($B11,'Női egyéni 500 ELO'!$A$7:$O$22,5))</f>
        <v/>
      </c>
      <c r="D11" s="631" t="str">
        <f>IF($B11="","",VLOOKUP($B11,'Női egyéni 500 ELO'!$A$7:$O$22,15))</f>
        <v/>
      </c>
      <c r="E11" s="847" t="str">
        <f>UPPER(IF($B11="","",VLOOKUP($B11,'Női egyéni 500 ELO'!$A$7:$O$22,2)))</f>
        <v/>
      </c>
      <c r="F11" s="847"/>
      <c r="G11" s="847" t="str">
        <f>IF($B11="","",VLOOKUP($B11,'Női egyéni 500 ELO'!$A$7:$O$22,3))</f>
        <v/>
      </c>
      <c r="H11" s="847"/>
      <c r="I11" s="632" t="str">
        <f>IF($B11="","",VLOOKUP($B11,'Női egyéni 500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IF($B13="","",VLOOKUP($B13,'Női egyéni 500 ELO'!$A$7:$O$22,5))</f>
        <v/>
      </c>
      <c r="D13" s="631" t="str">
        <f>IF($B13="","",VLOOKUP($B13,'Női egyéni 500 ELO'!$A$7:$O$22,15))</f>
        <v/>
      </c>
      <c r="E13" s="847" t="str">
        <f>UPPER(IF($B13="","",VLOOKUP($B13,'Női egyéni 500 ELO'!$A$7:$O$22,2)))</f>
        <v/>
      </c>
      <c r="F13" s="847"/>
      <c r="G13" s="847" t="str">
        <f>IF($B13="","",VLOOKUP($B13,'Női egyéni 500 ELO'!$A$7:$O$22,3))</f>
        <v/>
      </c>
      <c r="H13" s="847"/>
      <c r="I13" s="632" t="str">
        <f>IF($B13="","",VLOOKUP($B13,'Női egyéni 500 ELO'!$A$7:$O$22,4))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46"/>
      <c r="C18" s="846"/>
      <c r="D18" s="843" t="str">
        <f>E7</f>
        <v/>
      </c>
      <c r="E18" s="843"/>
      <c r="F18" s="843" t="str">
        <f>E9</f>
        <v/>
      </c>
      <c r="G18" s="843"/>
      <c r="H18" s="843" t="str">
        <f>E11</f>
        <v/>
      </c>
      <c r="I18" s="843"/>
      <c r="J18" s="843" t="str">
        <f>E13</f>
        <v/>
      </c>
      <c r="K18" s="843"/>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40" t="str">
        <f>E7</f>
        <v/>
      </c>
      <c r="C19" s="840"/>
      <c r="D19" s="844"/>
      <c r="E19" s="844"/>
      <c r="F19" s="842"/>
      <c r="G19" s="842"/>
      <c r="H19" s="842"/>
      <c r="I19" s="842"/>
      <c r="J19" s="843"/>
      <c r="K19" s="843"/>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40" t="str">
        <f>E9</f>
        <v/>
      </c>
      <c r="C20" s="840"/>
      <c r="D20" s="842"/>
      <c r="E20" s="842"/>
      <c r="F20" s="844"/>
      <c r="G20" s="844"/>
      <c r="H20" s="842"/>
      <c r="I20" s="842"/>
      <c r="J20" s="842"/>
      <c r="K20" s="842"/>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40" t="str">
        <f>E11</f>
        <v/>
      </c>
      <c r="C21" s="840"/>
      <c r="D21" s="842"/>
      <c r="E21" s="842"/>
      <c r="F21" s="842"/>
      <c r="G21" s="842"/>
      <c r="H21" s="844"/>
      <c r="I21" s="844"/>
      <c r="J21" s="842"/>
      <c r="K21" s="842"/>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840" t="str">
        <f>E13</f>
        <v/>
      </c>
      <c r="C22" s="840"/>
      <c r="D22" s="842"/>
      <c r="E22" s="842"/>
      <c r="F22" s="842"/>
      <c r="G22" s="842"/>
      <c r="H22" s="843"/>
      <c r="I22" s="843"/>
      <c r="J22" s="844"/>
      <c r="K22" s="844"/>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838"/>
      <c r="F34" s="838"/>
      <c r="G34" s="619" t="s">
        <v>7</v>
      </c>
      <c r="H34" s="571"/>
      <c r="I34" s="609"/>
      <c r="J34" s="620"/>
      <c r="K34" s="565" t="s">
        <v>111</v>
      </c>
      <c r="L34" s="626"/>
      <c r="M34" s="610"/>
      <c r="O34" s="590"/>
      <c r="P34" s="602"/>
      <c r="Q34" s="602"/>
      <c r="R34" s="603"/>
      <c r="S34" s="590"/>
    </row>
    <row r="35" spans="1:19" x14ac:dyDescent="0.25">
      <c r="A35" s="574" t="s">
        <v>124</v>
      </c>
      <c r="B35" s="335"/>
      <c r="C35" s="576"/>
      <c r="D35" s="611"/>
      <c r="E35" s="839"/>
      <c r="F35" s="839"/>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M4</f>
        <v>Kádár László</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114" priority="2" stopIfTrue="1" operator="equal">
      <formula>"Bye"</formula>
    </cfRule>
  </conditionalFormatting>
  <conditionalFormatting sqref="R41">
    <cfRule type="expression" dxfId="11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Munka48">
    <tabColor indexed="11"/>
  </sheetPr>
  <dimension ref="A1:AK49"/>
  <sheetViews>
    <sheetView workbookViewId="0">
      <selection activeCell="Y41" activeCellId="1" sqref="B7 Y41"/>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848" t="str">
        <f>Altalanos!$A$6</f>
        <v>MTSZ AMATŐR OB</v>
      </c>
      <c r="B1" s="848"/>
      <c r="C1" s="848"/>
      <c r="D1" s="848"/>
      <c r="E1" s="848"/>
      <c r="F1" s="848"/>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t="str">
        <f>Altalanos!$E$8</f>
        <v>Női egyéni 500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49" t="str">
        <f>Altalanos!$A$10</f>
        <v>2022.08.05-07.</v>
      </c>
      <c r="B4" s="849"/>
      <c r="C4" s="849"/>
      <c r="D4" s="519"/>
      <c r="E4" s="520" t="str">
        <f>Altalanos!$C$10</f>
        <v>Balatonboglár</v>
      </c>
      <c r="F4" s="520"/>
      <c r="G4" s="520"/>
      <c r="H4" s="523"/>
      <c r="I4" s="520"/>
      <c r="J4" s="522"/>
      <c r="K4" s="523"/>
      <c r="L4" s="525" t="str">
        <f>Altalanos!$E$10</f>
        <v>Kádár László</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IF($B7="","",VLOOKUP($B7,'Női egyéni 500 ELO'!$A$7:$O$22,5))</f>
        <v/>
      </c>
      <c r="D7" s="584" t="str">
        <f>IF($B7="","",VLOOKUP($B7,'Női egyéni 500 ELO'!$A$7:$O$22,15))</f>
        <v/>
      </c>
      <c r="E7" s="580" t="str">
        <f>UPPER(IF($B7="","",VLOOKUP($B7,'Női egyéni 500 ELO'!$A$7:$O$22,2)))</f>
        <v/>
      </c>
      <c r="F7" s="583"/>
      <c r="G7" s="580" t="str">
        <f>IF($B7="","",VLOOKUP($B7,'Női egyéni 500 ELO'!$A$7:$O$22,3))</f>
        <v/>
      </c>
      <c r="H7" s="583"/>
      <c r="I7" s="580" t="str">
        <f>IF($B7="","",VLOOKUP($B7,'Női egyéni 500 ELO'!$A$7:$O$22,4))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IF($B9="","",VLOOKUP($B9,'Női egyéni 500 ELO'!$A$7:$O$22,5))</f>
        <v/>
      </c>
      <c r="D9" s="584" t="str">
        <f>IF($B9="","",VLOOKUP($B9,'Női egyéni 500 ELO'!$A$7:$O$22,15))</f>
        <v/>
      </c>
      <c r="E9" s="579" t="str">
        <f>UPPER(IF($B9="","",VLOOKUP($B9,'Női egyéni 500 ELO'!$A$7:$O$22,2)))</f>
        <v/>
      </c>
      <c r="F9" s="585"/>
      <c r="G9" s="579" t="str">
        <f>IF($B9="","",VLOOKUP($B9,'Női egyéni 500 ELO'!$A$7:$O$22,3))</f>
        <v/>
      </c>
      <c r="H9" s="585"/>
      <c r="I9" s="579" t="str">
        <f>IF($B9="","",VLOOKUP($B9,'Női egyéni 500 ELO'!$A$7:$O$22,4))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IF($B11="","",VLOOKUP($B11,'Női egyéni 500 ELO'!$A$7:$O$22,5))</f>
        <v/>
      </c>
      <c r="D11" s="584" t="str">
        <f>IF($B11="","",VLOOKUP($B11,'Női egyéni 500 ELO'!$A$7:$O$22,15))</f>
        <v/>
      </c>
      <c r="E11" s="579" t="str">
        <f>UPPER(IF($B11="","",VLOOKUP($B11,'Női egyéni 500 ELO'!$A$7:$O$22,2)))</f>
        <v/>
      </c>
      <c r="F11" s="585"/>
      <c r="G11" s="579" t="str">
        <f>IF($B11="","",VLOOKUP($B11,'Női egyéni 500 ELO'!$A$7:$O$22,3))</f>
        <v/>
      </c>
      <c r="H11" s="585"/>
      <c r="I11" s="579" t="str">
        <f>IF($B11="","",VLOOKUP($B11,'Női egyéni 500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IF($B13="","",VLOOKUP($B13,'Női egyéni 500 ELO'!$A$7:$O$22,5))</f>
        <v/>
      </c>
      <c r="D13" s="584" t="str">
        <f>IF($B13="","",VLOOKUP($B13,'Női egyéni 500 ELO'!$A$7:$O$22,15))</f>
        <v/>
      </c>
      <c r="E13" s="580" t="str">
        <f>UPPER(IF($B13="","",VLOOKUP($B13,'Női egyéni 500 ELO'!$A$7:$O$22,2)))</f>
        <v/>
      </c>
      <c r="F13" s="583"/>
      <c r="G13" s="580" t="str">
        <f>IF($B13="","",VLOOKUP($B13,'Női egyéni 500 ELO'!$A$7:$O$22,3))</f>
        <v/>
      </c>
      <c r="H13" s="583"/>
      <c r="I13" s="580" t="str">
        <f>IF($B13="","",VLOOKUP($B13,'Női egyéni 500 ELO'!$A$7:$O$22,4))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IF($B15="","",VLOOKUP($B15,'Női egyéni 500 ELO'!$A$7:$O$22,5))</f>
        <v/>
      </c>
      <c r="D15" s="584" t="str">
        <f>IF($B15="","",VLOOKUP($B15,'Női egyéni 500 ELO'!$A$7:$O$22,15))</f>
        <v/>
      </c>
      <c r="E15" s="579" t="str">
        <f>UPPER(IF($B15="","",VLOOKUP($B15,'Női egyéni 500 ELO'!$A$7:$O$22,2)))</f>
        <v/>
      </c>
      <c r="F15" s="585"/>
      <c r="G15" s="579" t="str">
        <f>IF($B15="","",VLOOKUP($B15,'Női egyéni 500 ELO'!$A$7:$O$22,3))</f>
        <v/>
      </c>
      <c r="H15" s="585"/>
      <c r="I15" s="579" t="str">
        <f>IF($B15="","",VLOOKUP($B15,'Női egyéni 500 ELO'!$A$7:$O$22,4))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IF($B17="","",VLOOKUP($B17,'Női egyéni 500 ELO'!$A$7:$O$22,5))</f>
        <v/>
      </c>
      <c r="D17" s="584" t="str">
        <f>IF($B17="","",VLOOKUP($B17,'Női egyéni 500 ELO'!$A$7:$O$22,15))</f>
        <v/>
      </c>
      <c r="E17" s="579" t="str">
        <f>UPPER(IF($B17="","",VLOOKUP($B17,'Női egyéni 500 ELO'!$A$7:$O$22,2)))</f>
        <v/>
      </c>
      <c r="F17" s="585"/>
      <c r="G17" s="579" t="str">
        <f>IF($B17="","",VLOOKUP($B17,'Női egyéni 500 ELO'!$A$7:$O$22,3))</f>
        <v/>
      </c>
      <c r="H17" s="585"/>
      <c r="I17" s="579" t="str">
        <f>IF($B17="","",VLOOKUP($B17,'Női egyéni 500 ELO'!$A$7:$O$22,4))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846"/>
      <c r="C22" s="846"/>
      <c r="D22" s="843" t="str">
        <f>E7</f>
        <v/>
      </c>
      <c r="E22" s="843"/>
      <c r="F22" s="843" t="str">
        <f>E9</f>
        <v/>
      </c>
      <c r="G22" s="843"/>
      <c r="H22" s="843" t="str">
        <f>E11</f>
        <v/>
      </c>
      <c r="I22" s="843"/>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840" t="str">
        <f>E7</f>
        <v/>
      </c>
      <c r="C23" s="840"/>
      <c r="D23" s="844"/>
      <c r="E23" s="844"/>
      <c r="F23" s="842"/>
      <c r="G23" s="842"/>
      <c r="H23" s="842"/>
      <c r="I23" s="842"/>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840" t="str">
        <f>E9</f>
        <v/>
      </c>
      <c r="C24" s="840"/>
      <c r="D24" s="842"/>
      <c r="E24" s="842"/>
      <c r="F24" s="844"/>
      <c r="G24" s="844"/>
      <c r="H24" s="842"/>
      <c r="I24" s="842"/>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840" t="str">
        <f>E11</f>
        <v/>
      </c>
      <c r="C25" s="840"/>
      <c r="D25" s="842"/>
      <c r="E25" s="842"/>
      <c r="F25" s="842"/>
      <c r="G25" s="842"/>
      <c r="H25" s="844"/>
      <c r="I25" s="844"/>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846"/>
      <c r="C27" s="846"/>
      <c r="D27" s="843" t="str">
        <f>E13</f>
        <v/>
      </c>
      <c r="E27" s="843"/>
      <c r="F27" s="843" t="str">
        <f>E15</f>
        <v/>
      </c>
      <c r="G27" s="843"/>
      <c r="H27" s="843" t="str">
        <f>E17</f>
        <v/>
      </c>
      <c r="I27" s="843"/>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840" t="str">
        <f>E13</f>
        <v/>
      </c>
      <c r="C28" s="840"/>
      <c r="D28" s="844"/>
      <c r="E28" s="844"/>
      <c r="F28" s="842"/>
      <c r="G28" s="842"/>
      <c r="H28" s="842"/>
      <c r="I28" s="842"/>
      <c r="J28" s="559"/>
      <c r="K28" s="559"/>
      <c r="L28" s="559"/>
      <c r="M28" s="638"/>
    </row>
    <row r="29" spans="1:37" ht="18.75" customHeight="1" x14ac:dyDescent="0.25">
      <c r="A29" s="634" t="s">
        <v>172</v>
      </c>
      <c r="B29" s="840" t="str">
        <f>E15</f>
        <v/>
      </c>
      <c r="C29" s="840"/>
      <c r="D29" s="842"/>
      <c r="E29" s="842"/>
      <c r="F29" s="844"/>
      <c r="G29" s="844"/>
      <c r="H29" s="842"/>
      <c r="I29" s="842"/>
      <c r="J29" s="559"/>
      <c r="K29" s="559"/>
      <c r="L29" s="559"/>
      <c r="M29" s="638"/>
    </row>
    <row r="30" spans="1:37" ht="18.75" customHeight="1" x14ac:dyDescent="0.25">
      <c r="A30" s="634" t="s">
        <v>173</v>
      </c>
      <c r="B30" s="840" t="str">
        <f>E17</f>
        <v/>
      </c>
      <c r="C30" s="840"/>
      <c r="D30" s="842"/>
      <c r="E30" s="842"/>
      <c r="F30" s="842"/>
      <c r="G30" s="842"/>
      <c r="H30" s="844"/>
      <c r="I30" s="844"/>
      <c r="J30" s="559"/>
      <c r="K30" s="559"/>
      <c r="L30" s="559"/>
      <c r="M30" s="638"/>
    </row>
    <row r="31" spans="1:37" x14ac:dyDescent="0.25">
      <c r="A31" s="559"/>
      <c r="B31" s="559"/>
      <c r="C31" s="559"/>
      <c r="D31" s="559"/>
      <c r="E31" s="559"/>
      <c r="F31" s="559"/>
      <c r="G31" s="559"/>
      <c r="H31" s="559"/>
      <c r="I31" s="559"/>
      <c r="J31" s="559"/>
      <c r="K31" s="559"/>
      <c r="L31" s="559"/>
      <c r="M31" s="559"/>
    </row>
    <row r="32" spans="1:37" x14ac:dyDescent="0.25">
      <c r="A32" s="559" t="s">
        <v>129</v>
      </c>
      <c r="B32" s="559"/>
      <c r="C32" s="854" t="str">
        <f>IF(M23=1,B23,IF(M24=1,B24,IF(M25=1,B25,"")))</f>
        <v/>
      </c>
      <c r="D32" s="854"/>
      <c r="E32" s="598" t="s">
        <v>175</v>
      </c>
      <c r="F32" s="854" t="str">
        <f>IF(M28=1,B28,IF(M29=1,B29,IF(M30=1,B30,"")))</f>
        <v/>
      </c>
      <c r="G32" s="854"/>
      <c r="H32" s="559"/>
      <c r="I32" s="537"/>
      <c r="J32" s="559"/>
      <c r="K32" s="559"/>
      <c r="L32" s="559"/>
      <c r="M32" s="559"/>
    </row>
    <row r="33" spans="1:19" x14ac:dyDescent="0.25">
      <c r="A33" s="559"/>
      <c r="B33" s="559"/>
      <c r="C33" s="559"/>
      <c r="D33" s="559"/>
      <c r="E33" s="559"/>
      <c r="F33" s="598"/>
      <c r="G33" s="598"/>
      <c r="H33" s="559"/>
      <c r="I33" s="559"/>
      <c r="J33" s="559"/>
      <c r="K33" s="559"/>
      <c r="L33" s="559"/>
      <c r="M33" s="559"/>
    </row>
    <row r="34" spans="1:19" x14ac:dyDescent="0.25">
      <c r="A34" s="559" t="s">
        <v>174</v>
      </c>
      <c r="B34" s="559"/>
      <c r="C34" s="854" t="str">
        <f>IF(M23=2,B23,IF(M24=2,B24,IF(M25=2,B25,"")))</f>
        <v/>
      </c>
      <c r="D34" s="854"/>
      <c r="E34" s="598" t="s">
        <v>175</v>
      </c>
      <c r="F34" s="854" t="str">
        <f>IF(M28=2,B28,IF(M29=2,B29,IF(M30=2,B30,"")))</f>
        <v/>
      </c>
      <c r="G34" s="854"/>
      <c r="H34" s="559"/>
      <c r="I34" s="537"/>
      <c r="J34" s="559"/>
      <c r="K34" s="559"/>
      <c r="L34" s="559"/>
      <c r="M34" s="559"/>
    </row>
    <row r="35" spans="1:19" x14ac:dyDescent="0.25">
      <c r="A35" s="559"/>
      <c r="B35" s="559"/>
      <c r="C35" s="637"/>
      <c r="D35" s="637"/>
      <c r="E35" s="598"/>
      <c r="F35" s="637"/>
      <c r="G35" s="637"/>
      <c r="H35" s="559"/>
      <c r="I35" s="559"/>
      <c r="J35" s="559"/>
      <c r="K35" s="559"/>
      <c r="L35" s="559"/>
      <c r="M35" s="559"/>
    </row>
    <row r="36" spans="1:19" x14ac:dyDescent="0.25">
      <c r="A36" s="559" t="s">
        <v>176</v>
      </c>
      <c r="B36" s="559"/>
      <c r="C36" s="854" t="str">
        <f>IF(M23=3,B23,IF(M24=3,B24,IF(M25=3,B25,"")))</f>
        <v/>
      </c>
      <c r="D36" s="854"/>
      <c r="E36" s="598" t="s">
        <v>175</v>
      </c>
      <c r="F36" s="854" t="str">
        <f>IF(M28=3,B28,IF(M29=3,B29,IF(M30=3,B30,"")))</f>
        <v/>
      </c>
      <c r="G36" s="854"/>
      <c r="H36" s="559"/>
      <c r="I36" s="537"/>
      <c r="J36" s="559"/>
      <c r="K36" s="559"/>
      <c r="L36" s="559"/>
      <c r="M36" s="559"/>
    </row>
    <row r="37" spans="1:19" x14ac:dyDescent="0.25">
      <c r="A37" s="559"/>
      <c r="B37" s="559"/>
      <c r="C37" s="559"/>
      <c r="D37" s="559"/>
      <c r="E37" s="559"/>
      <c r="F37" s="559"/>
      <c r="G37" s="559"/>
      <c r="H37" s="559"/>
      <c r="I37" s="559"/>
      <c r="J37" s="559"/>
      <c r="K37" s="559"/>
      <c r="L37" s="559"/>
      <c r="M37" s="559"/>
    </row>
    <row r="38" spans="1:19" x14ac:dyDescent="0.25">
      <c r="A38" s="559"/>
      <c r="B38" s="559"/>
      <c r="C38" s="559"/>
      <c r="D38" s="559"/>
      <c r="E38" s="559"/>
      <c r="F38" s="559"/>
      <c r="G38" s="559"/>
      <c r="H38" s="559"/>
      <c r="I38" s="559"/>
      <c r="J38" s="559"/>
      <c r="K38" s="559"/>
      <c r="L38" s="537"/>
      <c r="M38" s="559"/>
      <c r="O38" s="590"/>
      <c r="P38" s="590"/>
      <c r="Q38" s="590"/>
      <c r="R38" s="590"/>
      <c r="S38" s="590"/>
    </row>
    <row r="39" spans="1:19" x14ac:dyDescent="0.25">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5">
      <c r="A40" s="570" t="s">
        <v>106</v>
      </c>
      <c r="B40" s="571"/>
      <c r="C40" s="573"/>
      <c r="D40" s="608">
        <v>1</v>
      </c>
      <c r="E40" s="838" t="str">
        <f>IF(D40&gt;$R$47,,UPPER(VLOOKUP(D40,'Női egyéni 500 ELO'!$A$7:$Q$134,2)))</f>
        <v>BÁNRÉVI</v>
      </c>
      <c r="F40" s="838"/>
      <c r="G40" s="619" t="s">
        <v>7</v>
      </c>
      <c r="H40" s="571"/>
      <c r="I40" s="609"/>
      <c r="J40" s="620"/>
      <c r="K40" s="565" t="s">
        <v>111</v>
      </c>
      <c r="L40" s="626"/>
      <c r="M40" s="610"/>
      <c r="O40" s="590"/>
      <c r="P40" s="602"/>
      <c r="Q40" s="602"/>
      <c r="R40" s="603"/>
      <c r="S40" s="590"/>
    </row>
    <row r="41" spans="1:19" x14ac:dyDescent="0.25">
      <c r="A41" s="574" t="s">
        <v>124</v>
      </c>
      <c r="B41" s="335"/>
      <c r="C41" s="576"/>
      <c r="D41" s="611">
        <v>2</v>
      </c>
      <c r="E41" s="839" t="str">
        <f>IF(D41&gt;$R$47,,UPPER(VLOOKUP(D41,'Női egyéni 500 ELO'!$A$7:$Q$134,2)))</f>
        <v xml:space="preserve">RUSAI </v>
      </c>
      <c r="F41" s="839"/>
      <c r="G41" s="621" t="s">
        <v>8</v>
      </c>
      <c r="H41" s="612"/>
      <c r="I41" s="613"/>
      <c r="J41" s="91"/>
      <c r="K41" s="623"/>
      <c r="L41" s="537"/>
      <c r="M41" s="618"/>
      <c r="O41" s="590"/>
      <c r="P41" s="603"/>
      <c r="Q41" s="604"/>
      <c r="R41" s="603"/>
      <c r="S41" s="590"/>
    </row>
    <row r="42" spans="1:19" x14ac:dyDescent="0.25">
      <c r="A42" s="379"/>
      <c r="B42" s="380"/>
      <c r="C42" s="381"/>
      <c r="D42" s="611"/>
      <c r="E42" s="615"/>
      <c r="F42" s="616"/>
      <c r="G42" s="621" t="s">
        <v>9</v>
      </c>
      <c r="H42" s="612"/>
      <c r="I42" s="613"/>
      <c r="J42" s="91"/>
      <c r="K42" s="565" t="s">
        <v>112</v>
      </c>
      <c r="L42" s="626"/>
      <c r="M42" s="610"/>
      <c r="O42" s="590"/>
      <c r="P42" s="602"/>
      <c r="Q42" s="602"/>
      <c r="R42" s="603"/>
      <c r="S42" s="590"/>
    </row>
    <row r="43" spans="1:19" x14ac:dyDescent="0.25">
      <c r="A43" s="238"/>
      <c r="B43" s="443"/>
      <c r="C43" s="239"/>
      <c r="D43" s="611"/>
      <c r="E43" s="615"/>
      <c r="F43" s="616"/>
      <c r="G43" s="621" t="s">
        <v>10</v>
      </c>
      <c r="H43" s="612"/>
      <c r="I43" s="613"/>
      <c r="J43" s="91"/>
      <c r="K43" s="624"/>
      <c r="L43" s="616"/>
      <c r="M43" s="614"/>
      <c r="O43" s="590"/>
      <c r="P43" s="603"/>
      <c r="Q43" s="604"/>
      <c r="R43" s="603"/>
      <c r="S43" s="590"/>
    </row>
    <row r="44" spans="1:19" x14ac:dyDescent="0.25">
      <c r="A44" s="366"/>
      <c r="B44" s="382"/>
      <c r="C44" s="450"/>
      <c r="D44" s="611"/>
      <c r="E44" s="615"/>
      <c r="F44" s="616"/>
      <c r="G44" s="621" t="s">
        <v>11</v>
      </c>
      <c r="H44" s="612"/>
      <c r="I44" s="613"/>
      <c r="J44" s="91"/>
      <c r="K44" s="574"/>
      <c r="L44" s="537"/>
      <c r="M44" s="618"/>
      <c r="O44" s="590"/>
      <c r="P44" s="603"/>
      <c r="Q44" s="604"/>
      <c r="R44" s="603"/>
      <c r="S44" s="590"/>
    </row>
    <row r="45" spans="1:19" x14ac:dyDescent="0.25">
      <c r="A45" s="367"/>
      <c r="B45" s="388"/>
      <c r="C45" s="239"/>
      <c r="D45" s="611"/>
      <c r="E45" s="615"/>
      <c r="F45" s="616"/>
      <c r="G45" s="621" t="s">
        <v>12</v>
      </c>
      <c r="H45" s="612"/>
      <c r="I45" s="613"/>
      <c r="J45" s="91"/>
      <c r="K45" s="565" t="s">
        <v>92</v>
      </c>
      <c r="L45" s="626"/>
      <c r="M45" s="610"/>
      <c r="O45" s="590"/>
      <c r="P45" s="602"/>
      <c r="Q45" s="602"/>
      <c r="R45" s="603"/>
      <c r="S45" s="590"/>
    </row>
    <row r="46" spans="1:19" x14ac:dyDescent="0.25">
      <c r="A46" s="367"/>
      <c r="B46" s="388"/>
      <c r="C46" s="377"/>
      <c r="D46" s="611"/>
      <c r="E46" s="615"/>
      <c r="F46" s="616"/>
      <c r="G46" s="621" t="s">
        <v>13</v>
      </c>
      <c r="H46" s="612"/>
      <c r="I46" s="613"/>
      <c r="J46" s="91"/>
      <c r="K46" s="624"/>
      <c r="L46" s="616"/>
      <c r="M46" s="614"/>
      <c r="O46" s="590"/>
      <c r="P46" s="603"/>
      <c r="Q46" s="604"/>
      <c r="R46" s="603"/>
      <c r="S46" s="590"/>
    </row>
    <row r="47" spans="1:19" x14ac:dyDescent="0.25">
      <c r="A47" s="368"/>
      <c r="B47" s="365"/>
      <c r="C47" s="378"/>
      <c r="D47" s="617"/>
      <c r="E47" s="241"/>
      <c r="F47" s="537"/>
      <c r="G47" s="622" t="s">
        <v>14</v>
      </c>
      <c r="H47" s="335"/>
      <c r="I47" s="567"/>
      <c r="J47" s="243"/>
      <c r="K47" s="574" t="str">
        <f>L4</f>
        <v>Kádár László</v>
      </c>
      <c r="L47" s="537"/>
      <c r="M47" s="618"/>
      <c r="O47" s="590"/>
      <c r="P47" s="603"/>
      <c r="Q47" s="604"/>
      <c r="R47" s="605">
        <f>MIN(4,'Női egyéni 500 ELO'!Q5)</f>
        <v>4</v>
      </c>
      <c r="S47" s="590"/>
    </row>
    <row r="48" spans="1:19" x14ac:dyDescent="0.25">
      <c r="O48" s="590"/>
      <c r="P48" s="590"/>
      <c r="Q48" s="590"/>
      <c r="R48" s="590"/>
      <c r="S48" s="590"/>
    </row>
    <row r="49" spans="15:19" x14ac:dyDescent="0.25">
      <c r="O49" s="590"/>
      <c r="P49" s="590"/>
      <c r="Q49" s="590"/>
      <c r="R49" s="590"/>
      <c r="S49" s="590"/>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R47">
    <cfRule type="expression" dxfId="112" priority="2" stopIfTrue="1">
      <formula>$O$1="CU"</formula>
    </cfRule>
  </conditionalFormatting>
  <conditionalFormatting sqref="E7 E9 E11 E13 E15 E17">
    <cfRule type="cellIs" dxfId="11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Munka49">
    <tabColor indexed="11"/>
  </sheetPr>
  <dimension ref="A1:AK51"/>
  <sheetViews>
    <sheetView workbookViewId="0">
      <selection activeCell="Y41" activeCellId="1" sqref="B7 Y41"/>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48" t="str">
        <f>Altalanos!$A$6</f>
        <v>MTSZ AMATŐR OB</v>
      </c>
      <c r="B1" s="848"/>
      <c r="C1" s="848"/>
      <c r="D1" s="848"/>
      <c r="E1" s="848"/>
      <c r="F1" s="848"/>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t="str">
        <f>Altalanos!$E$8</f>
        <v>Női egyéni 500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49" t="str">
        <f>Altalanos!$A$10</f>
        <v>2022.08.05-07.</v>
      </c>
      <c r="B4" s="849"/>
      <c r="C4" s="849"/>
      <c r="D4" s="519"/>
      <c r="E4" s="520" t="str">
        <f>Altalanos!$C$10</f>
        <v>Balatonboglár</v>
      </c>
      <c r="F4" s="520"/>
      <c r="G4" s="520"/>
      <c r="H4" s="523"/>
      <c r="I4" s="520"/>
      <c r="J4" s="522"/>
      <c r="K4" s="523"/>
      <c r="L4" s="525" t="str">
        <f>Altalanos!$E$10</f>
        <v>Kádár László</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IF($B7="","",VLOOKUP($B7,'Női egyéni 500 ELO'!$A$7:$O$22,5))</f>
        <v/>
      </c>
      <c r="D7" s="584" t="str">
        <f>IF($B7="","",VLOOKUP($B7,'Női egyéni 500 ELO'!$A$7:$O$22,15))</f>
        <v/>
      </c>
      <c r="E7" s="580" t="str">
        <f>UPPER(IF($B7="","",VLOOKUP($B7,'Női egyéni 500 ELO'!$A$7:$O$22,2)))</f>
        <v/>
      </c>
      <c r="F7" s="583"/>
      <c r="G7" s="580" t="str">
        <f>IF($B7="","",VLOOKUP($B7,'Női egyéni 500 ELO'!$A$7:$O$22,3))</f>
        <v/>
      </c>
      <c r="H7" s="583"/>
      <c r="I7" s="580" t="str">
        <f>IF($B7="","",VLOOKUP($B7,'Női egyéni 500 ELO'!$A$7:$O$22,4))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IF($B9="","",VLOOKUP($B9,'Női egyéni 500 ELO'!$A$7:$O$22,5))</f>
        <v/>
      </c>
      <c r="D9" s="584" t="str">
        <f>IF($B9="","",VLOOKUP($B9,'Női egyéni 500 ELO'!$A$7:$O$22,15))</f>
        <v/>
      </c>
      <c r="E9" s="579" t="str">
        <f>UPPER(IF($B9="","",VLOOKUP($B9,'Női egyéni 500 ELO'!$A$7:$O$22,2)))</f>
        <v/>
      </c>
      <c r="F9" s="585"/>
      <c r="G9" s="579" t="str">
        <f>IF($B9="","",VLOOKUP($B9,'Női egyéni 500 ELO'!$A$7:$O$22,3))</f>
        <v/>
      </c>
      <c r="H9" s="585"/>
      <c r="I9" s="579" t="str">
        <f>IF($B9="","",VLOOKUP($B9,'Női egyéni 500 ELO'!$A$7:$O$22,4))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IF($B11="","",VLOOKUP($B11,'Női egyéni 500 ELO'!$A$7:$O$22,5))</f>
        <v/>
      </c>
      <c r="D11" s="584" t="str">
        <f>IF($B11="","",VLOOKUP($B11,'Női egyéni 500 ELO'!$A$7:$O$22,15))</f>
        <v/>
      </c>
      <c r="E11" s="579" t="str">
        <f>UPPER(IF($B11="","",VLOOKUP($B11,'Női egyéni 500 ELO'!$A$7:$O$22,2)))</f>
        <v/>
      </c>
      <c r="F11" s="585"/>
      <c r="G11" s="579" t="str">
        <f>IF($B11="","",VLOOKUP($B11,'Női egyéni 500 ELO'!$A$7:$O$22,3))</f>
        <v/>
      </c>
      <c r="H11" s="585"/>
      <c r="I11" s="579" t="str">
        <f>IF($B11="","",VLOOKUP($B11,'Női egyéni 500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IF($B13="","",VLOOKUP($B13,'Női egyéni 500 ELO'!$A$7:$O$22,5))</f>
        <v/>
      </c>
      <c r="D13" s="584" t="str">
        <f>IF($B13="","",VLOOKUP($B13,'Női egyéni 500 ELO'!$A$7:$O$22,15))</f>
        <v/>
      </c>
      <c r="E13" s="580" t="str">
        <f>UPPER(IF($B13="","",VLOOKUP($B13,'Női egyéni 500 ELO'!$A$7:$O$22,2)))</f>
        <v/>
      </c>
      <c r="F13" s="583"/>
      <c r="G13" s="580" t="str">
        <f>IF($B13="","",VLOOKUP($B13,'Női egyéni 500 ELO'!$A$7:$O$22,3))</f>
        <v/>
      </c>
      <c r="H13" s="583"/>
      <c r="I13" s="580" t="str">
        <f>IF($B13="","",VLOOKUP($B13,'Női egyéni 500 ELO'!$A$7:$O$22,4))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IF($B15="","",VLOOKUP($B15,'Női egyéni 500 ELO'!$A$7:$O$22,5))</f>
        <v/>
      </c>
      <c r="D15" s="584" t="str">
        <f>IF($B15="","",VLOOKUP($B15,'Női egyéni 500 ELO'!$A$7:$O$22,15))</f>
        <v/>
      </c>
      <c r="E15" s="579" t="str">
        <f>UPPER(IF($B15="","",VLOOKUP($B15,'Női egyéni 500 ELO'!$A$7:$O$22,2)))</f>
        <v/>
      </c>
      <c r="F15" s="585"/>
      <c r="G15" s="579" t="str">
        <f>IF($B15="","",VLOOKUP($B15,'Női egyéni 500 ELO'!$A$7:$O$22,3))</f>
        <v/>
      </c>
      <c r="H15" s="585"/>
      <c r="I15" s="579" t="str">
        <f>IF($B15="","",VLOOKUP($B15,'Női egyéni 500 ELO'!$A$7:$O$22,4))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IF($B17="","",VLOOKUP($B17,'Női egyéni 500 ELO'!$A$7:$O$22,5))</f>
        <v/>
      </c>
      <c r="D17" s="584" t="str">
        <f>IF($B17="","",VLOOKUP($B17,'Női egyéni 500 ELO'!$A$7:$O$22,15))</f>
        <v/>
      </c>
      <c r="E17" s="579" t="str">
        <f>UPPER(IF($B17="","",VLOOKUP($B17,'Női egyéni 500 ELO'!$A$7:$O$22,2)))</f>
        <v/>
      </c>
      <c r="F17" s="585"/>
      <c r="G17" s="579" t="str">
        <f>IF($B17="","",VLOOKUP($B17,'Női egyéni 500 ELO'!$A$7:$O$22,3))</f>
        <v/>
      </c>
      <c r="H17" s="585"/>
      <c r="I17" s="579" t="str">
        <f>IF($B17="","",VLOOKUP($B17,'Női egyéni 500 ELO'!$A$7:$O$22,4))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98" t="s">
        <v>173</v>
      </c>
      <c r="B19" s="652"/>
      <c r="C19" s="584" t="str">
        <f>IF($B19="","",VLOOKUP($B19,'Női egyéni 500 ELO'!$A$7:$O$22,5))</f>
        <v/>
      </c>
      <c r="D19" s="584" t="str">
        <f>IF($B19="","",VLOOKUP($B19,'Női egyéni 500 ELO'!$A$7:$O$22,15))</f>
        <v/>
      </c>
      <c r="E19" s="579" t="str">
        <f>UPPER(IF($B19="","",VLOOKUP($B19,'Női egyéni 500 ELO'!$A$7:$O$22,2)))</f>
        <v/>
      </c>
      <c r="F19" s="585"/>
      <c r="G19" s="579" t="str">
        <f>IF($B19="","",VLOOKUP($B19,'Női egyéni 500 ELO'!$A$7:$O$22,3))</f>
        <v/>
      </c>
      <c r="H19" s="585"/>
      <c r="I19" s="579" t="str">
        <f>IF($B19="","",VLOOKUP($B19,'Női egyéni 500 ELO'!$A$7:$O$22,4))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846"/>
      <c r="C22" s="846"/>
      <c r="D22" s="843" t="str">
        <f>E7</f>
        <v/>
      </c>
      <c r="E22" s="843"/>
      <c r="F22" s="843" t="str">
        <f>E9</f>
        <v/>
      </c>
      <c r="G22" s="843"/>
      <c r="H22" s="843" t="str">
        <f>E11</f>
        <v/>
      </c>
      <c r="I22" s="843"/>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840" t="str">
        <f>E7</f>
        <v/>
      </c>
      <c r="C23" s="840"/>
      <c r="D23" s="844"/>
      <c r="E23" s="844"/>
      <c r="F23" s="842"/>
      <c r="G23" s="842"/>
      <c r="H23" s="842"/>
      <c r="I23" s="842"/>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840" t="str">
        <f>E9</f>
        <v/>
      </c>
      <c r="C24" s="840"/>
      <c r="D24" s="842"/>
      <c r="E24" s="842"/>
      <c r="F24" s="844"/>
      <c r="G24" s="844"/>
      <c r="H24" s="842"/>
      <c r="I24" s="842"/>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840" t="str">
        <f>E11</f>
        <v/>
      </c>
      <c r="C25" s="840"/>
      <c r="D25" s="842"/>
      <c r="E25" s="842"/>
      <c r="F25" s="842"/>
      <c r="G25" s="842"/>
      <c r="H25" s="844"/>
      <c r="I25" s="844"/>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846"/>
      <c r="C27" s="846"/>
      <c r="D27" s="843" t="str">
        <f>E13</f>
        <v/>
      </c>
      <c r="E27" s="843"/>
      <c r="F27" s="843" t="str">
        <f>E15</f>
        <v/>
      </c>
      <c r="G27" s="843"/>
      <c r="H27" s="843" t="str">
        <f>E17</f>
        <v/>
      </c>
      <c r="I27" s="843"/>
      <c r="J27" s="843" t="str">
        <f>E19</f>
        <v/>
      </c>
      <c r="K27" s="843"/>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840" t="str">
        <f>E13</f>
        <v/>
      </c>
      <c r="C28" s="840"/>
      <c r="D28" s="844"/>
      <c r="E28" s="844"/>
      <c r="F28" s="842"/>
      <c r="G28" s="842"/>
      <c r="H28" s="842"/>
      <c r="I28" s="842"/>
      <c r="J28" s="843"/>
      <c r="K28" s="843"/>
      <c r="L28" s="559"/>
      <c r="M28" s="638"/>
    </row>
    <row r="29" spans="1:37" ht="18.75" customHeight="1" x14ac:dyDescent="0.25">
      <c r="A29" s="634" t="s">
        <v>172</v>
      </c>
      <c r="B29" s="840" t="str">
        <f>E15</f>
        <v/>
      </c>
      <c r="C29" s="840"/>
      <c r="D29" s="842"/>
      <c r="E29" s="842"/>
      <c r="F29" s="844"/>
      <c r="G29" s="844"/>
      <c r="H29" s="842"/>
      <c r="I29" s="842"/>
      <c r="J29" s="842"/>
      <c r="K29" s="842"/>
      <c r="L29" s="559"/>
      <c r="M29" s="638"/>
    </row>
    <row r="30" spans="1:37" ht="18.75" customHeight="1" x14ac:dyDescent="0.25">
      <c r="A30" s="634" t="s">
        <v>173</v>
      </c>
      <c r="B30" s="840" t="str">
        <f>E17</f>
        <v/>
      </c>
      <c r="C30" s="840"/>
      <c r="D30" s="842"/>
      <c r="E30" s="842"/>
      <c r="F30" s="842"/>
      <c r="G30" s="842"/>
      <c r="H30" s="844"/>
      <c r="I30" s="844"/>
      <c r="J30" s="842"/>
      <c r="K30" s="842"/>
      <c r="L30" s="559"/>
      <c r="M30" s="638"/>
    </row>
    <row r="31" spans="1:37" ht="18.75" customHeight="1" x14ac:dyDescent="0.25">
      <c r="A31" s="634" t="s">
        <v>177</v>
      </c>
      <c r="B31" s="840" t="str">
        <f>E19</f>
        <v/>
      </c>
      <c r="C31" s="840"/>
      <c r="D31" s="842"/>
      <c r="E31" s="842"/>
      <c r="F31" s="842"/>
      <c r="G31" s="842"/>
      <c r="H31" s="843"/>
      <c r="I31" s="843"/>
      <c r="J31" s="844"/>
      <c r="K31" s="844"/>
      <c r="L31" s="559"/>
      <c r="M31" s="638"/>
    </row>
    <row r="32" spans="1:37" ht="18.75" customHeight="1" x14ac:dyDescent="0.25">
      <c r="A32" s="640"/>
      <c r="B32" s="641"/>
      <c r="C32" s="641"/>
      <c r="D32" s="640"/>
      <c r="E32" s="640"/>
      <c r="F32" s="640"/>
      <c r="G32" s="640"/>
      <c r="H32" s="640"/>
      <c r="I32" s="640"/>
      <c r="J32" s="559"/>
      <c r="K32" s="559"/>
      <c r="L32" s="559"/>
      <c r="M32" s="642"/>
    </row>
    <row r="33" spans="1:19" x14ac:dyDescent="0.25">
      <c r="A33" s="559"/>
      <c r="B33" s="559"/>
      <c r="C33" s="559"/>
      <c r="D33" s="559"/>
      <c r="E33" s="559"/>
      <c r="F33" s="559"/>
      <c r="G33" s="559"/>
      <c r="H33" s="559"/>
      <c r="I33" s="559"/>
      <c r="J33" s="559"/>
      <c r="K33" s="559"/>
      <c r="L33" s="559"/>
      <c r="M33" s="559"/>
    </row>
    <row r="34" spans="1:19" x14ac:dyDescent="0.25">
      <c r="A34" s="559" t="s">
        <v>129</v>
      </c>
      <c r="B34" s="559"/>
      <c r="C34" s="854" t="str">
        <f>IF(M23=1,B23,IF(M24=1,B24,IF(M25=1,B25,"")))</f>
        <v/>
      </c>
      <c r="D34" s="854"/>
      <c r="E34" s="598" t="s">
        <v>175</v>
      </c>
      <c r="F34" s="854" t="str">
        <f>IF(M28=1,B28,IF(M29=1,B29,IF(M30=1,B30,IF(M31=1,B31,""))))</f>
        <v/>
      </c>
      <c r="G34" s="854"/>
      <c r="H34" s="559"/>
      <c r="I34" s="537"/>
      <c r="J34" s="559"/>
      <c r="K34" s="559"/>
      <c r="L34" s="559"/>
      <c r="M34" s="559"/>
    </row>
    <row r="35" spans="1:19" x14ac:dyDescent="0.25">
      <c r="A35" s="559"/>
      <c r="B35" s="559"/>
      <c r="C35" s="559"/>
      <c r="D35" s="559"/>
      <c r="E35" s="559"/>
      <c r="F35" s="598"/>
      <c r="G35" s="598"/>
      <c r="H35" s="559"/>
      <c r="I35" s="559"/>
      <c r="J35" s="559"/>
      <c r="K35" s="559"/>
      <c r="L35" s="559"/>
      <c r="M35" s="559"/>
    </row>
    <row r="36" spans="1:19" x14ac:dyDescent="0.25">
      <c r="A36" s="559" t="s">
        <v>174</v>
      </c>
      <c r="B36" s="559"/>
      <c r="C36" s="854" t="str">
        <f>IF(M23=2,B23,IF(M24=2,B24,IF(M25=2,B25,"")))</f>
        <v/>
      </c>
      <c r="D36" s="854"/>
      <c r="E36" s="598" t="s">
        <v>175</v>
      </c>
      <c r="F36" s="854" t="str">
        <f>IF(M28=2,B28,IF(M29=2,B29,IF(M30=2,B30,IF(M31=2,B31,""))))</f>
        <v/>
      </c>
      <c r="G36" s="854"/>
      <c r="H36" s="559"/>
      <c r="I36" s="537"/>
      <c r="J36" s="559"/>
      <c r="K36" s="559"/>
      <c r="L36" s="559"/>
      <c r="M36" s="559"/>
    </row>
    <row r="37" spans="1:19" x14ac:dyDescent="0.25">
      <c r="A37" s="559"/>
      <c r="B37" s="559"/>
      <c r="C37" s="637"/>
      <c r="D37" s="637"/>
      <c r="E37" s="598"/>
      <c r="F37" s="637"/>
      <c r="G37" s="637"/>
      <c r="H37" s="559"/>
      <c r="I37" s="559"/>
      <c r="J37" s="559"/>
      <c r="K37" s="559"/>
      <c r="L37" s="559"/>
      <c r="M37" s="559"/>
    </row>
    <row r="38" spans="1:19" x14ac:dyDescent="0.25">
      <c r="A38" s="559" t="s">
        <v>176</v>
      </c>
      <c r="B38" s="559"/>
      <c r="C38" s="854" t="str">
        <f>IF(M23=3,B23,IF(M24=3,B24,IF(M25=3,B25,"")))</f>
        <v/>
      </c>
      <c r="D38" s="854"/>
      <c r="E38" s="598" t="s">
        <v>175</v>
      </c>
      <c r="F38" s="854" t="str">
        <f>IF(M28=3,B28,IF(M29=3,B29,IF(M30=3,B30,IF(M31=3,B31,""))))</f>
        <v/>
      </c>
      <c r="G38" s="854"/>
      <c r="H38" s="559"/>
      <c r="I38" s="537"/>
      <c r="J38" s="559"/>
      <c r="K38" s="559"/>
      <c r="L38" s="559"/>
      <c r="M38" s="559"/>
    </row>
    <row r="39" spans="1:19" x14ac:dyDescent="0.25">
      <c r="A39" s="559"/>
      <c r="B39" s="559"/>
      <c r="C39" s="559"/>
      <c r="D39" s="559"/>
      <c r="E39" s="559"/>
      <c r="F39" s="559"/>
      <c r="G39" s="559"/>
      <c r="H39" s="559"/>
      <c r="I39" s="559"/>
      <c r="J39" s="559"/>
      <c r="K39" s="559"/>
      <c r="L39" s="559"/>
      <c r="M39" s="559"/>
    </row>
    <row r="40" spans="1:19" x14ac:dyDescent="0.25">
      <c r="A40" s="559"/>
      <c r="B40" s="559"/>
      <c r="C40" s="559"/>
      <c r="D40" s="559"/>
      <c r="E40" s="559"/>
      <c r="F40" s="559"/>
      <c r="G40" s="559"/>
      <c r="H40" s="559"/>
      <c r="I40" s="559"/>
      <c r="J40" s="559"/>
      <c r="K40" s="559"/>
      <c r="L40" s="537"/>
      <c r="M40" s="559"/>
      <c r="O40" s="590"/>
      <c r="P40" s="590"/>
      <c r="Q40" s="590"/>
      <c r="R40" s="590"/>
      <c r="S40" s="590"/>
    </row>
    <row r="41" spans="1:19" x14ac:dyDescent="0.25">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5">
      <c r="A42" s="570" t="s">
        <v>106</v>
      </c>
      <c r="B42" s="571"/>
      <c r="C42" s="573"/>
      <c r="D42" s="608">
        <v>1</v>
      </c>
      <c r="E42" s="838" t="str">
        <f>IF(D42&gt;$R$44,,UPPER(VLOOKUP(D42,'Női egyéni 500 ELO'!$A$7:$Q$134,2)))</f>
        <v>BÁNRÉVI</v>
      </c>
      <c r="F42" s="838"/>
      <c r="G42" s="619" t="s">
        <v>7</v>
      </c>
      <c r="H42" s="571"/>
      <c r="I42" s="609"/>
      <c r="J42" s="620"/>
      <c r="K42" s="565" t="s">
        <v>111</v>
      </c>
      <c r="L42" s="626"/>
      <c r="M42" s="610"/>
      <c r="O42" s="590"/>
      <c r="P42" s="602"/>
      <c r="Q42" s="602"/>
      <c r="R42" s="603"/>
      <c r="S42" s="590"/>
    </row>
    <row r="43" spans="1:19" x14ac:dyDescent="0.25">
      <c r="A43" s="574" t="s">
        <v>124</v>
      </c>
      <c r="B43" s="335"/>
      <c r="C43" s="576"/>
      <c r="D43" s="611">
        <v>2</v>
      </c>
      <c r="E43" s="839" t="str">
        <f>IF(D43&gt;$R$44,,UPPER(VLOOKUP(D43,'Női egyéni 500 ELO'!$A$7:$Q$134,2)))</f>
        <v xml:space="preserve">RUSAI </v>
      </c>
      <c r="F43" s="839"/>
      <c r="G43" s="621" t="s">
        <v>8</v>
      </c>
      <c r="H43" s="612"/>
      <c r="I43" s="613"/>
      <c r="J43" s="91"/>
      <c r="K43" s="623"/>
      <c r="L43" s="537"/>
      <c r="M43" s="618"/>
      <c r="O43" s="590"/>
      <c r="P43" s="603"/>
      <c r="Q43" s="604"/>
      <c r="R43" s="603"/>
      <c r="S43" s="590"/>
    </row>
    <row r="44" spans="1:19" x14ac:dyDescent="0.25">
      <c r="A44" s="379"/>
      <c r="B44" s="380"/>
      <c r="C44" s="381"/>
      <c r="D44" s="611"/>
      <c r="E44" s="615"/>
      <c r="F44" s="616"/>
      <c r="G44" s="621" t="s">
        <v>9</v>
      </c>
      <c r="H44" s="612"/>
      <c r="I44" s="613"/>
      <c r="J44" s="91"/>
      <c r="K44" s="565" t="s">
        <v>112</v>
      </c>
      <c r="L44" s="626"/>
      <c r="M44" s="610"/>
      <c r="O44" s="590"/>
      <c r="P44" s="602"/>
      <c r="Q44" s="602"/>
      <c r="R44" s="605">
        <f>MIN(4,'Női egyéni 500 ELO'!Q2)</f>
        <v>4</v>
      </c>
      <c r="S44" s="590"/>
    </row>
    <row r="45" spans="1:19" x14ac:dyDescent="0.25">
      <c r="A45" s="238"/>
      <c r="B45" s="443"/>
      <c r="C45" s="239"/>
      <c r="D45" s="611"/>
      <c r="E45" s="615"/>
      <c r="F45" s="616"/>
      <c r="G45" s="621" t="s">
        <v>10</v>
      </c>
      <c r="H45" s="612"/>
      <c r="I45" s="613"/>
      <c r="J45" s="91"/>
      <c r="K45" s="624"/>
      <c r="L45" s="616"/>
      <c r="M45" s="614"/>
      <c r="O45" s="590"/>
      <c r="P45" s="603"/>
      <c r="Q45" s="604"/>
      <c r="R45" s="603"/>
      <c r="S45" s="590"/>
    </row>
    <row r="46" spans="1:19" x14ac:dyDescent="0.25">
      <c r="A46" s="366"/>
      <c r="B46" s="382"/>
      <c r="C46" s="450"/>
      <c r="D46" s="611"/>
      <c r="E46" s="615"/>
      <c r="F46" s="616"/>
      <c r="G46" s="621" t="s">
        <v>11</v>
      </c>
      <c r="H46" s="612"/>
      <c r="I46" s="613"/>
      <c r="J46" s="91"/>
      <c r="K46" s="574"/>
      <c r="L46" s="537"/>
      <c r="M46" s="618"/>
      <c r="O46" s="590"/>
      <c r="P46" s="603"/>
      <c r="Q46" s="604"/>
      <c r="R46" s="603"/>
      <c r="S46" s="590"/>
    </row>
    <row r="47" spans="1:19" x14ac:dyDescent="0.25">
      <c r="A47" s="367"/>
      <c r="B47" s="388"/>
      <c r="C47" s="239"/>
      <c r="D47" s="611"/>
      <c r="E47" s="615"/>
      <c r="F47" s="616"/>
      <c r="G47" s="621" t="s">
        <v>12</v>
      </c>
      <c r="H47" s="612"/>
      <c r="I47" s="613"/>
      <c r="J47" s="91"/>
      <c r="K47" s="565" t="s">
        <v>92</v>
      </c>
      <c r="L47" s="626"/>
      <c r="M47" s="610"/>
      <c r="O47" s="590"/>
      <c r="P47" s="602"/>
      <c r="Q47" s="602"/>
      <c r="R47" s="603"/>
      <c r="S47" s="590"/>
    </row>
    <row r="48" spans="1:19" x14ac:dyDescent="0.25">
      <c r="A48" s="367"/>
      <c r="B48" s="388"/>
      <c r="C48" s="377"/>
      <c r="D48" s="611"/>
      <c r="E48" s="615"/>
      <c r="F48" s="616"/>
      <c r="G48" s="621" t="s">
        <v>13</v>
      </c>
      <c r="H48" s="612"/>
      <c r="I48" s="613"/>
      <c r="J48" s="91"/>
      <c r="K48" s="624"/>
      <c r="L48" s="616"/>
      <c r="M48" s="614"/>
      <c r="O48" s="590"/>
      <c r="P48" s="603"/>
      <c r="Q48" s="604"/>
      <c r="R48" s="603"/>
      <c r="S48" s="590"/>
    </row>
    <row r="49" spans="1:19" x14ac:dyDescent="0.25">
      <c r="A49" s="368"/>
      <c r="B49" s="365"/>
      <c r="C49" s="378"/>
      <c r="D49" s="617"/>
      <c r="E49" s="241"/>
      <c r="F49" s="537"/>
      <c r="G49" s="622" t="s">
        <v>14</v>
      </c>
      <c r="H49" s="335"/>
      <c r="I49" s="567"/>
      <c r="J49" s="243"/>
      <c r="K49" s="574" t="str">
        <f>L4</f>
        <v>Kádár László</v>
      </c>
      <c r="L49" s="537"/>
      <c r="M49" s="618"/>
      <c r="O49" s="590"/>
      <c r="P49" s="603"/>
      <c r="Q49" s="604"/>
      <c r="R49" s="605"/>
      <c r="S49" s="590"/>
    </row>
    <row r="50" spans="1:19" x14ac:dyDescent="0.25">
      <c r="O50" s="590"/>
      <c r="P50" s="590"/>
      <c r="Q50" s="590"/>
      <c r="R50" s="590"/>
      <c r="S50" s="590"/>
    </row>
    <row r="51" spans="1:19" x14ac:dyDescent="0.25">
      <c r="O51" s="590"/>
      <c r="P51" s="590"/>
      <c r="Q51" s="590"/>
      <c r="R51" s="590"/>
      <c r="S51" s="590"/>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R49 R44">
    <cfRule type="expression" dxfId="110" priority="2" stopIfTrue="1">
      <formula>$O$1="CU"</formula>
    </cfRule>
  </conditionalFormatting>
  <conditionalFormatting sqref="E7 E9 E11 E13 E15 E17 E19">
    <cfRule type="cellIs" dxfId="10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Munka60">
    <tabColor indexed="11"/>
  </sheetPr>
  <dimension ref="A1:AK54"/>
  <sheetViews>
    <sheetView workbookViewId="0">
      <selection activeCell="Y41" activeCellId="1" sqref="B7 Y41"/>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48" t="str">
        <f>Altalanos!$A$6</f>
        <v>MTSZ AMATŐR OB</v>
      </c>
      <c r="B1" s="848"/>
      <c r="C1" s="848"/>
      <c r="D1" s="848"/>
      <c r="E1" s="848"/>
      <c r="F1" s="848"/>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5">
      <c r="A2" s="514" t="s">
        <v>122</v>
      </c>
      <c r="B2" s="515"/>
      <c r="C2" s="515"/>
      <c r="D2" s="515"/>
      <c r="E2" s="465" t="str">
        <f>Altalanos!$E$8</f>
        <v>Női egyéni 500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49" t="str">
        <f>Altalanos!$A$10</f>
        <v>2022.08.05-07.</v>
      </c>
      <c r="B4" s="849"/>
      <c r="C4" s="849"/>
      <c r="D4" s="519"/>
      <c r="E4" s="520" t="str">
        <f>Altalanos!$C$10</f>
        <v>Balatonboglár</v>
      </c>
      <c r="F4" s="520"/>
      <c r="G4" s="520"/>
      <c r="H4" s="523"/>
      <c r="I4" s="520"/>
      <c r="J4" s="522"/>
      <c r="K4" s="523"/>
      <c r="L4" s="525" t="str">
        <f>Altalanos!$E$10</f>
        <v>Kádár László</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IF($B7="","",VLOOKUP($B7,'Női egyéni 500 ELO'!$A$7:$O$22,5))</f>
        <v/>
      </c>
      <c r="D7" s="584" t="str">
        <f>IF($B7="","",VLOOKUP($B7,'Női egyéni 500 ELO'!$A$7:$O$22,15))</f>
        <v/>
      </c>
      <c r="E7" s="580" t="str">
        <f>UPPER(IF($B7="","",VLOOKUP($B7,'Női egyéni 500 ELO'!$A$7:$O$22,2)))</f>
        <v/>
      </c>
      <c r="F7" s="583"/>
      <c r="G7" s="580" t="str">
        <f>IF($B7="","",VLOOKUP($B7,'Női egyéni 500 ELO'!$A$7:$O$22,3))</f>
        <v/>
      </c>
      <c r="H7" s="583"/>
      <c r="I7" s="580" t="str">
        <f>IF($B7="","",VLOOKUP($B7,'Női egyéni 500 ELO'!$A$7:$O$22,4))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IF($B9="","",VLOOKUP($B9,'Női egyéni 500 ELO'!$A$7:$O$22,5))</f>
        <v/>
      </c>
      <c r="D9" s="584" t="str">
        <f>IF($B9="","",VLOOKUP($B9,'Női egyéni 500 ELO'!$A$7:$O$22,15))</f>
        <v/>
      </c>
      <c r="E9" s="579" t="str">
        <f>UPPER(IF($B9="","",VLOOKUP($B9,'Női egyéni 500 ELO'!$A$7:$O$22,2)))</f>
        <v/>
      </c>
      <c r="F9" s="585"/>
      <c r="G9" s="579" t="str">
        <f>IF($B9="","",VLOOKUP($B9,'Női egyéni 500 ELO'!$A$7:$O$22,3))</f>
        <v/>
      </c>
      <c r="H9" s="585"/>
      <c r="I9" s="579" t="str">
        <f>IF($B9="","",VLOOKUP($B9,'Női egyéni 500 ELO'!$A$7:$O$22,4))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IF($B11="","",VLOOKUP($B11,'Női egyéni 500 ELO'!$A$7:$O$22,5))</f>
        <v/>
      </c>
      <c r="D11" s="584" t="str">
        <f>IF($B11="","",VLOOKUP($B11,'Női egyéni 500 ELO'!$A$7:$O$22,15))</f>
        <v/>
      </c>
      <c r="E11" s="579" t="str">
        <f>UPPER(IF($B11="","",VLOOKUP($B11,'Női egyéni 500 ELO'!$A$7:$O$22,2)))</f>
        <v/>
      </c>
      <c r="F11" s="585"/>
      <c r="G11" s="579" t="str">
        <f>IF($B11="","",VLOOKUP($B11,'Női egyéni 500 ELO'!$A$7:$O$22,3))</f>
        <v/>
      </c>
      <c r="H11" s="585"/>
      <c r="I11" s="579" t="str">
        <f>IF($B11="","",VLOOKUP($B11,'Női egyéni 500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747" t="s">
        <v>171</v>
      </c>
      <c r="B13" s="750"/>
      <c r="C13" s="584" t="str">
        <f>IF($B13="","",VLOOKUP($B13,'Női egyéni 500 ELO'!$A$7:$O$22,5))</f>
        <v/>
      </c>
      <c r="D13" s="584" t="str">
        <f>IF($B13="","",VLOOKUP($B13,'Női egyéni 500 ELO'!$A$7:$O$22,15))</f>
        <v/>
      </c>
      <c r="E13" s="579" t="str">
        <f>UPPER(IF($B13="","",VLOOKUP($B13,'Női egyéni 500 ELO'!$A$7:$O$22,2)))</f>
        <v/>
      </c>
      <c r="F13" s="585"/>
      <c r="G13" s="579" t="str">
        <f>IF($B13="","",VLOOKUP($B13,'Női egyéni 500 ELO'!$A$7:$O$22,3))</f>
        <v/>
      </c>
      <c r="H13" s="585"/>
      <c r="I13" s="579" t="str">
        <f>IF($B13="","",VLOOKUP($B13,'Női egyéni 500 ELO'!$A$7:$O$22,4))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635" t="s">
        <v>172</v>
      </c>
      <c r="B15" s="749"/>
      <c r="C15" s="584" t="str">
        <f>IF($B15="","",VLOOKUP($B15,'Női egyéni 500 ELO'!$A$7:$O$22,5))</f>
        <v/>
      </c>
      <c r="D15" s="748" t="str">
        <f>IF($B15="","",VLOOKUP($B15,'Női egyéni 500 ELO'!$A$7:$O$22,15))</f>
        <v/>
      </c>
      <c r="E15" s="580" t="str">
        <f>UPPER(IF($B15="","",VLOOKUP($B15,'Női egyéni 500 ELO'!$A$7:$O$22,2)))</f>
        <v/>
      </c>
      <c r="F15" s="583"/>
      <c r="G15" s="580" t="str">
        <f>IF($B15="","",VLOOKUP($B15,'Női egyéni 500 ELO'!$A$7:$O$22,3))</f>
        <v/>
      </c>
      <c r="H15" s="583"/>
      <c r="I15" s="580" t="str">
        <f>IF($B15="","",VLOOKUP($B15,'Női egyéni 500 ELO'!$A$7:$O$22,4))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IF($B17="","",VLOOKUP($B17,'Női egyéni 500 ELO'!$A$7:$O$22,5))</f>
        <v/>
      </c>
      <c r="D17" s="584" t="str">
        <f>IF($B17="","",VLOOKUP($B17,'Női egyéni 500 ELO'!$A$7:$O$22,15))</f>
        <v/>
      </c>
      <c r="E17" s="579" t="str">
        <f>UPPER(IF($B17="","",VLOOKUP($B17,'Női egyéni 500 ELO'!$A$7:$O$22,2)))</f>
        <v/>
      </c>
      <c r="F17" s="585"/>
      <c r="G17" s="579" t="str">
        <f>IF($B17="","",VLOOKUP($B17,'Női egyéni 500 ELO'!$A$7:$O$22,3))</f>
        <v/>
      </c>
      <c r="H17" s="585"/>
      <c r="I17" s="579" t="str">
        <f>IF($B17="","",VLOOKUP($B17,'Női egyéni 500 ELO'!$A$7:$O$22,4))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747" t="s">
        <v>177</v>
      </c>
      <c r="B19" s="652"/>
      <c r="C19" s="584" t="str">
        <f>IF($B19="","",VLOOKUP($B19,'Női egyéni 500 ELO'!$A$7:$O$22,5))</f>
        <v/>
      </c>
      <c r="D19" s="584" t="str">
        <f>IF($B19="","",VLOOKUP($B19,'Női egyéni 500 ELO'!$A$7:$O$22,15))</f>
        <v/>
      </c>
      <c r="E19" s="579" t="str">
        <f>UPPER(IF($B19="","",VLOOKUP($B19,'Női egyéni 500 ELO'!$A$7:$O$22,2)))</f>
        <v/>
      </c>
      <c r="F19" s="585"/>
      <c r="G19" s="579" t="str">
        <f>IF($B19="","",VLOOKUP($B19,'Női egyéni 500 ELO'!$A$7:$O$22,3))</f>
        <v/>
      </c>
      <c r="H19" s="585"/>
      <c r="I19" s="579" t="str">
        <f>IF($B19="","",VLOOKUP($B19,'Női egyéni 500 ELO'!$A$7:$O$22,4))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5">
      <c r="A21" s="747" t="s">
        <v>216</v>
      </c>
      <c r="B21" s="652"/>
      <c r="C21" s="584" t="str">
        <f>IF($B21="","",VLOOKUP($B21,'Női egyéni 500 ELO'!$A$7:$O$22,5))</f>
        <v/>
      </c>
      <c r="D21" s="584" t="str">
        <f>IF($B21="","",VLOOKUP($B21,'Női egyéni 500 ELO'!$A$7:$O$22,15))</f>
        <v/>
      </c>
      <c r="E21" s="579" t="str">
        <f>UPPER(IF($B21="","",VLOOKUP($B21,'Női egyéni 500 ELO'!$A$7:$O$22,2)))</f>
        <v/>
      </c>
      <c r="F21" s="585"/>
      <c r="G21" s="579" t="str">
        <f>IF($B21="","",VLOOKUP($B21,'Női egyéni 500 ELO'!$A$7:$O$22,3))</f>
        <v/>
      </c>
      <c r="H21" s="585"/>
      <c r="I21" s="579" t="str">
        <f>IF($B21="","",VLOOKUP($B21,'Női egyéni 500 ELO'!$A$7:$O$22,4))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5">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5">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5">
      <c r="A24" s="559"/>
      <c r="B24" s="846"/>
      <c r="C24" s="846"/>
      <c r="D24" s="843" t="str">
        <f>E7</f>
        <v/>
      </c>
      <c r="E24" s="843"/>
      <c r="F24" s="843" t="str">
        <f>E9</f>
        <v/>
      </c>
      <c r="G24" s="843"/>
      <c r="H24" s="843" t="str">
        <f>E11</f>
        <v/>
      </c>
      <c r="I24" s="843"/>
      <c r="J24" s="843" t="str">
        <f>E13</f>
        <v/>
      </c>
      <c r="K24" s="843"/>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5">
      <c r="A25" s="634" t="s">
        <v>164</v>
      </c>
      <c r="B25" s="840" t="str">
        <f>E7</f>
        <v/>
      </c>
      <c r="C25" s="840"/>
      <c r="D25" s="844"/>
      <c r="E25" s="844"/>
      <c r="F25" s="842"/>
      <c r="G25" s="842"/>
      <c r="H25" s="842"/>
      <c r="I25" s="842"/>
      <c r="J25" s="843"/>
      <c r="K25" s="843"/>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5">
      <c r="A26" s="634" t="s">
        <v>165</v>
      </c>
      <c r="B26" s="840" t="str">
        <f>E9</f>
        <v/>
      </c>
      <c r="C26" s="840"/>
      <c r="D26" s="842"/>
      <c r="E26" s="842"/>
      <c r="F26" s="844"/>
      <c r="G26" s="844"/>
      <c r="H26" s="842"/>
      <c r="I26" s="842"/>
      <c r="J26" s="842"/>
      <c r="K26" s="842"/>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5">
      <c r="A27" s="634" t="s">
        <v>166</v>
      </c>
      <c r="B27" s="840" t="str">
        <f>E11</f>
        <v/>
      </c>
      <c r="C27" s="840"/>
      <c r="D27" s="842"/>
      <c r="E27" s="842"/>
      <c r="F27" s="842"/>
      <c r="G27" s="842"/>
      <c r="H27" s="844"/>
      <c r="I27" s="844"/>
      <c r="J27" s="842"/>
      <c r="K27" s="842"/>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5">
      <c r="A28" s="746" t="s">
        <v>171</v>
      </c>
      <c r="B28" s="840" t="str">
        <f>E13</f>
        <v/>
      </c>
      <c r="C28" s="840"/>
      <c r="D28" s="842"/>
      <c r="E28" s="842"/>
      <c r="F28" s="842"/>
      <c r="G28" s="842"/>
      <c r="H28" s="843"/>
      <c r="I28" s="843"/>
      <c r="J28" s="844"/>
      <c r="K28" s="844"/>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5">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5">
      <c r="A30" s="559"/>
      <c r="B30" s="846"/>
      <c r="C30" s="846"/>
      <c r="D30" s="843" t="str">
        <f>E15</f>
        <v/>
      </c>
      <c r="E30" s="843"/>
      <c r="F30" s="843" t="str">
        <f>E17</f>
        <v/>
      </c>
      <c r="G30" s="843"/>
      <c r="H30" s="857" t="str">
        <f>E19</f>
        <v/>
      </c>
      <c r="I30" s="858"/>
      <c r="J30" s="843" t="str">
        <f>E21</f>
        <v/>
      </c>
      <c r="K30" s="843"/>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5">
      <c r="A31" s="746" t="s">
        <v>172</v>
      </c>
      <c r="B31" s="855" t="str">
        <f>E15</f>
        <v/>
      </c>
      <c r="C31" s="856"/>
      <c r="D31" s="844"/>
      <c r="E31" s="844"/>
      <c r="F31" s="842"/>
      <c r="G31" s="842"/>
      <c r="H31" s="842"/>
      <c r="I31" s="842"/>
      <c r="J31" s="843"/>
      <c r="K31" s="843"/>
      <c r="L31" s="559"/>
      <c r="M31" s="638"/>
    </row>
    <row r="32" spans="1:37" ht="18.75" customHeight="1" x14ac:dyDescent="0.25">
      <c r="A32" s="746" t="s">
        <v>173</v>
      </c>
      <c r="B32" s="840" t="str">
        <f>E17</f>
        <v/>
      </c>
      <c r="C32" s="840"/>
      <c r="D32" s="842"/>
      <c r="E32" s="842"/>
      <c r="F32" s="844"/>
      <c r="G32" s="844"/>
      <c r="H32" s="842"/>
      <c r="I32" s="842"/>
      <c r="J32" s="842"/>
      <c r="K32" s="842"/>
      <c r="L32" s="559"/>
      <c r="M32" s="638"/>
    </row>
    <row r="33" spans="1:19" ht="18.75" customHeight="1" x14ac:dyDescent="0.25">
      <c r="A33" s="746" t="s">
        <v>177</v>
      </c>
      <c r="B33" s="840" t="str">
        <f>E19</f>
        <v/>
      </c>
      <c r="C33" s="840"/>
      <c r="D33" s="842"/>
      <c r="E33" s="842"/>
      <c r="F33" s="842"/>
      <c r="G33" s="842"/>
      <c r="H33" s="844"/>
      <c r="I33" s="844"/>
      <c r="J33" s="842"/>
      <c r="K33" s="842"/>
      <c r="L33" s="559"/>
      <c r="M33" s="638"/>
    </row>
    <row r="34" spans="1:19" ht="18.75" customHeight="1" x14ac:dyDescent="0.25">
      <c r="A34" s="746" t="s">
        <v>216</v>
      </c>
      <c r="B34" s="840" t="str">
        <f>E21</f>
        <v/>
      </c>
      <c r="C34" s="840"/>
      <c r="D34" s="842"/>
      <c r="E34" s="842"/>
      <c r="F34" s="842"/>
      <c r="G34" s="842"/>
      <c r="H34" s="843"/>
      <c r="I34" s="843"/>
      <c r="J34" s="844"/>
      <c r="K34" s="844"/>
      <c r="L34" s="559"/>
      <c r="M34" s="638"/>
    </row>
    <row r="35" spans="1:19" ht="18.75" customHeight="1" x14ac:dyDescent="0.25">
      <c r="A35" s="640"/>
      <c r="B35" s="641"/>
      <c r="C35" s="641"/>
      <c r="D35" s="640"/>
      <c r="E35" s="640"/>
      <c r="F35" s="640"/>
      <c r="G35" s="640"/>
      <c r="H35" s="640"/>
      <c r="I35" s="640"/>
      <c r="J35" s="559"/>
      <c r="K35" s="559"/>
      <c r="L35" s="559"/>
      <c r="M35" s="642"/>
    </row>
    <row r="36" spans="1:19" x14ac:dyDescent="0.25">
      <c r="A36" s="559"/>
      <c r="B36" s="559"/>
      <c r="C36" s="559"/>
      <c r="D36" s="559"/>
      <c r="E36" s="559"/>
      <c r="F36" s="559"/>
      <c r="G36" s="559"/>
      <c r="H36" s="559"/>
      <c r="I36" s="559"/>
      <c r="J36" s="559"/>
      <c r="K36" s="559"/>
      <c r="L36" s="559"/>
      <c r="M36" s="559"/>
    </row>
    <row r="37" spans="1:19" x14ac:dyDescent="0.25">
      <c r="A37" s="559" t="s">
        <v>129</v>
      </c>
      <c r="B37" s="559"/>
      <c r="C37" s="854" t="str">
        <f>IF(M25=1,B25,IF(M26=1,B26,IF(M27=1,B27,IF(M28=1,B28,""))))</f>
        <v/>
      </c>
      <c r="D37" s="854"/>
      <c r="E37" s="598" t="s">
        <v>175</v>
      </c>
      <c r="F37" s="854" t="str">
        <f>IF(M31=1,B31,IF(M32=1,B32,IF(M33=1,B33,IF(M34=1,B34,""))))</f>
        <v/>
      </c>
      <c r="G37" s="854"/>
      <c r="H37" s="559"/>
      <c r="I37" s="537"/>
      <c r="J37" s="559"/>
      <c r="K37" s="559"/>
      <c r="L37" s="559"/>
      <c r="M37" s="559"/>
    </row>
    <row r="38" spans="1:19" x14ac:dyDescent="0.25">
      <c r="A38" s="559"/>
      <c r="B38" s="559"/>
      <c r="C38" s="559"/>
      <c r="D38" s="559"/>
      <c r="E38" s="559"/>
      <c r="F38" s="598"/>
      <c r="G38" s="598"/>
      <c r="H38" s="559"/>
      <c r="I38" s="559"/>
      <c r="J38" s="559"/>
      <c r="K38" s="559"/>
      <c r="L38" s="559"/>
      <c r="M38" s="559"/>
    </row>
    <row r="39" spans="1:19" x14ac:dyDescent="0.25">
      <c r="A39" s="559" t="s">
        <v>174</v>
      </c>
      <c r="B39" s="559"/>
      <c r="C39" s="854" t="str">
        <f>IF(M25=2,B25,IF(M26=2,B26,IF(M27=2,B27,IF(M28=2,B28,""))))</f>
        <v/>
      </c>
      <c r="D39" s="854"/>
      <c r="E39" s="598" t="s">
        <v>175</v>
      </c>
      <c r="F39" s="854" t="str">
        <f>IF(M31=2,B31,IF(M32=2,B32,IF(M33=2,B33,IF(M34=2,B34,""))))</f>
        <v/>
      </c>
      <c r="G39" s="854"/>
      <c r="H39" s="559"/>
      <c r="I39" s="537"/>
      <c r="J39" s="559"/>
      <c r="K39" s="559"/>
      <c r="L39" s="559"/>
      <c r="M39" s="559"/>
    </row>
    <row r="40" spans="1:19" x14ac:dyDescent="0.25">
      <c r="A40" s="559"/>
      <c r="B40" s="559"/>
      <c r="C40" s="637"/>
      <c r="D40" s="637"/>
      <c r="E40" s="598"/>
      <c r="F40" s="637"/>
      <c r="G40" s="637"/>
      <c r="H40" s="559"/>
      <c r="I40" s="559"/>
      <c r="J40" s="559"/>
      <c r="K40" s="559"/>
      <c r="L40" s="559"/>
      <c r="M40" s="559"/>
    </row>
    <row r="41" spans="1:19" x14ac:dyDescent="0.25">
      <c r="A41" s="559" t="s">
        <v>176</v>
      </c>
      <c r="B41" s="559"/>
      <c r="C41" s="854" t="str">
        <f>IF(M25=3,B25,IF(M26=3,B26,IF(M27=3,B27,IF(M28=3,B28,""))))</f>
        <v/>
      </c>
      <c r="D41" s="854"/>
      <c r="E41" s="598" t="s">
        <v>175</v>
      </c>
      <c r="F41" s="854" t="str">
        <f>IF(M31=3,B31,IF(M32=3,B32,IF(M33=3,B33,IF(M34=3,B34,""))))</f>
        <v/>
      </c>
      <c r="G41" s="854"/>
      <c r="H41" s="559"/>
      <c r="I41" s="537"/>
      <c r="J41" s="559"/>
      <c r="K41" s="559"/>
      <c r="L41" s="559"/>
      <c r="M41" s="559"/>
    </row>
    <row r="42" spans="1:19" x14ac:dyDescent="0.25">
      <c r="A42" s="559"/>
      <c r="B42" s="559"/>
      <c r="C42" s="559"/>
      <c r="D42" s="559"/>
      <c r="E42" s="559"/>
      <c r="F42" s="559"/>
      <c r="G42" s="559"/>
      <c r="H42" s="559"/>
      <c r="I42" s="559"/>
      <c r="J42" s="559"/>
      <c r="K42" s="559"/>
      <c r="L42" s="559"/>
      <c r="M42" s="559"/>
    </row>
    <row r="43" spans="1:19" x14ac:dyDescent="0.25">
      <c r="A43" s="599" t="s">
        <v>217</v>
      </c>
      <c r="B43" s="559"/>
      <c r="C43" s="854">
        <f>IF(M25=4,B25,IF(M26=4,B26,IF(M27=4,B27,IF(M28=4,B28,))))</f>
        <v>0</v>
      </c>
      <c r="D43" s="854"/>
      <c r="E43" s="598" t="s">
        <v>175</v>
      </c>
      <c r="F43" s="854" t="str">
        <f>IF(M31=3,B31,IF(M32=3,B32,IF(M33=4,B33,IF(M34=4,B34,""))))</f>
        <v/>
      </c>
      <c r="G43" s="854"/>
      <c r="H43" s="559"/>
      <c r="I43" s="537"/>
      <c r="J43" s="559"/>
      <c r="K43" s="559"/>
      <c r="L43" s="559"/>
      <c r="M43" s="559"/>
      <c r="O43" s="590"/>
      <c r="P43" s="590"/>
      <c r="Q43" s="590"/>
      <c r="R43" s="590"/>
      <c r="S43" s="590"/>
    </row>
    <row r="44" spans="1:19" x14ac:dyDescent="0.25">
      <c r="A44" s="559"/>
      <c r="B44" s="559"/>
      <c r="C44" s="559"/>
      <c r="D44" s="559"/>
      <c r="E44" s="559"/>
      <c r="F44" s="559"/>
      <c r="G44" s="559"/>
      <c r="H44" s="559"/>
      <c r="I44" s="559"/>
      <c r="J44" s="559"/>
      <c r="K44" s="559"/>
      <c r="L44" s="537"/>
      <c r="M44" s="559"/>
      <c r="O44" s="590"/>
      <c r="P44" s="600"/>
      <c r="Q44" s="600"/>
      <c r="R44" s="601"/>
      <c r="S44" s="590"/>
    </row>
    <row r="45" spans="1:19" x14ac:dyDescent="0.25">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5">
      <c r="A46" s="570" t="s">
        <v>106</v>
      </c>
      <c r="B46" s="571"/>
      <c r="C46" s="573"/>
      <c r="D46" s="608">
        <v>1</v>
      </c>
      <c r="E46" s="838" t="str">
        <f>IF(D46&gt;$R$47,,UPPER(VLOOKUP(D46,'Női egyéni 500 ELO'!$A$7:$Q$134,2)))</f>
        <v>BÁNRÉVI</v>
      </c>
      <c r="F46" s="838"/>
      <c r="G46" s="619" t="s">
        <v>7</v>
      </c>
      <c r="H46" s="571"/>
      <c r="I46" s="609"/>
      <c r="J46" s="620"/>
      <c r="K46" s="565" t="s">
        <v>111</v>
      </c>
      <c r="L46" s="626"/>
      <c r="M46" s="610"/>
      <c r="O46" s="590"/>
      <c r="P46" s="603"/>
      <c r="Q46" s="604"/>
      <c r="R46" s="603"/>
      <c r="S46" s="590"/>
    </row>
    <row r="47" spans="1:19" x14ac:dyDescent="0.25">
      <c r="A47" s="574" t="s">
        <v>124</v>
      </c>
      <c r="B47" s="335"/>
      <c r="C47" s="576"/>
      <c r="D47" s="611">
        <v>2</v>
      </c>
      <c r="E47" s="839" t="str">
        <f>IF(D47&gt;$R$47,,UPPER(VLOOKUP(D47,'Női egyéni 500 ELO'!$A$7:$Q$134,2)))</f>
        <v xml:space="preserve">RUSAI </v>
      </c>
      <c r="F47" s="839"/>
      <c r="G47" s="621" t="s">
        <v>8</v>
      </c>
      <c r="H47" s="612"/>
      <c r="I47" s="613"/>
      <c r="J47" s="91"/>
      <c r="K47" s="623"/>
      <c r="L47" s="537"/>
      <c r="M47" s="618"/>
      <c r="O47" s="590"/>
      <c r="P47" s="602"/>
      <c r="Q47" s="602"/>
      <c r="R47" s="605">
        <f>MIN(4,'Női egyéni 500 ELO'!Q2)</f>
        <v>4</v>
      </c>
      <c r="S47" s="590"/>
    </row>
    <row r="48" spans="1:19" x14ac:dyDescent="0.25">
      <c r="A48" s="379"/>
      <c r="B48" s="380"/>
      <c r="C48" s="381"/>
      <c r="D48" s="611"/>
      <c r="E48" s="615"/>
      <c r="F48" s="616"/>
      <c r="G48" s="621" t="s">
        <v>9</v>
      </c>
      <c r="H48" s="612"/>
      <c r="I48" s="613"/>
      <c r="J48" s="91"/>
      <c r="K48" s="565" t="s">
        <v>112</v>
      </c>
      <c r="L48" s="626"/>
      <c r="M48" s="610"/>
      <c r="O48" s="590"/>
      <c r="P48" s="603"/>
      <c r="Q48" s="604"/>
      <c r="R48" s="603"/>
      <c r="S48" s="590"/>
    </row>
    <row r="49" spans="1:19" x14ac:dyDescent="0.25">
      <c r="A49" s="238"/>
      <c r="B49" s="443"/>
      <c r="C49" s="239"/>
      <c r="D49" s="611"/>
      <c r="E49" s="615"/>
      <c r="F49" s="616"/>
      <c r="G49" s="621" t="s">
        <v>10</v>
      </c>
      <c r="H49" s="612"/>
      <c r="I49" s="613"/>
      <c r="J49" s="91"/>
      <c r="K49" s="624"/>
      <c r="L49" s="616"/>
      <c r="M49" s="614"/>
      <c r="O49" s="590"/>
      <c r="P49" s="603"/>
      <c r="Q49" s="604"/>
      <c r="R49" s="603"/>
      <c r="S49" s="590"/>
    </row>
    <row r="50" spans="1:19" x14ac:dyDescent="0.25">
      <c r="A50" s="366"/>
      <c r="B50" s="382"/>
      <c r="C50" s="450"/>
      <c r="D50" s="611"/>
      <c r="E50" s="615"/>
      <c r="F50" s="616"/>
      <c r="G50" s="621" t="s">
        <v>11</v>
      </c>
      <c r="H50" s="612"/>
      <c r="I50" s="613"/>
      <c r="J50" s="91"/>
      <c r="K50" s="574"/>
      <c r="L50" s="537"/>
      <c r="M50" s="618"/>
      <c r="O50" s="590"/>
      <c r="P50" s="602"/>
      <c r="Q50" s="602"/>
      <c r="R50" s="603"/>
      <c r="S50" s="590"/>
    </row>
    <row r="51" spans="1:19" x14ac:dyDescent="0.25">
      <c r="A51" s="367"/>
      <c r="B51" s="388"/>
      <c r="C51" s="239"/>
      <c r="D51" s="611"/>
      <c r="E51" s="615"/>
      <c r="F51" s="616"/>
      <c r="G51" s="621" t="s">
        <v>12</v>
      </c>
      <c r="H51" s="612"/>
      <c r="I51" s="613"/>
      <c r="J51" s="91"/>
      <c r="K51" s="565" t="s">
        <v>92</v>
      </c>
      <c r="L51" s="626"/>
      <c r="M51" s="610"/>
      <c r="O51" s="590"/>
      <c r="P51" s="603"/>
      <c r="Q51" s="604"/>
      <c r="R51" s="603"/>
      <c r="S51" s="590"/>
    </row>
    <row r="52" spans="1:19" x14ac:dyDescent="0.25">
      <c r="A52" s="367"/>
      <c r="B52" s="388"/>
      <c r="C52" s="377"/>
      <c r="D52" s="611"/>
      <c r="E52" s="615"/>
      <c r="F52" s="616"/>
      <c r="G52" s="621" t="s">
        <v>13</v>
      </c>
      <c r="H52" s="612"/>
      <c r="I52" s="613"/>
      <c r="J52" s="91"/>
      <c r="K52" s="624"/>
      <c r="L52" s="616"/>
      <c r="M52" s="614"/>
      <c r="O52" s="590"/>
      <c r="P52" s="603"/>
      <c r="Q52" s="604"/>
      <c r="R52" s="605"/>
      <c r="S52" s="590"/>
    </row>
    <row r="53" spans="1:19" x14ac:dyDescent="0.25">
      <c r="A53" s="368"/>
      <c r="B53" s="365"/>
      <c r="C53" s="378"/>
      <c r="D53" s="617"/>
      <c r="E53" s="241"/>
      <c r="F53" s="537"/>
      <c r="G53" s="622" t="s">
        <v>14</v>
      </c>
      <c r="H53" s="335"/>
      <c r="I53" s="567"/>
      <c r="J53" s="243"/>
      <c r="K53" s="574" t="str">
        <f>L4</f>
        <v>Kádár László</v>
      </c>
      <c r="L53" s="537"/>
      <c r="M53" s="618"/>
      <c r="O53" s="590"/>
      <c r="P53" s="590"/>
      <c r="Q53" s="590"/>
      <c r="R53" s="590"/>
      <c r="S53" s="590"/>
    </row>
    <row r="54" spans="1:19" x14ac:dyDescent="0.25">
      <c r="O54" s="590"/>
      <c r="P54" s="590"/>
      <c r="Q54" s="590"/>
      <c r="R54" s="590"/>
      <c r="S54" s="590"/>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R52 R47">
    <cfRule type="expression" dxfId="108" priority="2" stopIfTrue="1">
      <formula>$O$1="CU"</formula>
    </cfRule>
  </conditionalFormatting>
  <conditionalFormatting sqref="E7 E9 E11 E13 E15 E17 E19:E21">
    <cfRule type="cellIs" dxfId="10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Munka50">
    <tabColor indexed="11"/>
  </sheetPr>
  <dimension ref="A1:AS140"/>
  <sheetViews>
    <sheetView workbookViewId="0">
      <selection activeCell="E31" sqref="E31"/>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x14ac:dyDescent="0.25">
      <c r="A1" s="507" t="str">
        <f>Altalanos!$A$6</f>
        <v>MTSZ AMATŐR OB</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5">
      <c r="A2" s="514" t="s">
        <v>122</v>
      </c>
      <c r="B2" s="515"/>
      <c r="C2" s="515"/>
      <c r="D2" s="515"/>
      <c r="E2" s="465" t="s">
        <v>512</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5">
      <c r="A3" s="55" t="s">
        <v>82</v>
      </c>
      <c r="B3" s="55"/>
      <c r="C3" s="55"/>
      <c r="D3" s="55"/>
      <c r="E3" s="778"/>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3">
      <c r="A4" s="849" t="str">
        <f>Altalanos!$A$10</f>
        <v>2022.08.05-07.</v>
      </c>
      <c r="B4" s="849"/>
      <c r="C4" s="849"/>
      <c r="D4" s="519"/>
      <c r="E4" s="520"/>
      <c r="F4" s="520"/>
      <c r="G4" s="520" t="str">
        <f>Altalanos!$C$10</f>
        <v>Balatonboglár</v>
      </c>
      <c r="H4" s="521"/>
      <c r="I4" s="520"/>
      <c r="J4" s="522"/>
      <c r="K4" s="523"/>
      <c r="L4" s="522"/>
      <c r="M4" s="524"/>
      <c r="N4" s="522"/>
      <c r="O4" s="520"/>
      <c r="P4" s="522"/>
      <c r="Q4" s="520"/>
      <c r="R4" s="525" t="str">
        <f>Altalanos!$E$10</f>
        <v>Kádár László</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5">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1" customFormat="1" ht="12.75" customHeight="1" thickBot="1" x14ac:dyDescent="0.3">
      <c r="A6" s="792"/>
      <c r="B6" s="793"/>
      <c r="C6" s="793"/>
      <c r="D6" s="793"/>
      <c r="E6" s="793"/>
      <c r="F6" s="792" t="str">
        <f>IF(Y3="","",CONCATENATE(VLOOKUP(Y3,AB1:AH1,4)," pont"))</f>
        <v/>
      </c>
      <c r="G6" s="794"/>
      <c r="H6" s="795"/>
      <c r="I6" s="794"/>
      <c r="J6" s="796"/>
      <c r="K6" s="793" t="str">
        <f>IF(Y3="","",CONCATENATE(VLOOKUP(Y3,AB1:AH1,3)," pont"))</f>
        <v/>
      </c>
      <c r="L6" s="796"/>
      <c r="M6" s="793" t="str">
        <f>IF(Y3="","",CONCATENATE(VLOOKUP(Y3,AB1:AH1,2)," pont"))</f>
        <v/>
      </c>
      <c r="N6" s="796"/>
      <c r="O6" s="793" t="str">
        <f>IF(Y3="","",CONCATENATE(VLOOKUP(Y3,AB1:AH1,1)," pont"))</f>
        <v/>
      </c>
      <c r="P6" s="796"/>
      <c r="Q6" s="793"/>
      <c r="R6" s="797"/>
      <c r="T6" s="798"/>
      <c r="U6" s="798"/>
      <c r="V6" s="798"/>
      <c r="W6" s="798"/>
      <c r="X6" s="798"/>
      <c r="Y6" s="799"/>
      <c r="Z6" s="799"/>
      <c r="AA6" s="799" t="s">
        <v>196</v>
      </c>
      <c r="AB6" s="800">
        <v>150</v>
      </c>
      <c r="AC6" s="800">
        <v>120</v>
      </c>
      <c r="AD6" s="800">
        <v>90</v>
      </c>
      <c r="AE6" s="800">
        <v>60</v>
      </c>
      <c r="AF6" s="800">
        <v>40</v>
      </c>
      <c r="AG6" s="800">
        <v>25</v>
      </c>
      <c r="AH6" s="800">
        <v>10</v>
      </c>
      <c r="AI6" s="801"/>
      <c r="AJ6" s="801"/>
      <c r="AK6" s="801"/>
      <c r="AL6" s="798"/>
      <c r="AM6" s="798"/>
      <c r="AN6" s="798"/>
      <c r="AO6" s="798"/>
      <c r="AP6" s="798"/>
      <c r="AQ6" s="798"/>
      <c r="AR6" s="798"/>
      <c r="AS6" s="798"/>
    </row>
    <row r="7" spans="1:45" s="38" customFormat="1" ht="12.9" customHeight="1" x14ac:dyDescent="0.25">
      <c r="A7" s="157">
        <v>1</v>
      </c>
      <c r="B7" s="526" t="str">
        <f>IF($E7="","",VLOOKUP($E7,'Női egyéni 500 ELO'!$A$7:$O$22,14))</f>
        <v/>
      </c>
      <c r="C7" s="527" t="str">
        <f>IF($E7="","",VLOOKUP($E7,'Női egyéni 500 ELO'!$A$7:$O$22,15))</f>
        <v/>
      </c>
      <c r="D7" s="527" t="str">
        <f>IF($E7="","",VLOOKUP($E7,'Női egyéni 500 ELO'!$A$7:$O$22,5))</f>
        <v/>
      </c>
      <c r="E7" s="528"/>
      <c r="F7" s="529" t="s">
        <v>509</v>
      </c>
      <c r="G7" s="529" t="s">
        <v>346</v>
      </c>
      <c r="H7" s="529"/>
      <c r="I7" s="529" t="str">
        <f>IF($E7="","",VLOOKUP($E7,'Női egyéni 500 ELO'!$A$7:$O$22,4))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x14ac:dyDescent="0.25">
      <c r="A8" s="171"/>
      <c r="B8" s="532"/>
      <c r="C8" s="533"/>
      <c r="D8" s="533"/>
      <c r="E8" s="328"/>
      <c r="F8" s="534"/>
      <c r="G8" s="534"/>
      <c r="H8" s="535"/>
      <c r="I8" s="742" t="s">
        <v>0</v>
      </c>
      <c r="J8" s="176" t="s">
        <v>386</v>
      </c>
      <c r="K8" s="833" t="str">
        <f>UPPER(IF(OR(J8="a",J8="as"),F7,IF(OR(J8="b",J8="bs"),F9,)))</f>
        <v>SZŐKE</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x14ac:dyDescent="0.25">
      <c r="A9" s="171">
        <v>2</v>
      </c>
      <c r="B9" s="526" t="str">
        <f>IF($E9="","",VLOOKUP($E9,'Női egyéni 500 ELO'!$A$7:$O$22,14))</f>
        <v/>
      </c>
      <c r="C9" s="527" t="str">
        <f>IF($E9="","",VLOOKUP($E9,'Női egyéni 500 ELO'!$A$7:$O$22,15))</f>
        <v/>
      </c>
      <c r="D9" s="527" t="str">
        <f>IF($E9="","",VLOOKUP($E9,'Női egyéni 500 ELO'!$A$7:$O$22,5))</f>
        <v/>
      </c>
      <c r="E9" s="722"/>
      <c r="F9" s="579" t="str">
        <f>UPPER(IF($E9="","",VLOOKUP($E9,'Női egyéni 500 ELO'!$A$7:$O$22,2)))</f>
        <v/>
      </c>
      <c r="G9" s="579" t="str">
        <f>IF($E9="","",VLOOKUP($E9,'Női egyéni 500 ELO'!$A$7:$O$22,3))</f>
        <v/>
      </c>
      <c r="H9" s="579"/>
      <c r="I9" s="579" t="str">
        <f>IF($E9="","",VLOOKUP($E9,'Női egyéni 500 ELO'!$A$7:$O$22,4))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x14ac:dyDescent="0.25">
      <c r="A10" s="171"/>
      <c r="B10" s="532"/>
      <c r="C10" s="533"/>
      <c r="D10" s="533"/>
      <c r="E10" s="723"/>
      <c r="F10" s="724"/>
      <c r="G10" s="724"/>
      <c r="H10" s="725"/>
      <c r="I10" s="724"/>
      <c r="J10" s="540"/>
      <c r="K10" s="742" t="s">
        <v>0</v>
      </c>
      <c r="L10" s="184" t="s">
        <v>164</v>
      </c>
      <c r="M10" s="833" t="str">
        <f>UPPER(IF(OR(L10="a",L10="as"),K8,IF(OR(L10="b",L10="bs"),K12,)))</f>
        <v>SZŐKE</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x14ac:dyDescent="0.25">
      <c r="A11" s="171">
        <v>3</v>
      </c>
      <c r="B11" s="526" t="str">
        <f>IF($E11="","",VLOOKUP($E11,'Női egyéni 500 ELO'!$A$7:$O$22,14))</f>
        <v/>
      </c>
      <c r="C11" s="527" t="str">
        <f>IF($E11="","",VLOOKUP($E11,'Női egyéni 500 ELO'!$A$7:$O$22,15))</f>
        <v/>
      </c>
      <c r="D11" s="527" t="str">
        <f>IF($E11="","",VLOOKUP($E11,'Női egyéni 500 ELO'!$A$7:$O$22,5))</f>
        <v/>
      </c>
      <c r="E11" s="722"/>
      <c r="F11" s="832" t="s">
        <v>511</v>
      </c>
      <c r="G11" s="832" t="s">
        <v>348</v>
      </c>
      <c r="H11" s="579"/>
      <c r="I11" s="579" t="str">
        <f>IF($E11="","",VLOOKUP($E11,'Női egyéni 500 ELO'!$A$7:$O$22,4))</f>
        <v/>
      </c>
      <c r="J11" s="530"/>
      <c r="K11" s="531"/>
      <c r="L11" s="543"/>
      <c r="M11" s="531" t="s">
        <v>513</v>
      </c>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x14ac:dyDescent="0.25">
      <c r="A12" s="171"/>
      <c r="B12" s="532"/>
      <c r="C12" s="533"/>
      <c r="D12" s="533"/>
      <c r="E12" s="723"/>
      <c r="F12" s="724"/>
      <c r="G12" s="724"/>
      <c r="H12" s="725"/>
      <c r="I12" s="742" t="s">
        <v>0</v>
      </c>
      <c r="J12" s="176" t="s">
        <v>386</v>
      </c>
      <c r="K12" s="536" t="str">
        <f>UPPER(IF(OR(J12="a",J12="as"),F11,IF(OR(J12="b",J12="bs"),F13,)))</f>
        <v>HOLLÓSI</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x14ac:dyDescent="0.25">
      <c r="A13" s="171">
        <v>4</v>
      </c>
      <c r="B13" s="526" t="str">
        <f>IF($E13="","",VLOOKUP($E13,'Női egyéni 500 ELO'!$A$7:$O$22,14))</f>
        <v/>
      </c>
      <c r="C13" s="527" t="str">
        <f>IF($E13="","",VLOOKUP($E13,'Női egyéni 500 ELO'!$A$7:$O$22,15))</f>
        <v/>
      </c>
      <c r="D13" s="527" t="str">
        <f>IF($E13="","",VLOOKUP($E13,'Női egyéni 500 ELO'!$A$7:$O$22,5))</f>
        <v/>
      </c>
      <c r="E13" s="722"/>
      <c r="F13" s="579" t="str">
        <f>UPPER(IF($E13="","",VLOOKUP($E13,'Női egyéni 500 ELO'!$A$7:$O$22,2)))</f>
        <v/>
      </c>
      <c r="G13" s="579" t="str">
        <f>IF($E13="","",VLOOKUP($E13,'Női egyéni 500 ELO'!$A$7:$O$22,3))</f>
        <v/>
      </c>
      <c r="H13" s="579"/>
      <c r="I13" s="579" t="str">
        <f>IF($E13="","",VLOOKUP($E13,'Női egyéni 500 ELO'!$A$7:$O$22,4))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x14ac:dyDescent="0.25">
      <c r="A14" s="171"/>
      <c r="B14" s="532"/>
      <c r="C14" s="533"/>
      <c r="D14" s="533"/>
      <c r="E14" s="723"/>
      <c r="F14" s="724"/>
      <c r="G14" s="724"/>
      <c r="H14" s="725"/>
      <c r="I14" s="724"/>
      <c r="J14" s="540"/>
      <c r="K14" s="531"/>
      <c r="L14" s="531"/>
      <c r="M14" s="742" t="s">
        <v>0</v>
      </c>
      <c r="N14" s="184" t="s">
        <v>388</v>
      </c>
      <c r="O14" s="833" t="str">
        <f>UPPER(IF(OR(N14="a",N14="as"),M10,IF(OR(N14="b",N14="bs"),M18,)))</f>
        <v>HAUS</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x14ac:dyDescent="0.25">
      <c r="A15" s="578">
        <v>5</v>
      </c>
      <c r="B15" s="526" t="str">
        <f>IF($E15="","",VLOOKUP($E15,'Női egyéni 500 ELO'!$A$7:$O$22,14))</f>
        <v/>
      </c>
      <c r="C15" s="527" t="str">
        <f>IF($E15="","",VLOOKUP($E15,'Női egyéni 500 ELO'!$A$7:$O$22,15))</f>
        <v/>
      </c>
      <c r="D15" s="527" t="str">
        <f>IF($E15="","",VLOOKUP($E15,'Női egyéni 500 ELO'!$A$7:$O$22,5))</f>
        <v/>
      </c>
      <c r="E15" s="722"/>
      <c r="F15" s="579" t="str">
        <f>UPPER(IF($E15="","",VLOOKUP($E15,'Női egyéni 500 ELO'!$A$7:$O$22,2)))</f>
        <v/>
      </c>
      <c r="G15" s="579" t="str">
        <f>IF($E15="","",VLOOKUP($E15,'Női egyéni 500 ELO'!$A$7:$O$22,3))</f>
        <v/>
      </c>
      <c r="H15" s="579"/>
      <c r="I15" s="579" t="str">
        <f>IF($E15="","",VLOOKUP($E15,'Női egyéni 500 ELO'!$A$7:$O$22,4))</f>
        <v/>
      </c>
      <c r="J15" s="548"/>
      <c r="K15" s="531"/>
      <c r="L15" s="531"/>
      <c r="M15" s="531"/>
      <c r="N15" s="544"/>
      <c r="O15" s="531" t="s">
        <v>517</v>
      </c>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x14ac:dyDescent="0.3">
      <c r="A16" s="171"/>
      <c r="B16" s="532"/>
      <c r="C16" s="533"/>
      <c r="D16" s="533"/>
      <c r="E16" s="723"/>
      <c r="F16" s="724"/>
      <c r="G16" s="724"/>
      <c r="H16" s="725"/>
      <c r="I16" s="742" t="s">
        <v>0</v>
      </c>
      <c r="J16" s="176" t="s">
        <v>388</v>
      </c>
      <c r="K16" s="536" t="str">
        <f>UPPER(IF(OR(J16="a",J16="as"),F15,IF(OR(J16="b",J16="bs"),F17,)))</f>
        <v>TAMÁS</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x14ac:dyDescent="0.25">
      <c r="A17" s="171">
        <v>6</v>
      </c>
      <c r="B17" s="526" t="str">
        <f>IF($E17="","",VLOOKUP($E17,'Női egyéni 500 ELO'!$A$7:$O$22,14))</f>
        <v/>
      </c>
      <c r="C17" s="527" t="str">
        <f>IF($E17="","",VLOOKUP($E17,'Női egyéni 500 ELO'!$A$7:$O$22,15))</f>
        <v/>
      </c>
      <c r="D17" s="527" t="str">
        <f>IF($E17="","",VLOOKUP($E17,'Női egyéni 500 ELO'!$A$7:$O$22,5))</f>
        <v/>
      </c>
      <c r="E17" s="722"/>
      <c r="F17" s="832" t="s">
        <v>491</v>
      </c>
      <c r="G17" s="832" t="s">
        <v>369</v>
      </c>
      <c r="H17" s="579"/>
      <c r="I17" s="579" t="str">
        <f>IF($E17="","",VLOOKUP($E17,'Női egyéni 500 ELO'!$A$7:$O$22,4))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x14ac:dyDescent="0.25">
      <c r="A18" s="171"/>
      <c r="B18" s="532"/>
      <c r="C18" s="533"/>
      <c r="D18" s="533"/>
      <c r="E18" s="723"/>
      <c r="F18" s="724"/>
      <c r="G18" s="724"/>
      <c r="H18" s="725"/>
      <c r="I18" s="724"/>
      <c r="J18" s="540"/>
      <c r="K18" s="742" t="s">
        <v>0</v>
      </c>
      <c r="L18" s="184" t="s">
        <v>165</v>
      </c>
      <c r="M18" s="833" t="str">
        <f>UPPER(IF(OR(L18="a",L18="as"),K16,IF(OR(L18="b",L18="bs"),K20,)))</f>
        <v>HAUS</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x14ac:dyDescent="0.25">
      <c r="A19" s="171">
        <v>7</v>
      </c>
      <c r="B19" s="526" t="str">
        <f>IF($E19="","",VLOOKUP($E19,'Női egyéni 500 ELO'!$A$7:$O$22,14))</f>
        <v/>
      </c>
      <c r="C19" s="527" t="str">
        <f>IF($E19="","",VLOOKUP($E19,'Női egyéni 500 ELO'!$A$7:$O$22,15))</f>
        <v/>
      </c>
      <c r="D19" s="527" t="str">
        <f>IF($E19="","",VLOOKUP($E19,'Női egyéni 500 ELO'!$A$7:$O$22,5))</f>
        <v/>
      </c>
      <c r="E19" s="722"/>
      <c r="F19" s="579" t="str">
        <f>UPPER(IF($E19="","",VLOOKUP($E19,'Női egyéni 500 ELO'!$A$7:$O$22,2)))</f>
        <v/>
      </c>
      <c r="G19" s="579" t="str">
        <f>IF($E19="","",VLOOKUP($E19,'Női egyéni 500 ELO'!$A$7:$O$22,3))</f>
        <v/>
      </c>
      <c r="H19" s="579"/>
      <c r="I19" s="579" t="str">
        <f>IF($E19="","",VLOOKUP($E19,'Női egyéni 500 ELO'!$A$7:$O$22,4))</f>
        <v/>
      </c>
      <c r="J19" s="530"/>
      <c r="K19" s="531"/>
      <c r="L19" s="543"/>
      <c r="M19" s="531" t="s">
        <v>513</v>
      </c>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x14ac:dyDescent="0.25">
      <c r="A20" s="171"/>
      <c r="B20" s="532"/>
      <c r="C20" s="533"/>
      <c r="D20" s="533"/>
      <c r="E20" s="328"/>
      <c r="F20" s="534"/>
      <c r="G20" s="534"/>
      <c r="H20" s="535"/>
      <c r="I20" s="742" t="s">
        <v>0</v>
      </c>
      <c r="J20" s="176" t="s">
        <v>388</v>
      </c>
      <c r="K20" s="833" t="str">
        <f>UPPER(IF(OR(J20="a",J20="as"),F19,IF(OR(J20="b",J20="bs"),F21,)))</f>
        <v>HAUS</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x14ac:dyDescent="0.25">
      <c r="A21" s="581">
        <v>8</v>
      </c>
      <c r="B21" s="526" t="str">
        <f>IF($E21="","",VLOOKUP($E21,'Női egyéni 500 ELO'!$A$7:$O$22,14))</f>
        <v/>
      </c>
      <c r="C21" s="527" t="str">
        <f>IF($E21="","",VLOOKUP($E21,'Női egyéni 500 ELO'!$A$7:$O$22,15))</f>
        <v/>
      </c>
      <c r="D21" s="527" t="str">
        <f>IF($E21="","",VLOOKUP($E21,'Női egyéni 500 ELO'!$A$7:$O$22,5))</f>
        <v/>
      </c>
      <c r="E21" s="528"/>
      <c r="F21" s="831" t="s">
        <v>510</v>
      </c>
      <c r="G21" s="831" t="s">
        <v>360</v>
      </c>
      <c r="H21" s="580"/>
      <c r="I21" s="580" t="str">
        <f>IF($E21="","",VLOOKUP($E21,'Női egyéni 500 ELO'!$A$7:$O$22,4))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5">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5">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5">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5">
      <c r="A25" s="861"/>
      <c r="B25" s="862" t="s">
        <v>518</v>
      </c>
      <c r="C25" s="328"/>
      <c r="D25" s="328"/>
      <c r="E25" s="328" t="s">
        <v>519</v>
      </c>
      <c r="F25" s="164"/>
      <c r="G25" s="164" t="s">
        <v>513</v>
      </c>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5">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5">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5">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5">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5">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5">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5">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5">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5">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5">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5">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5">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5">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5">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5">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5">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5">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5">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5">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5">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5">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5">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5">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5">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5">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5">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5">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5">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5">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5">
      <c r="A55" s="570" t="s">
        <v>106</v>
      </c>
      <c r="B55" s="571"/>
      <c r="C55" s="572"/>
      <c r="D55" s="573"/>
      <c r="E55" s="225">
        <v>1</v>
      </c>
      <c r="F55" s="92" t="str">
        <f>IF(E55&gt;$R$62,,UPPER(VLOOKUP(E55,'Női egyéni 500 ELO'!$A$7:$Q$134,2)))</f>
        <v>BÁNRÉVI</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5">
      <c r="A56" s="574" t="s">
        <v>124</v>
      </c>
      <c r="B56" s="335"/>
      <c r="C56" s="575"/>
      <c r="D56" s="576"/>
      <c r="E56" s="225">
        <v>2</v>
      </c>
      <c r="F56" s="92" t="str">
        <f>IF(E56&gt;$R$62,,UPPER(VLOOKUP(E56,'Női egyéni 500 ELO'!$A$7:$Q$134,2)))</f>
        <v xml:space="preserve">RUSAI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5">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5">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5">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5">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5">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5">
      <c r="A62" s="368"/>
      <c r="B62" s="365"/>
      <c r="C62" s="445"/>
      <c r="D62" s="378"/>
      <c r="E62" s="242"/>
      <c r="F62" s="241"/>
      <c r="G62" s="242"/>
      <c r="H62" s="241"/>
      <c r="I62" s="243"/>
      <c r="J62" s="569" t="s">
        <v>14</v>
      </c>
      <c r="K62" s="335"/>
      <c r="L62" s="567"/>
      <c r="M62" s="335"/>
      <c r="N62" s="568"/>
      <c r="O62" s="335" t="str">
        <f>R4</f>
        <v>Kádár László</v>
      </c>
      <c r="P62" s="567"/>
      <c r="Q62" s="335"/>
      <c r="R62" s="245">
        <f>MIN(4,'Női egyéni 500 ELO'!Q5)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106" priority="17" stopIfTrue="1">
      <formula>AND($E7&lt;9,$C7&gt;0)</formula>
    </cfRule>
  </conditionalFormatting>
  <conditionalFormatting sqref="I23 I43 K33 I31 K41 I51 I39 K49 I47 K10 M29 M45 I27 K25 I35 I8 I12 I16 I20 K18 M14">
    <cfRule type="expression" dxfId="105" priority="14" stopIfTrue="1">
      <formula>AND($O$1="CU",I8="Umpire")</formula>
    </cfRule>
    <cfRule type="expression" dxfId="104" priority="15" stopIfTrue="1">
      <formula>AND($O$1="CU",I8&lt;&gt;"Umpire",J8&lt;&gt;"")</formula>
    </cfRule>
    <cfRule type="expression" dxfId="103" priority="16" stopIfTrue="1">
      <formula>AND($O$1="CU",I8&lt;&gt;"Umpire")</formula>
    </cfRule>
  </conditionalFormatting>
  <conditionalFormatting sqref="E36 E30 E28 E26 E24 E22 E52 E50 E32 E48 E46 E44 E42 E40 E38 E34">
    <cfRule type="expression" dxfId="102" priority="13" stopIfTrue="1">
      <formula>AND($E22&lt;9,$C22&gt;0)</formula>
    </cfRule>
  </conditionalFormatting>
  <conditionalFormatting sqref="F38 F40 F42 F44 F46 F48 F50 F36 F22 F24 F26 F28 F30 F32 F34">
    <cfRule type="cellIs" dxfId="101" priority="11" stopIfTrue="1" operator="equal">
      <formula>"Bye"</formula>
    </cfRule>
    <cfRule type="expression" dxfId="100" priority="12" stopIfTrue="1">
      <formula>AND($E22&lt;9,$C22&gt;0)</formula>
    </cfRule>
  </conditionalFormatting>
  <conditionalFormatting sqref="M10 M18 O45 M41 M49 O14 O29 M25 M33 K8 K12 K16 K20 K39 K43 K47 K51 K23 K27 K31 K35">
    <cfRule type="expression" dxfId="99" priority="9" stopIfTrue="1">
      <formula>J8="as"</formula>
    </cfRule>
    <cfRule type="expression" dxfId="98" priority="10" stopIfTrue="1">
      <formula>J8="bs"</formula>
    </cfRule>
  </conditionalFormatting>
  <conditionalFormatting sqref="B40 B42 B44 B46 B48 B50 B52 B24 B26 B28 B30 B32 B34 B36 B38 B22">
    <cfRule type="cellIs" dxfId="97" priority="7" stopIfTrue="1" operator="equal">
      <formula>"QA"</formula>
    </cfRule>
    <cfRule type="cellIs" dxfId="96" priority="8" stopIfTrue="1" operator="equal">
      <formula>"DA"</formula>
    </cfRule>
  </conditionalFormatting>
  <conditionalFormatting sqref="R62 J8 J12 J16 J20 N14 L10 L18">
    <cfRule type="expression" dxfId="95" priority="6" stopIfTrue="1">
      <formula>$O$1="CU"</formula>
    </cfRule>
  </conditionalFormatting>
  <conditionalFormatting sqref="E21 E7">
    <cfRule type="expression" dxfId="94" priority="5" stopIfTrue="1">
      <formula>$E7&lt;5</formula>
    </cfRule>
  </conditionalFormatting>
  <conditionalFormatting sqref="F19 F21 F9 F17 F15 F13 F11 F7">
    <cfRule type="cellIs" dxfId="93" priority="4" stopIfTrue="1" operator="equal">
      <formula>"Bye"</formula>
    </cfRule>
  </conditionalFormatting>
  <conditionalFormatting sqref="O16">
    <cfRule type="expression" dxfId="92" priority="1" stopIfTrue="1">
      <formula>AND($O$1="CU",O16="Umpire")</formula>
    </cfRule>
    <cfRule type="expression" dxfId="91" priority="2" stopIfTrue="1">
      <formula>AND($O$1="CU",O16&lt;&gt;"Umpire",P16&lt;&gt;"")</formula>
    </cfRule>
    <cfRule type="expression" dxfId="90" priority="3" stopIfTrue="1">
      <formula>AND($O$1="CU",O16&lt;&gt;"Umpire")</formula>
    </cfRule>
  </conditionalFormatting>
  <dataValidations count="1">
    <dataValidation type="list" allowBlank="1" showInputMessage="1" sqref="I23 I39 I27 I35 I43 I31 I51 I47 K49 K41 M45 K33 K25 M29 I16 K18 K10 I20 I12 I8 M14 O16" xr:uid="{00000000-0002-0000-3A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57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57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54">
    <tabColor indexed="11"/>
    <pageSetUpPr fitToPage="1"/>
  </sheetPr>
  <dimension ref="A1:AO57"/>
  <sheetViews>
    <sheetView showGridLines="0" showZeros="0" topLeftCell="A6" workbookViewId="0">
      <selection activeCell="Q24" sqref="Q24"/>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MTSZ AMATŐR OB</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5" t="s">
        <v>498</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3">
      <c r="A4" s="835" t="str">
        <f>Altalanos!$A$10</f>
        <v>2022.08.05-07.</v>
      </c>
      <c r="B4" s="835"/>
      <c r="C4" s="835"/>
      <c r="D4" s="432"/>
      <c r="E4" s="146"/>
      <c r="F4" s="146"/>
      <c r="G4" s="146" t="str">
        <f>Altalanos!$C$10</f>
        <v>Balatonboglár</v>
      </c>
      <c r="H4" s="100"/>
      <c r="I4" s="146"/>
      <c r="J4" s="147"/>
      <c r="K4" s="148"/>
      <c r="L4" s="147"/>
      <c r="M4" s="149"/>
      <c r="N4" s="147"/>
      <c r="O4" s="146"/>
      <c r="P4" s="147"/>
      <c r="Q4" s="146"/>
      <c r="R4" s="89" t="str">
        <f>Altalanos!$E$10</f>
        <v>Kádár László</v>
      </c>
      <c r="Y4" s="656"/>
      <c r="Z4" s="656"/>
      <c r="AA4" s="672" t="s">
        <v>194</v>
      </c>
      <c r="AB4" s="673">
        <v>250</v>
      </c>
      <c r="AC4" s="673">
        <v>200</v>
      </c>
      <c r="AD4" s="673">
        <v>150</v>
      </c>
      <c r="AE4" s="673">
        <v>120</v>
      </c>
      <c r="AF4" s="673">
        <v>90</v>
      </c>
      <c r="AG4" s="673">
        <v>60</v>
      </c>
      <c r="AH4" s="673">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1" customFormat="1" ht="11.1" customHeight="1" thickBot="1" x14ac:dyDescent="0.3">
      <c r="A6" s="784"/>
      <c r="B6" s="793"/>
      <c r="C6" s="793"/>
      <c r="D6" s="793"/>
      <c r="E6" s="793"/>
      <c r="F6" s="792" t="str">
        <f>IF(Y3="","",CONCATENATE(AH1," / ",VLOOKUP(Y3,AB1:AH1,5)," pont"))</f>
        <v/>
      </c>
      <c r="G6" s="794"/>
      <c r="H6" s="795"/>
      <c r="I6" s="794"/>
      <c r="J6" s="796"/>
      <c r="K6" s="793" t="str">
        <f>IF(Y3="","",CONCATENATE(VLOOKUP(Y3,AB1:AH1,4)," pont"))</f>
        <v/>
      </c>
      <c r="L6" s="796"/>
      <c r="M6" s="793" t="str">
        <f>IF(Y3="","",CONCATENATE(VLOOKUP(Y3,AB1:AH1,3)," pont"))</f>
        <v/>
      </c>
      <c r="N6" s="796"/>
      <c r="O6" s="793" t="str">
        <f>IF(Y3="","",CONCATENATE(VLOOKUP(Y3,AB1:AH1,2)," pont"))</f>
        <v/>
      </c>
      <c r="P6" s="796"/>
      <c r="Q6" s="793" t="str">
        <f>IF(Y3="","",CONCATENATE(VLOOKUP(Y3,AB1:AH1,1)," pont"))</f>
        <v/>
      </c>
      <c r="R6" s="797"/>
      <c r="Y6" s="799"/>
      <c r="Z6" s="799"/>
      <c r="AA6" s="799" t="s">
        <v>196</v>
      </c>
      <c r="AB6" s="800">
        <v>150</v>
      </c>
      <c r="AC6" s="800">
        <v>120</v>
      </c>
      <c r="AD6" s="800">
        <v>90</v>
      </c>
      <c r="AE6" s="800">
        <v>60</v>
      </c>
      <c r="AF6" s="800">
        <v>40</v>
      </c>
      <c r="AG6" s="800">
        <v>25</v>
      </c>
      <c r="AH6" s="800">
        <v>10</v>
      </c>
      <c r="AI6" s="802"/>
      <c r="AJ6" s="802"/>
      <c r="AK6" s="802"/>
    </row>
    <row r="7" spans="1:37" s="38" customFormat="1" ht="12.9" customHeight="1" x14ac:dyDescent="0.25">
      <c r="A7" s="157">
        <v>1</v>
      </c>
      <c r="B7" s="390" t="str">
        <f>IF($E7="","",VLOOKUP($E7,'Női egyéni 500 ELO'!$A$7:$O$22,14))</f>
        <v/>
      </c>
      <c r="C7" s="446" t="str">
        <f>IF($E7="","",VLOOKUP($E7,'Női egyéni 500 ELO'!$A$7:$O$22,15))</f>
        <v/>
      </c>
      <c r="D7" s="446" t="str">
        <f>IF($E7="","",VLOOKUP($E7,'Női egyéni 500 ELO'!$A$7:$O$22,5))</f>
        <v/>
      </c>
      <c r="E7" s="159"/>
      <c r="F7" s="160" t="s">
        <v>390</v>
      </c>
      <c r="G7" s="160" t="s">
        <v>261</v>
      </c>
      <c r="H7" s="160"/>
      <c r="I7" s="160" t="str">
        <f>IF($E7="","",VLOOKUP($E7,'Női egyéni 500 ELO'!$A$7:$O$22,4))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x14ac:dyDescent="0.25">
      <c r="A8" s="171"/>
      <c r="B8" s="460"/>
      <c r="C8" s="456"/>
      <c r="D8" s="456"/>
      <c r="E8" s="172"/>
      <c r="F8" s="173"/>
      <c r="G8" s="173"/>
      <c r="H8" s="174"/>
      <c r="I8" s="720" t="s">
        <v>0</v>
      </c>
      <c r="J8" s="176" t="s">
        <v>164</v>
      </c>
      <c r="K8" s="817" t="str">
        <f>UPPER(IF(OR(J8="a",J8="as"),F7,IF(OR(J8="b",J8="bs"),F9,)))</f>
        <v>VARGA</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x14ac:dyDescent="0.25">
      <c r="A9" s="171">
        <v>2</v>
      </c>
      <c r="B9" s="390" t="str">
        <f>IF($E9="","",VLOOKUP($E9,'Női egyéni 500 ELO'!$A$7:$O$22,14))</f>
        <v/>
      </c>
      <c r="C9" s="446" t="str">
        <f>IF($E9="","",VLOOKUP($E9,'Női egyéni 500 ELO'!$A$7:$O$22,15))</f>
        <v/>
      </c>
      <c r="D9" s="446" t="str">
        <f>IF($E9="","",VLOOKUP($E9,'Női egyéni 500 ELO'!$A$7:$O$22,5))</f>
        <v/>
      </c>
      <c r="E9" s="159"/>
      <c r="F9" s="179" t="s">
        <v>385</v>
      </c>
      <c r="G9" s="179" t="str">
        <f>IF($E9="","",VLOOKUP($E9,'Női egyéni 500 ELO'!$A$7:$O$22,3))</f>
        <v/>
      </c>
      <c r="H9" s="179"/>
      <c r="I9" s="160" t="str">
        <f>IF($E9="","",VLOOKUP($E9,'Női egyéni 500 ELO'!$A$7:$O$22,4))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x14ac:dyDescent="0.25">
      <c r="A10" s="171"/>
      <c r="B10" s="460"/>
      <c r="C10" s="456"/>
      <c r="D10" s="456"/>
      <c r="E10" s="182"/>
      <c r="F10" s="173"/>
      <c r="G10" s="173"/>
      <c r="H10" s="174"/>
      <c r="I10" s="161"/>
      <c r="J10" s="183"/>
      <c r="K10" s="175" t="s">
        <v>0</v>
      </c>
      <c r="L10" s="184" t="s">
        <v>388</v>
      </c>
      <c r="M10" s="177" t="str">
        <f>UPPER(IF(OR(L10="a",L10="as"),K8,IF(OR(L10="b",L10="bs"),K12,)))</f>
        <v>SCHÜTT</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x14ac:dyDescent="0.25">
      <c r="A11" s="171">
        <v>3</v>
      </c>
      <c r="B11" s="390" t="str">
        <f>IF($E11="","",VLOOKUP($E11,'Női egyéni 500 ELO'!$A$7:$O$22,14))</f>
        <v/>
      </c>
      <c r="C11" s="446" t="str">
        <f>IF($E11="","",VLOOKUP($E11,'Női egyéni 500 ELO'!$A$7:$O$22,15))</f>
        <v/>
      </c>
      <c r="D11" s="446" t="str">
        <f>IF($E11="","",VLOOKUP($E11,'Női egyéni 500 ELO'!$A$7:$O$22,5))</f>
        <v/>
      </c>
      <c r="E11" s="159"/>
      <c r="F11" s="179" t="s">
        <v>501</v>
      </c>
      <c r="G11" s="179" t="s">
        <v>311</v>
      </c>
      <c r="H11" s="179"/>
      <c r="I11" s="179" t="str">
        <f>IF($E11="","",VLOOKUP($E11,'Női egyéni 500 ELO'!$A$7:$O$22,4))</f>
        <v/>
      </c>
      <c r="J11" s="162"/>
      <c r="K11" s="161"/>
      <c r="L11" s="187"/>
      <c r="M11" s="161" t="s">
        <v>520</v>
      </c>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x14ac:dyDescent="0.25">
      <c r="A12" s="171"/>
      <c r="B12" s="460"/>
      <c r="C12" s="456"/>
      <c r="D12" s="456"/>
      <c r="E12" s="182"/>
      <c r="F12" s="173"/>
      <c r="G12" s="173"/>
      <c r="H12" s="174"/>
      <c r="I12" s="720" t="s">
        <v>0</v>
      </c>
      <c r="J12" s="176" t="s">
        <v>165</v>
      </c>
      <c r="K12" s="177" t="str">
        <f>UPPER(IF(OR(J12="a",J12="as"),F11,IF(OR(J12="b",J12="bs"),F13,)))</f>
        <v>SCHÜTT</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x14ac:dyDescent="0.25">
      <c r="A13" s="171">
        <v>4</v>
      </c>
      <c r="B13" s="390" t="str">
        <f>IF($E13="","",VLOOKUP($E13,'Női egyéni 500 ELO'!$A$7:$O$22,14))</f>
        <v/>
      </c>
      <c r="C13" s="446" t="str">
        <f>IF($E13="","",VLOOKUP($E13,'Női egyéni 500 ELO'!$A$7:$O$22,15))</f>
        <v/>
      </c>
      <c r="D13" s="446" t="str">
        <f>IF($E13="","",VLOOKUP($E13,'Női egyéni 500 ELO'!$A$7:$O$22,5))</f>
        <v/>
      </c>
      <c r="E13" s="159"/>
      <c r="F13" s="179" t="s">
        <v>502</v>
      </c>
      <c r="G13" s="179" t="s">
        <v>311</v>
      </c>
      <c r="H13" s="179"/>
      <c r="I13" s="179" t="str">
        <f>IF($E13="","",VLOOKUP($E13,'Női egyéni 500 ELO'!$A$7:$O$22,4))</f>
        <v/>
      </c>
      <c r="J13" s="190"/>
      <c r="K13" s="161" t="s">
        <v>394</v>
      </c>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x14ac:dyDescent="0.25">
      <c r="A14" s="171"/>
      <c r="B14" s="460"/>
      <c r="C14" s="456"/>
      <c r="D14" s="456"/>
      <c r="E14" s="182"/>
      <c r="F14" s="161"/>
      <c r="G14" s="161"/>
      <c r="H14" s="70"/>
      <c r="I14" s="191"/>
      <c r="J14" s="183"/>
      <c r="K14" s="161"/>
      <c r="L14" s="161"/>
      <c r="M14" s="175" t="s">
        <v>0</v>
      </c>
      <c r="N14" s="184" t="s">
        <v>388</v>
      </c>
      <c r="O14" s="177" t="str">
        <f>UPPER(IF(OR(N14="a",N14="as"),M10,IF(OR(N14="b",N14="bs"),M18,)))</f>
        <v>BOZÓKI</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x14ac:dyDescent="0.25">
      <c r="A15" s="157">
        <v>5</v>
      </c>
      <c r="B15" s="390" t="str">
        <f>IF($E15="","",VLOOKUP($E15,'Női egyéni 500 ELO'!$A$7:$O$22,14))</f>
        <v/>
      </c>
      <c r="C15" s="446" t="str">
        <f>IF($E15="","",VLOOKUP($E15,'Női egyéni 500 ELO'!$A$7:$O$22,15))</f>
        <v/>
      </c>
      <c r="D15" s="446" t="str">
        <f>IF($E15="","",VLOOKUP($E15,'Női egyéni 500 ELO'!$A$7:$O$22,5))</f>
        <v/>
      </c>
      <c r="E15" s="159"/>
      <c r="F15" s="160" t="s">
        <v>500</v>
      </c>
      <c r="G15" s="160" t="str">
        <f>IF($E15="","",VLOOKUP($E15,'Női egyéni 500 ELO'!$A$7:$O$22,3))</f>
        <v/>
      </c>
      <c r="H15" s="160" t="s">
        <v>272</v>
      </c>
      <c r="I15" s="160" t="str">
        <f>IF($E15="","",VLOOKUP($E15,'Női egyéni 500 ELO'!$A$7:$O$22,4))</f>
        <v/>
      </c>
      <c r="J15" s="192"/>
      <c r="K15" s="161"/>
      <c r="L15" s="161"/>
      <c r="M15" s="161"/>
      <c r="N15" s="188"/>
      <c r="O15" s="161" t="s">
        <v>517</v>
      </c>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x14ac:dyDescent="0.3">
      <c r="A16" s="171"/>
      <c r="B16" s="460"/>
      <c r="C16" s="456"/>
      <c r="D16" s="456"/>
      <c r="E16" s="182"/>
      <c r="F16" s="173"/>
      <c r="G16" s="173"/>
      <c r="H16" s="174"/>
      <c r="I16" s="720" t="s">
        <v>0</v>
      </c>
      <c r="J16" s="176" t="s">
        <v>386</v>
      </c>
      <c r="K16" s="817" t="str">
        <f>UPPER(IF(OR(J16="a",J16="as"),F15,IF(OR(J16="b",J16="bs"),F17,)))</f>
        <v>DR. KŐRÖSSY</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x14ac:dyDescent="0.25">
      <c r="A17" s="171">
        <v>6</v>
      </c>
      <c r="B17" s="390" t="str">
        <f>IF($E17="","",VLOOKUP($E17,'Női egyéni 500 ELO'!$A$7:$O$22,14))</f>
        <v/>
      </c>
      <c r="C17" s="446" t="str">
        <f>IF($E17="","",VLOOKUP($E17,'Női egyéni 500 ELO'!$A$7:$O$22,15))</f>
        <v/>
      </c>
      <c r="D17" s="446" t="str">
        <f>IF($E17="","",VLOOKUP($E17,'Női egyéni 500 ELO'!$A$7:$O$22,5))</f>
        <v/>
      </c>
      <c r="E17" s="159"/>
      <c r="F17" s="179" t="s">
        <v>503</v>
      </c>
      <c r="G17" s="179" t="s">
        <v>322</v>
      </c>
      <c r="H17" s="179"/>
      <c r="I17" s="179" t="str">
        <f>IF($E17="","",VLOOKUP($E17,'Női egyéni 500 ELO'!$A$7:$O$22,4))</f>
        <v/>
      </c>
      <c r="J17" s="180"/>
      <c r="K17" s="161" t="s">
        <v>513</v>
      </c>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x14ac:dyDescent="0.25">
      <c r="A18" s="171"/>
      <c r="B18" s="460"/>
      <c r="C18" s="456"/>
      <c r="D18" s="456"/>
      <c r="E18" s="182"/>
      <c r="F18" s="173"/>
      <c r="G18" s="173"/>
      <c r="H18" s="174"/>
      <c r="I18" s="161"/>
      <c r="J18" s="183"/>
      <c r="K18" s="175" t="s">
        <v>0</v>
      </c>
      <c r="L18" s="184" t="s">
        <v>388</v>
      </c>
      <c r="M18" s="177" t="str">
        <f>UPPER(IF(OR(L18="a",L18="as"),K16,IF(OR(L18="b",L18="bs"),K20,)))</f>
        <v>BOZÓKI</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x14ac:dyDescent="0.25">
      <c r="A19" s="171">
        <v>7</v>
      </c>
      <c r="B19" s="390" t="str">
        <f>IF($E19="","",VLOOKUP($E19,'Női egyéni 500 ELO'!$A$7:$O$22,14))</f>
        <v/>
      </c>
      <c r="C19" s="446" t="str">
        <f>IF($E19="","",VLOOKUP($E19,'Női egyéni 500 ELO'!$A$7:$O$22,15))</f>
        <v/>
      </c>
      <c r="D19" s="446" t="str">
        <f>IF($E19="","",VLOOKUP($E19,'Női egyéni 500 ELO'!$A$7:$O$22,5))</f>
        <v/>
      </c>
      <c r="E19" s="159"/>
      <c r="F19" s="179" t="s">
        <v>501</v>
      </c>
      <c r="G19" s="179" t="s">
        <v>242</v>
      </c>
      <c r="H19" s="179"/>
      <c r="I19" s="179" t="str">
        <f>IF($E19="","",VLOOKUP($E19,'Női egyéni 500 ELO'!$A$7:$O$22,4))</f>
        <v/>
      </c>
      <c r="J19" s="162"/>
      <c r="K19" s="161"/>
      <c r="L19" s="187"/>
      <c r="M19" s="161" t="s">
        <v>516</v>
      </c>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x14ac:dyDescent="0.25">
      <c r="A20" s="171"/>
      <c r="B20" s="460"/>
      <c r="C20" s="456"/>
      <c r="D20" s="456"/>
      <c r="E20" s="172"/>
      <c r="F20" s="173"/>
      <c r="G20" s="173"/>
      <c r="H20" s="174"/>
      <c r="I20" s="720" t="s">
        <v>0</v>
      </c>
      <c r="J20" s="176" t="s">
        <v>388</v>
      </c>
      <c r="K20" s="177" t="str">
        <f>UPPER(IF(OR(J20="a",J20="as"),F19,IF(OR(J20="b",J20="bs"),F21,)))</f>
        <v>BOZÓKI</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x14ac:dyDescent="0.25">
      <c r="A21" s="171">
        <v>8</v>
      </c>
      <c r="B21" s="390" t="str">
        <f>IF($E21="","",VLOOKUP($E21,'Női egyéni 500 ELO'!$A$7:$O$22,14))</f>
        <v/>
      </c>
      <c r="C21" s="446" t="str">
        <f>IF($E21="","",VLOOKUP($E21,'Női egyéni 500 ELO'!$A$7:$O$22,15))</f>
        <v/>
      </c>
      <c r="D21" s="446" t="str">
        <f>IF($E21="","",VLOOKUP($E21,'Női egyéni 500 ELO'!$A$7:$O$22,5))</f>
        <v/>
      </c>
      <c r="E21" s="159"/>
      <c r="F21" s="179" t="s">
        <v>504</v>
      </c>
      <c r="G21" s="179" t="s">
        <v>248</v>
      </c>
      <c r="H21" s="179"/>
      <c r="I21" s="179" t="str">
        <f>IF($E21="","",VLOOKUP($E21,'Női egyéni 500 ELO'!$A$7:$O$22,4))</f>
        <v/>
      </c>
      <c r="J21" s="190"/>
      <c r="K21" s="161" t="s">
        <v>394</v>
      </c>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x14ac:dyDescent="0.25">
      <c r="A22" s="171"/>
      <c r="B22" s="460"/>
      <c r="C22" s="456"/>
      <c r="D22" s="456"/>
      <c r="E22" s="172"/>
      <c r="F22" s="191"/>
      <c r="G22" s="191"/>
      <c r="H22" s="195"/>
      <c r="I22" s="191"/>
      <c r="J22" s="183"/>
      <c r="K22" s="161"/>
      <c r="L22" s="161"/>
      <c r="M22" s="161"/>
      <c r="N22" s="186"/>
      <c r="O22" s="175" t="s">
        <v>0</v>
      </c>
      <c r="P22" s="184" t="s">
        <v>388</v>
      </c>
      <c r="Q22" s="177" t="str">
        <f>UPPER(IF(OR(P22="a",P22="as"),O14,IF(OR(P22="b",P22="bs"),O30,)))</f>
        <v>SZALONTAI</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x14ac:dyDescent="0.25">
      <c r="A23" s="171">
        <v>9</v>
      </c>
      <c r="B23" s="390" t="str">
        <f>IF($E23="","",VLOOKUP($E23,'Női egyéni 500 ELO'!$A$7:$O$22,14))</f>
        <v/>
      </c>
      <c r="C23" s="446" t="str">
        <f>IF($E23="","",VLOOKUP($E23,'Női egyéni 500 ELO'!$A$7:$O$22,15))</f>
        <v/>
      </c>
      <c r="D23" s="446" t="str">
        <f>IF($E23="","",VLOOKUP($E23,'Női egyéni 500 ELO'!$A$7:$O$22,5))</f>
        <v/>
      </c>
      <c r="E23" s="159"/>
      <c r="F23" s="179" t="s">
        <v>505</v>
      </c>
      <c r="G23" s="179" t="s">
        <v>334</v>
      </c>
      <c r="H23" s="179"/>
      <c r="I23" s="179" t="str">
        <f>IF($E23="","",VLOOKUP($E23,'Női egyéni 500 ELO'!$A$7:$O$22,4))</f>
        <v/>
      </c>
      <c r="J23" s="162"/>
      <c r="K23" s="161"/>
      <c r="L23" s="161"/>
      <c r="M23" s="161"/>
      <c r="N23" s="186"/>
      <c r="O23" s="161"/>
      <c r="P23" s="188"/>
      <c r="Q23" s="161" t="s">
        <v>520</v>
      </c>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x14ac:dyDescent="0.25">
      <c r="A24" s="171"/>
      <c r="B24" s="460"/>
      <c r="C24" s="456"/>
      <c r="D24" s="456"/>
      <c r="E24" s="172"/>
      <c r="F24" s="173"/>
      <c r="G24" s="173"/>
      <c r="H24" s="174"/>
      <c r="I24" s="720" t="s">
        <v>0</v>
      </c>
      <c r="J24" s="176" t="s">
        <v>388</v>
      </c>
      <c r="K24" s="177" t="str">
        <f>UPPER(IF(OR(J24="a",J24="as"),F23,IF(OR(J24="b",J24="bs"),F25,)))</f>
        <v>SZALONTAI</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x14ac:dyDescent="0.25">
      <c r="A25" s="171">
        <v>10</v>
      </c>
      <c r="B25" s="390" t="str">
        <f>IF($E25="","",VLOOKUP($E25,'Női egyéni 500 ELO'!$A$7:$O$22,14))</f>
        <v/>
      </c>
      <c r="C25" s="446" t="str">
        <f>IF($E25="","",VLOOKUP($E25,'Női egyéni 500 ELO'!$A$7:$O$22,15))</f>
        <v/>
      </c>
      <c r="D25" s="446" t="str">
        <f>IF($E25="","",VLOOKUP($E25,'Női egyéni 500 ELO'!$A$7:$O$22,5))</f>
        <v/>
      </c>
      <c r="E25" s="159"/>
      <c r="F25" s="179" t="s">
        <v>506</v>
      </c>
      <c r="G25" s="179" t="s">
        <v>249</v>
      </c>
      <c r="H25" s="179"/>
      <c r="I25" s="179" t="str">
        <f>IF($E25="","",VLOOKUP($E25,'Női egyéni 500 ELO'!$A$7:$O$22,4))</f>
        <v/>
      </c>
      <c r="J25" s="180"/>
      <c r="K25" s="161" t="s">
        <v>516</v>
      </c>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x14ac:dyDescent="0.25">
      <c r="A26" s="171"/>
      <c r="B26" s="460"/>
      <c r="C26" s="456"/>
      <c r="D26" s="456"/>
      <c r="E26" s="182"/>
      <c r="F26" s="173"/>
      <c r="G26" s="173"/>
      <c r="H26" s="174"/>
      <c r="I26" s="161"/>
      <c r="J26" s="183"/>
      <c r="K26" s="175" t="s">
        <v>0</v>
      </c>
      <c r="L26" s="184" t="s">
        <v>386</v>
      </c>
      <c r="M26" s="177" t="str">
        <f>UPPER(IF(OR(L26="a",L26="as"),K24,IF(OR(L26="b",L26="bs"),K28,)))</f>
        <v>SZALONTAI</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x14ac:dyDescent="0.25">
      <c r="A27" s="171">
        <v>11</v>
      </c>
      <c r="B27" s="390" t="str">
        <f>IF($E27="","",VLOOKUP($E27,'Női egyéni 500 ELO'!$A$7:$O$22,14))</f>
        <v/>
      </c>
      <c r="C27" s="446" t="str">
        <f>IF($E27="","",VLOOKUP($E27,'Női egyéni 500 ELO'!$A$7:$O$22,15))</f>
        <v/>
      </c>
      <c r="D27" s="446" t="str">
        <f>IF($E27="","",VLOOKUP($E27,'Női egyéni 500 ELO'!$A$7:$O$22,5))</f>
        <v/>
      </c>
      <c r="E27" s="159"/>
      <c r="F27" s="179" t="s">
        <v>507</v>
      </c>
      <c r="G27" s="179" t="s">
        <v>257</v>
      </c>
      <c r="H27" s="179"/>
      <c r="I27" s="179" t="str">
        <f>IF($E27="","",VLOOKUP($E27,'Női egyéni 500 ELO'!$A$7:$O$22,4))</f>
        <v/>
      </c>
      <c r="J27" s="162"/>
      <c r="K27" s="161"/>
      <c r="L27" s="187"/>
      <c r="M27" s="161" t="s">
        <v>517</v>
      </c>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x14ac:dyDescent="0.25">
      <c r="A28" s="196"/>
      <c r="B28" s="460"/>
      <c r="C28" s="456"/>
      <c r="D28" s="456"/>
      <c r="E28" s="182"/>
      <c r="F28" s="173"/>
      <c r="G28" s="173"/>
      <c r="H28" s="174"/>
      <c r="I28" s="720" t="s">
        <v>0</v>
      </c>
      <c r="J28" s="176" t="s">
        <v>388</v>
      </c>
      <c r="K28" s="177" t="str">
        <f>UPPER(IF(OR(J28="a",J28="as"),F27,IF(OR(J28="b",J28="bs"),F29,)))</f>
        <v>SÁNTA</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x14ac:dyDescent="0.25">
      <c r="A29" s="157">
        <v>12</v>
      </c>
      <c r="B29" s="390" t="str">
        <f>IF($E29="","",VLOOKUP($E29,'Női egyéni 500 ELO'!$A$7:$O$22,14))</f>
        <v/>
      </c>
      <c r="C29" s="446" t="str">
        <f>IF($E29="","",VLOOKUP($E29,'Női egyéni 500 ELO'!$A$7:$O$22,15))</f>
        <v/>
      </c>
      <c r="D29" s="446" t="str">
        <f>IF($E29="","",VLOOKUP($E29,'Női egyéni 500 ELO'!$A$7:$O$22,5))</f>
        <v/>
      </c>
      <c r="E29" s="159"/>
      <c r="F29" s="160" t="s">
        <v>499</v>
      </c>
      <c r="G29" s="160" t="s">
        <v>259</v>
      </c>
      <c r="H29" s="160"/>
      <c r="I29" s="160" t="str">
        <f>IF($E29="","",VLOOKUP($E29,'Női egyéni 500 ELO'!$A$7:$O$22,4))</f>
        <v/>
      </c>
      <c r="J29" s="190"/>
      <c r="K29" s="161" t="s">
        <v>517</v>
      </c>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x14ac:dyDescent="0.25">
      <c r="A30" s="171"/>
      <c r="B30" s="460"/>
      <c r="C30" s="456"/>
      <c r="D30" s="456"/>
      <c r="E30" s="182"/>
      <c r="F30" s="161"/>
      <c r="G30" s="161"/>
      <c r="H30" s="70"/>
      <c r="I30" s="191"/>
      <c r="J30" s="183"/>
      <c r="K30" s="173"/>
      <c r="L30" s="161"/>
      <c r="M30" s="175" t="s">
        <v>0</v>
      </c>
      <c r="N30" s="184" t="s">
        <v>386</v>
      </c>
      <c r="O30" s="177" t="str">
        <f>UPPER(IF(OR(N30="a",N30="as"),M26,IF(OR(N30="b",N30="bs"),M34,)))</f>
        <v>SZALONTAI</v>
      </c>
      <c r="P30" s="194"/>
      <c r="Q30" s="167"/>
      <c r="R30" s="168"/>
      <c r="S30" s="169"/>
      <c r="AI30" s="668"/>
      <c r="AJ30" s="668"/>
      <c r="AK30" s="668"/>
    </row>
    <row r="31" spans="1:41" s="38" customFormat="1" ht="12.9" customHeight="1" x14ac:dyDescent="0.25">
      <c r="A31" s="171">
        <v>13</v>
      </c>
      <c r="B31" s="390" t="str">
        <f>IF($E31="","",VLOOKUP($E31,'Női egyéni 500 ELO'!$A$7:$O$22,14))</f>
        <v/>
      </c>
      <c r="C31" s="446" t="str">
        <f>IF($E31="","",VLOOKUP($E31,'Női egyéni 500 ELO'!$A$7:$O$22,15))</f>
        <v/>
      </c>
      <c r="D31" s="446" t="str">
        <f>IF($E31="","",VLOOKUP($E31,'Női egyéni 500 ELO'!$A$7:$O$22,5))</f>
        <v/>
      </c>
      <c r="E31" s="159"/>
      <c r="F31" s="179" t="s">
        <v>514</v>
      </c>
      <c r="G31" s="179" t="s">
        <v>289</v>
      </c>
      <c r="H31" s="179"/>
      <c r="I31" s="179" t="str">
        <f>IF($E31="","",VLOOKUP($E31,'Női egyéni 500 ELO'!$A$7:$O$22,4))</f>
        <v/>
      </c>
      <c r="J31" s="192"/>
      <c r="K31" s="161"/>
      <c r="L31" s="161"/>
      <c r="M31" s="161"/>
      <c r="N31" s="188"/>
      <c r="O31" s="161" t="s">
        <v>521</v>
      </c>
      <c r="P31" s="186"/>
      <c r="Q31" s="167"/>
      <c r="R31" s="168"/>
      <c r="S31" s="169"/>
      <c r="AI31" s="668"/>
      <c r="AJ31" s="668"/>
      <c r="AK31" s="668"/>
    </row>
    <row r="32" spans="1:41" s="38" customFormat="1" ht="12.9" customHeight="1" x14ac:dyDescent="0.25">
      <c r="A32" s="171"/>
      <c r="B32" s="460"/>
      <c r="C32" s="456"/>
      <c r="D32" s="456"/>
      <c r="E32" s="182"/>
      <c r="F32" s="173"/>
      <c r="G32" s="173"/>
      <c r="H32" s="174"/>
      <c r="I32" s="175" t="s">
        <v>0</v>
      </c>
      <c r="J32" s="176" t="s">
        <v>386</v>
      </c>
      <c r="K32" s="177" t="str">
        <f>UPPER(IF(OR(J32="a",J32="as"),F31,IF(OR(J32="b",J32="bs"),F33,)))</f>
        <v>ZAGYVA</v>
      </c>
      <c r="L32" s="177"/>
      <c r="M32" s="161"/>
      <c r="N32" s="188"/>
      <c r="O32" s="186"/>
      <c r="P32" s="186"/>
      <c r="Q32" s="167"/>
      <c r="R32" s="168"/>
      <c r="S32" s="169"/>
      <c r="AI32" s="668"/>
      <c r="AJ32" s="668"/>
      <c r="AK32" s="668"/>
    </row>
    <row r="33" spans="1:37" s="38" customFormat="1" ht="12.9" customHeight="1" x14ac:dyDescent="0.25">
      <c r="A33" s="171">
        <v>14</v>
      </c>
      <c r="B33" s="390" t="str">
        <f>IF($E33="","",VLOOKUP($E33,'Női egyéni 500 ELO'!$A$7:$O$22,14))</f>
        <v/>
      </c>
      <c r="C33" s="446" t="str">
        <f>IF($E33="","",VLOOKUP($E33,'Női egyéni 500 ELO'!$A$7:$O$22,15))</f>
        <v/>
      </c>
      <c r="D33" s="446" t="str">
        <f>IF($E33="","",VLOOKUP($E33,'Női egyéni 500 ELO'!$A$7:$O$22,5))</f>
        <v/>
      </c>
      <c r="E33" s="159"/>
      <c r="F33" s="179" t="s">
        <v>508</v>
      </c>
      <c r="G33" s="179" t="s">
        <v>319</v>
      </c>
      <c r="H33" s="179"/>
      <c r="I33" s="179" t="str">
        <f>IF($E33="","",VLOOKUP($E33,'Női egyéni 500 ELO'!$A$7:$O$22,4))</f>
        <v/>
      </c>
      <c r="J33" s="180"/>
      <c r="K33" s="161" t="s">
        <v>515</v>
      </c>
      <c r="L33" s="181"/>
      <c r="M33" s="161"/>
      <c r="N33" s="188"/>
      <c r="O33" s="186"/>
      <c r="P33" s="186"/>
      <c r="Q33" s="167"/>
      <c r="R33" s="168"/>
      <c r="S33" s="169"/>
      <c r="AI33" s="668"/>
      <c r="AJ33" s="668"/>
      <c r="AK33" s="668"/>
    </row>
    <row r="34" spans="1:37" s="38" customFormat="1" ht="12.9" customHeight="1" x14ac:dyDescent="0.25">
      <c r="A34" s="171"/>
      <c r="B34" s="460"/>
      <c r="C34" s="456"/>
      <c r="D34" s="456"/>
      <c r="E34" s="182"/>
      <c r="F34" s="173"/>
      <c r="G34" s="173"/>
      <c r="H34" s="174"/>
      <c r="I34" s="161"/>
      <c r="J34" s="183"/>
      <c r="K34" s="175" t="s">
        <v>0</v>
      </c>
      <c r="L34" s="184" t="s">
        <v>388</v>
      </c>
      <c r="M34" s="817" t="str">
        <f>UPPER(IF(OR(L34="a",L34="as"),K32,IF(OR(L34="b",L34="bs"),K36,)))</f>
        <v>ŐRFI</v>
      </c>
      <c r="N34" s="194"/>
      <c r="O34" s="186"/>
      <c r="P34" s="186"/>
      <c r="Q34" s="167"/>
      <c r="R34" s="168"/>
      <c r="S34" s="169"/>
      <c r="AI34" s="668"/>
      <c r="AJ34" s="668"/>
      <c r="AK34" s="668"/>
    </row>
    <row r="35" spans="1:37" s="38" customFormat="1" ht="12.9" customHeight="1" x14ac:dyDescent="0.25">
      <c r="A35" s="171">
        <v>15</v>
      </c>
      <c r="B35" s="390" t="str">
        <f>IF($E35="","",VLOOKUP($E35,'Női egyéni 500 ELO'!$A$7:$O$22,14))</f>
        <v/>
      </c>
      <c r="C35" s="446" t="str">
        <f>IF($E35="","",VLOOKUP($E35,'Női egyéni 500 ELO'!$A$7:$O$22,15))</f>
        <v/>
      </c>
      <c r="D35" s="446" t="str">
        <f>IF($E35="","",VLOOKUP($E35,'Női egyéni 500 ELO'!$A$7:$O$22,5))</f>
        <v/>
      </c>
      <c r="E35" s="159"/>
      <c r="F35" s="179" t="s">
        <v>385</v>
      </c>
      <c r="G35" s="179" t="str">
        <f>IF($E35="","",VLOOKUP($E35,'Női egyéni 500 ELO'!$A$7:$O$22,3))</f>
        <v/>
      </c>
      <c r="H35" s="179"/>
      <c r="I35" s="179" t="str">
        <f>IF($E35="","",VLOOKUP($E35,'Női egyéni 500 ELO'!$A$7:$O$22,4))</f>
        <v/>
      </c>
      <c r="J35" s="162"/>
      <c r="K35" s="161"/>
      <c r="L35" s="187"/>
      <c r="M35" s="161" t="s">
        <v>513</v>
      </c>
      <c r="N35" s="186"/>
      <c r="O35" s="186"/>
      <c r="P35" s="186"/>
      <c r="Q35" s="167"/>
      <c r="R35" s="168"/>
      <c r="S35" s="169"/>
      <c r="AI35" s="668"/>
      <c r="AJ35" s="668"/>
      <c r="AK35" s="668"/>
    </row>
    <row r="36" spans="1:37" s="38" customFormat="1" ht="12.9" customHeight="1" x14ac:dyDescent="0.25">
      <c r="A36" s="171"/>
      <c r="B36" s="460"/>
      <c r="C36" s="456"/>
      <c r="D36" s="456"/>
      <c r="E36" s="172"/>
      <c r="F36" s="173"/>
      <c r="G36" s="173"/>
      <c r="H36" s="174"/>
      <c r="I36" s="175" t="s">
        <v>0</v>
      </c>
      <c r="J36" s="176" t="s">
        <v>388</v>
      </c>
      <c r="K36" s="817" t="str">
        <f>UPPER(IF(OR(J36="a",J36="as"),F35,IF(OR(J36="b",J36="bs"),F37,)))</f>
        <v>ŐRFI</v>
      </c>
      <c r="L36" s="189"/>
      <c r="M36" s="161"/>
      <c r="N36" s="186"/>
      <c r="O36" s="186"/>
      <c r="P36" s="186"/>
      <c r="Q36" s="167"/>
      <c r="R36" s="168"/>
      <c r="S36" s="169"/>
      <c r="AI36" s="668"/>
      <c r="AJ36" s="668"/>
      <c r="AK36" s="668"/>
    </row>
    <row r="37" spans="1:37" s="38" customFormat="1" ht="12.9" customHeight="1" x14ac:dyDescent="0.25">
      <c r="A37" s="157">
        <v>16</v>
      </c>
      <c r="B37" s="390" t="str">
        <f>IF($E37="","",VLOOKUP($E37,'Női egyéni 500 ELO'!$A$7:$O$22,14))</f>
        <v/>
      </c>
      <c r="C37" s="446" t="str">
        <f>IF($E37="","",VLOOKUP($E37,'Női egyéni 500 ELO'!$A$7:$O$22,15))</f>
        <v/>
      </c>
      <c r="D37" s="446" t="str">
        <f>IF($E37="","",VLOOKUP($E37,'Női egyéni 500 ELO'!$A$7:$O$22,5))</f>
        <v/>
      </c>
      <c r="E37" s="159"/>
      <c r="F37" s="160" t="s">
        <v>497</v>
      </c>
      <c r="G37" s="160" t="s">
        <v>298</v>
      </c>
      <c r="H37" s="179"/>
      <c r="I37" s="160" t="str">
        <f>IF($E37="","",VLOOKUP($E37,'Női egyéni 500 ELO'!$A$7:$O$22,4))</f>
        <v/>
      </c>
      <c r="J37" s="190"/>
      <c r="K37" s="161"/>
      <c r="L37" s="161"/>
      <c r="M37" s="161"/>
      <c r="N37" s="186"/>
      <c r="O37" s="186"/>
      <c r="P37" s="186"/>
      <c r="Q37" s="167"/>
      <c r="R37" s="168"/>
      <c r="S37" s="169"/>
      <c r="AI37" s="668"/>
      <c r="AJ37" s="668"/>
      <c r="AK37" s="668"/>
    </row>
    <row r="38" spans="1:37"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5">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5">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5">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5">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5">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5">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5">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5">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5">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5">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5">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5">
      <c r="A50" s="452" t="s">
        <v>106</v>
      </c>
      <c r="B50" s="453"/>
      <c r="C50" s="454"/>
      <c r="D50" s="455"/>
      <c r="E50" s="224">
        <v>1</v>
      </c>
      <c r="F50" s="92" t="str">
        <f>IF(E50&gt;$R$57,,UPPER(VLOOKUP(E50,'Női egyéni 500 ELO'!$A$7:$Q$134,2)))</f>
        <v>BÁNRÉVI</v>
      </c>
      <c r="G50" s="225"/>
      <c r="H50" s="92"/>
      <c r="I50" s="91"/>
      <c r="J50" s="226" t="s">
        <v>7</v>
      </c>
      <c r="K50" s="221"/>
      <c r="L50" s="227"/>
      <c r="M50" s="221"/>
      <c r="N50" s="228"/>
      <c r="O50" s="229" t="s">
        <v>111</v>
      </c>
      <c r="P50" s="230"/>
      <c r="Q50" s="230"/>
      <c r="R50" s="231"/>
      <c r="AI50" s="670"/>
      <c r="AJ50" s="670"/>
      <c r="AK50" s="670"/>
    </row>
    <row r="51" spans="1:37" s="18" customFormat="1" ht="9" customHeight="1" x14ac:dyDescent="0.25">
      <c r="A51" s="236" t="s">
        <v>124</v>
      </c>
      <c r="B51" s="234"/>
      <c r="C51" s="448"/>
      <c r="D51" s="237"/>
      <c r="E51" s="224">
        <v>2</v>
      </c>
      <c r="F51" s="92" t="str">
        <f>IF(E51&gt;$R$57,,UPPER(VLOOKUP(E51,'Női egyéni 500 ELO'!$A$7:$Q$134,2)))</f>
        <v xml:space="preserve">RUSAI </v>
      </c>
      <c r="G51" s="225"/>
      <c r="H51" s="92"/>
      <c r="I51" s="91"/>
      <c r="J51" s="226" t="s">
        <v>8</v>
      </c>
      <c r="K51" s="221"/>
      <c r="L51" s="227"/>
      <c r="M51" s="221"/>
      <c r="N51" s="228"/>
      <c r="O51" s="232"/>
      <c r="P51" s="233"/>
      <c r="Q51" s="234"/>
      <c r="R51" s="235"/>
      <c r="AI51" s="670"/>
      <c r="AJ51" s="670"/>
      <c r="AK51" s="670"/>
    </row>
    <row r="52" spans="1:37" s="18" customFormat="1" ht="9" customHeight="1" x14ac:dyDescent="0.25">
      <c r="A52" s="379"/>
      <c r="B52" s="380"/>
      <c r="C52" s="449"/>
      <c r="D52" s="381"/>
      <c r="E52" s="224">
        <v>3</v>
      </c>
      <c r="F52" s="92" t="str">
        <f>IF(E52&gt;$R$57,,UPPER(VLOOKUP(E52,'Női egyéni 500 ELO'!$A$7:$Q$134,2)))</f>
        <v xml:space="preserve">TÓTH </v>
      </c>
      <c r="G52" s="225"/>
      <c r="H52" s="92"/>
      <c r="I52" s="91"/>
      <c r="J52" s="226" t="s">
        <v>9</v>
      </c>
      <c r="K52" s="221"/>
      <c r="L52" s="227"/>
      <c r="M52" s="221"/>
      <c r="N52" s="228"/>
      <c r="O52" s="229" t="s">
        <v>112</v>
      </c>
      <c r="P52" s="230"/>
      <c r="Q52" s="230"/>
      <c r="R52" s="231"/>
      <c r="AI52" s="670"/>
      <c r="AJ52" s="670"/>
      <c r="AK52" s="670"/>
    </row>
    <row r="53" spans="1:37" s="18" customFormat="1" ht="9" customHeight="1" x14ac:dyDescent="0.25">
      <c r="A53" s="238"/>
      <c r="B53" s="443"/>
      <c r="C53" s="443"/>
      <c r="D53" s="239"/>
      <c r="E53" s="224">
        <v>4</v>
      </c>
      <c r="F53" s="92" t="str">
        <f>IF(E53&gt;$R$57,,UPPER(VLOOKUP(E53,'Női egyéni 500 ELO'!$A$7:$Q$134,2)))</f>
        <v>BODNÁR</v>
      </c>
      <c r="G53" s="225"/>
      <c r="H53" s="92"/>
      <c r="I53" s="91"/>
      <c r="J53" s="226" t="s">
        <v>10</v>
      </c>
      <c r="K53" s="221"/>
      <c r="L53" s="227"/>
      <c r="M53" s="221"/>
      <c r="N53" s="228"/>
      <c r="O53" s="221"/>
      <c r="P53" s="227"/>
      <c r="Q53" s="221"/>
      <c r="R53" s="228"/>
      <c r="AI53" s="670"/>
      <c r="AJ53" s="670"/>
      <c r="AK53" s="670"/>
    </row>
    <row r="54" spans="1:37" s="18" customFormat="1" ht="9" customHeight="1" x14ac:dyDescent="0.25">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5">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5">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5">
      <c r="A57" s="368"/>
      <c r="B57" s="365"/>
      <c r="C57" s="445"/>
      <c r="D57" s="378"/>
      <c r="E57" s="240"/>
      <c r="F57" s="241"/>
      <c r="G57" s="242"/>
      <c r="H57" s="241"/>
      <c r="I57" s="243"/>
      <c r="J57" s="244" t="s">
        <v>14</v>
      </c>
      <c r="K57" s="234"/>
      <c r="L57" s="233"/>
      <c r="M57" s="234"/>
      <c r="N57" s="235"/>
      <c r="O57" s="234" t="str">
        <f>R4</f>
        <v>Kádár László</v>
      </c>
      <c r="P57" s="233"/>
      <c r="Q57" s="234"/>
      <c r="R57" s="245">
        <f>MIN(4,'Női egyéni 500 ELO'!Q5)</f>
        <v>4</v>
      </c>
      <c r="AI57" s="670"/>
      <c r="AJ57" s="670"/>
      <c r="AK57" s="670"/>
    </row>
  </sheetData>
  <mergeCells count="1">
    <mergeCell ref="A4:C4"/>
  </mergeCells>
  <conditionalFormatting sqref="G45:I45 G39:I39 H23 H25 H27 H29 H31 H33 H35 H37 G47:I47 G41:I41 G43:I43 H7 H9 H11 H13 H15 H17 H19 H21">
    <cfRule type="expression" dxfId="89" priority="14" stopIfTrue="1">
      <formula>AND($E7&lt;9,$C7&gt;0)</formula>
    </cfRule>
  </conditionalFormatting>
  <conditionalFormatting sqref="I32 I46 I36 K44 I42 K10 M14 K18 K26 K34 M30 M40 O22 I8 I12 I16 I20 I24 I28">
    <cfRule type="expression" dxfId="88" priority="11" stopIfTrue="1">
      <formula>AND($O$1="CU",I8="Umpire")</formula>
    </cfRule>
    <cfRule type="expression" dxfId="87" priority="12" stopIfTrue="1">
      <formula>AND($O$1="CU",I8&lt;&gt;"Umpire",J8&lt;&gt;"")</formula>
    </cfRule>
    <cfRule type="expression" dxfId="86" priority="13" stopIfTrue="1">
      <formula>AND($O$1="CU",I8&lt;&gt;"Umpire")</formula>
    </cfRule>
  </conditionalFormatting>
  <conditionalFormatting sqref="E39 E47 E45 E43 E41">
    <cfRule type="expression" dxfId="85" priority="10" stopIfTrue="1">
      <formula>AND($E39&lt;9,$C39&gt;0)</formula>
    </cfRule>
  </conditionalFormatting>
  <conditionalFormatting sqref="F41 F43 F45 F47 F39">
    <cfRule type="cellIs" dxfId="84" priority="8" stopIfTrue="1" operator="equal">
      <formula>"Bye"</formula>
    </cfRule>
    <cfRule type="expression" dxfId="83" priority="9" stopIfTrue="1">
      <formula>AND($E39&lt;9,$C39&gt;0)</formula>
    </cfRule>
  </conditionalFormatting>
  <conditionalFormatting sqref="M10 M18 M26 M34 O30 O40 M44 O14 Q22 K8 K12 K16 K20 K24 K28 K32 K36 K42 K46">
    <cfRule type="expression" dxfId="82" priority="6" stopIfTrue="1">
      <formula>J8="as"</formula>
    </cfRule>
    <cfRule type="expression" dxfId="81" priority="7" stopIfTrue="1">
      <formula>J8="bs"</formula>
    </cfRule>
  </conditionalFormatting>
  <conditionalFormatting sqref="B41 B43 B45 B47 B39">
    <cfRule type="cellIs" dxfId="80" priority="4" stopIfTrue="1" operator="equal">
      <formula>"QA"</formula>
    </cfRule>
    <cfRule type="cellIs" dxfId="79" priority="5" stopIfTrue="1" operator="equal">
      <formula>"DA"</formula>
    </cfRule>
  </conditionalFormatting>
  <conditionalFormatting sqref="R57 J8 J12 J16 J20 J24 J28 J32 J36 N30 N14 L10 L34 L18 L26 P22">
    <cfRule type="expression" dxfId="78" priority="3" stopIfTrue="1">
      <formula>$O$1="CU"</formula>
    </cfRule>
  </conditionalFormatting>
  <conditionalFormatting sqref="E9 E7 E11 E13 E15 E17 E19 E21 E23 E25 E27 E29 E31 E33 E35 E37">
    <cfRule type="expression" dxfId="77" priority="2" stopIfTrue="1">
      <formula>$E7&lt;5</formula>
    </cfRule>
  </conditionalFormatting>
  <conditionalFormatting sqref="F35 F37 F25 F33 F31 F29 F27 F23 F19 F21 F9 F17 F15 F13 F11 F7">
    <cfRule type="cellIs" dxfId="76" priority="1" stopIfTrue="1" operator="equal">
      <formula>"Bye"</formula>
    </cfRule>
  </conditionalFormatting>
  <dataValidations count="1">
    <dataValidation type="list" allowBlank="1" showInputMessage="1" sqref="I46 I42 K44 M40 I8 M14 K10 K18 K26 K34 M30 I12 I36 O22 I16 I32 I24 I20 I28" xr:uid="{00000000-0002-0000-3B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8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68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155">
    <tabColor indexed="11"/>
    <pageSetUpPr fitToPage="1"/>
  </sheetPr>
  <dimension ref="A1:AM79"/>
  <sheetViews>
    <sheetView showGridLines="0" showZeros="0" workbookViewId="0">
      <selection activeCell="Y41" activeCellId="1" sqref="B7 Y41"/>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MTSZ AMATŐR OB</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E2" s="465" t="str">
        <f>Altalanos!$E$8</f>
        <v>Női egyéni 500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5" t="str">
        <f>Altalanos!$A$10</f>
        <v>2022.08.05-07.</v>
      </c>
      <c r="B4" s="835"/>
      <c r="C4" s="835"/>
      <c r="D4" s="432"/>
      <c r="E4" s="146"/>
      <c r="F4" s="146"/>
      <c r="G4" s="146" t="str">
        <f>Altalanos!$C$10</f>
        <v>Balatonboglár</v>
      </c>
      <c r="H4" s="100"/>
      <c r="I4" s="146"/>
      <c r="J4" s="147"/>
      <c r="K4" s="148"/>
      <c r="L4" s="147"/>
      <c r="M4" s="149"/>
      <c r="N4" s="147"/>
      <c r="O4" s="146"/>
      <c r="P4" s="147"/>
      <c r="Q4" s="146"/>
      <c r="R4" s="89" t="str">
        <f>Altalanos!$E$10</f>
        <v>Kádár László</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1.1" customHeight="1" thickBot="1" x14ac:dyDescent="0.3">
      <c r="A6" s="784"/>
      <c r="B6" s="793"/>
      <c r="C6" s="793"/>
      <c r="D6" s="793"/>
      <c r="E6" s="793"/>
      <c r="F6" s="792" t="str">
        <f>IF(Y3="","",CONCATENATE(AH1," / ",AG1," pont"))</f>
        <v/>
      </c>
      <c r="G6" s="794"/>
      <c r="H6" s="795"/>
      <c r="I6" s="794"/>
      <c r="J6" s="796"/>
      <c r="K6" s="793" t="str">
        <f>IF(Y3="","",CONCATENATE(AF1," pont"))</f>
        <v/>
      </c>
      <c r="L6" s="796"/>
      <c r="M6" s="793" t="str">
        <f>IF(Y3="","",CONCATENATE(AE1," pont"))</f>
        <v/>
      </c>
      <c r="N6" s="796"/>
      <c r="O6" s="793" t="str">
        <f>IF(Y3="","",CONCATENATE(AD1," pont"))</f>
        <v/>
      </c>
      <c r="P6" s="796"/>
      <c r="Q6" s="793" t="str">
        <f>IF(Y3="","",CONCATENATE(AC1," pont"))</f>
        <v/>
      </c>
      <c r="R6" s="803"/>
      <c r="Y6" s="799"/>
      <c r="Z6" s="799"/>
      <c r="AA6" s="799" t="s">
        <v>196</v>
      </c>
      <c r="AB6" s="800">
        <v>150</v>
      </c>
      <c r="AC6" s="800">
        <v>120</v>
      </c>
      <c r="AD6" s="800">
        <v>90</v>
      </c>
      <c r="AE6" s="800">
        <v>60</v>
      </c>
      <c r="AF6" s="800">
        <v>40</v>
      </c>
      <c r="AG6" s="800">
        <v>25</v>
      </c>
      <c r="AH6" s="800">
        <v>10</v>
      </c>
      <c r="AI6" s="802"/>
      <c r="AJ6" s="802"/>
      <c r="AK6" s="802"/>
    </row>
    <row r="7" spans="1:37" s="38" customFormat="1" ht="10.5" customHeight="1" x14ac:dyDescent="0.25">
      <c r="A7" s="157">
        <v>1</v>
      </c>
      <c r="B7" s="390" t="str">
        <f>IF($E7="","",VLOOKUP($E7,'Női egyéni 500 ELO'!$A$7:$O$48,14))</f>
        <v/>
      </c>
      <c r="C7" s="390" t="str">
        <f>IF($E7="","",VLOOKUP($E7,'Női egyéni 500 ELO'!$A$7:$O$48,15))</f>
        <v/>
      </c>
      <c r="D7" s="471" t="str">
        <f>IF($E7="","",VLOOKUP($E7,'Női egyéni 500 ELO'!$A$7:$O$48,5))</f>
        <v/>
      </c>
      <c r="E7" s="159"/>
      <c r="F7" s="160" t="str">
        <f>UPPER(IF($E7="","",VLOOKUP($E7,'Női egyéni 500 ELO'!$A$7:$O$48,2)))</f>
        <v/>
      </c>
      <c r="G7" s="160" t="str">
        <f>IF($E7="","",VLOOKUP($E7,'Női egyéni 500 ELO'!$A$7:$O$48,3))</f>
        <v/>
      </c>
      <c r="H7" s="160"/>
      <c r="I7" s="160" t="str">
        <f>IF($E7="","",VLOOKUP($E7,'Női egyéni 500 ELO'!$A$7:$O$48,4))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5">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5">
      <c r="A9" s="171">
        <v>2</v>
      </c>
      <c r="B9" s="390" t="str">
        <f>IF($E9="","",VLOOKUP($E9,'Női egyéni 500 ELO'!$A$7:$O$48,14))</f>
        <v/>
      </c>
      <c r="C9" s="390" t="str">
        <f>IF($E9="","",VLOOKUP($E9,'Női egyéni 500 ELO'!$A$7:$O$48,15))</f>
        <v/>
      </c>
      <c r="D9" s="471" t="str">
        <f>IF($E9="","",VLOOKUP($E9,'Női egyéni 500 ELO'!$A$7:$O$48,5))</f>
        <v/>
      </c>
      <c r="E9" s="159"/>
      <c r="F9" s="487" t="str">
        <f>UPPER(IF($E9="","",VLOOKUP($E9,'Női egyéni 500 ELO'!$A$7:$O$48,2)))</f>
        <v/>
      </c>
      <c r="G9" s="487" t="str">
        <f>IF($E9="","",VLOOKUP($E9,'Női egyéni 500 ELO'!$A$7:$O$48,3))</f>
        <v/>
      </c>
      <c r="H9" s="487"/>
      <c r="I9" s="487" t="str">
        <f>IF($E9="","",VLOOKUP($E9,'Női egyéni 500 ELO'!$A$7:$O$48,4))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5">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v>3</v>
      </c>
      <c r="B11" s="390" t="str">
        <f>IF($E11="","",VLOOKUP($E11,'Női egyéni 500 ELO'!$A$7:$O$48,14))</f>
        <v/>
      </c>
      <c r="C11" s="390" t="str">
        <f>IF($E11="","",VLOOKUP($E11,'Női egyéni 500 ELO'!$A$7:$O$48,15))</f>
        <v/>
      </c>
      <c r="D11" s="471" t="str">
        <f>IF($E11="","",VLOOKUP($E11,'Női egyéni 500 ELO'!$A$7:$O$48,5))</f>
        <v/>
      </c>
      <c r="E11" s="159"/>
      <c r="F11" s="487" t="str">
        <f>UPPER(IF($E11="","",VLOOKUP($E11,'Női egyéni 500 ELO'!$A$7:$O$48,2)))</f>
        <v/>
      </c>
      <c r="G11" s="487" t="str">
        <f>IF($E11="","",VLOOKUP($E11,'Női egyéni 500 ELO'!$A$7:$O$48,3))</f>
        <v/>
      </c>
      <c r="H11" s="487"/>
      <c r="I11" s="487" t="str">
        <f>IF($E11="","",VLOOKUP($E11,'Női egyéni 500 ELO'!$A$7:$O$48,4))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171">
        <v>4</v>
      </c>
      <c r="B13" s="390" t="str">
        <f>IF($E13="","",VLOOKUP($E13,'Női egyéni 500 ELO'!$A$7:$O$48,14))</f>
        <v/>
      </c>
      <c r="C13" s="390" t="str">
        <f>IF($E13="","",VLOOKUP($E13,'Női egyéni 500 ELO'!$A$7:$O$48,15))</f>
        <v/>
      </c>
      <c r="D13" s="471" t="str">
        <f>IF($E13="","",VLOOKUP($E13,'Női egyéni 500 ELO'!$A$7:$O$48,5))</f>
        <v/>
      </c>
      <c r="E13" s="159"/>
      <c r="F13" s="487" t="str">
        <f>UPPER(IF($E13="","",VLOOKUP($E13,'Női egyéni 500 ELO'!$A$7:$O$48,2)))</f>
        <v/>
      </c>
      <c r="G13" s="487" t="str">
        <f>IF($E13="","",VLOOKUP($E13,'Női egyéni 500 ELO'!$A$7:$O$48,3))</f>
        <v/>
      </c>
      <c r="H13" s="487"/>
      <c r="I13" s="487" t="str">
        <f>IF($E13="","",VLOOKUP($E13,'Női egyéni 500 ELO'!$A$7:$O$48,4))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71">
        <v>5</v>
      </c>
      <c r="B15" s="390" t="str">
        <f>IF($E15="","",VLOOKUP($E15,'Női egyéni 500 ELO'!$A$7:$O$48,14))</f>
        <v/>
      </c>
      <c r="C15" s="390" t="str">
        <f>IF($E15="","",VLOOKUP($E15,'Női egyéni 500 ELO'!$A$7:$O$48,15))</f>
        <v/>
      </c>
      <c r="D15" s="471" t="str">
        <f>IF($E15="","",VLOOKUP($E15,'Női egyéni 500 ELO'!$A$7:$O$48,5))</f>
        <v/>
      </c>
      <c r="E15" s="159"/>
      <c r="F15" s="487" t="str">
        <f>UPPER(IF($E15="","",VLOOKUP($E15,'Női egyéni 500 ELO'!$A$7:$O$48,2)))</f>
        <v/>
      </c>
      <c r="G15" s="487" t="str">
        <f>IF($E15="","",VLOOKUP($E15,'Női egyéni 500 ELO'!$A$7:$O$48,3))</f>
        <v/>
      </c>
      <c r="H15" s="487"/>
      <c r="I15" s="487" t="str">
        <f>IF($E15="","",VLOOKUP($E15,'Női egyéni 500 ELO'!$A$7:$O$48,4))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5">
      <c r="A17" s="171">
        <v>6</v>
      </c>
      <c r="B17" s="390" t="str">
        <f>IF($E17="","",VLOOKUP($E17,'Női egyéni 500 ELO'!$A$7:$O$48,14))</f>
        <v/>
      </c>
      <c r="C17" s="390" t="str">
        <f>IF($E17="","",VLOOKUP($E17,'Női egyéni 500 ELO'!$A$7:$O$48,15))</f>
        <v/>
      </c>
      <c r="D17" s="471" t="str">
        <f>IF($E17="","",VLOOKUP($E17,'Női egyéni 500 ELO'!$A$7:$O$48,5))</f>
        <v/>
      </c>
      <c r="E17" s="159"/>
      <c r="F17" s="487" t="str">
        <f>UPPER(IF($E17="","",VLOOKUP($E17,'Női egyéni 500 ELO'!$A$7:$O$48,2)))</f>
        <v/>
      </c>
      <c r="G17" s="487" t="str">
        <f>IF($E17="","",VLOOKUP($E17,'Női egyéni 500 ELO'!$A$7:$O$48,3))</f>
        <v/>
      </c>
      <c r="H17" s="487"/>
      <c r="I17" s="487" t="str">
        <f>IF($E17="","",VLOOKUP($E17,'Női egyéni 500 ELO'!$A$7:$O$48,4))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5">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5">
      <c r="A19" s="171">
        <v>7</v>
      </c>
      <c r="B19" s="390" t="str">
        <f>IF($E19="","",VLOOKUP($E19,'Női egyéni 500 ELO'!$A$7:$O$48,14))</f>
        <v/>
      </c>
      <c r="C19" s="390" t="str">
        <f>IF($E19="","",VLOOKUP($E19,'Női egyéni 500 ELO'!$A$7:$O$48,15))</f>
        <v/>
      </c>
      <c r="D19" s="471" t="str">
        <f>IF($E19="","",VLOOKUP($E19,'Női egyéni 500 ELO'!$A$7:$O$48,5))</f>
        <v/>
      </c>
      <c r="E19" s="159"/>
      <c r="F19" s="487" t="str">
        <f>UPPER(IF($E19="","",VLOOKUP($E19,'Női egyéni 500 ELO'!$A$7:$O$48,2)))</f>
        <v/>
      </c>
      <c r="G19" s="487" t="str">
        <f>IF($E19="","",VLOOKUP($E19,'Női egyéni 500 ELO'!$A$7:$O$48,3))</f>
        <v/>
      </c>
      <c r="H19" s="487"/>
      <c r="I19" s="487" t="str">
        <f>IF($E19="","",VLOOKUP($E19,'Női egyéni 500 ELO'!$A$7:$O$48,4))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5">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5">
      <c r="A21" s="157">
        <v>8</v>
      </c>
      <c r="B21" s="390" t="str">
        <f>IF($E21="","",VLOOKUP($E21,'Női egyéni 500 ELO'!$A$7:$O$48,14))</f>
        <v/>
      </c>
      <c r="C21" s="390" t="str">
        <f>IF($E21="","",VLOOKUP($E21,'Női egyéni 500 ELO'!$A$7:$O$48,15))</f>
        <v/>
      </c>
      <c r="D21" s="471" t="str">
        <f>IF($E21="","",VLOOKUP($E21,'Női egyéni 500 ELO'!$A$7:$O$48,5))</f>
        <v/>
      </c>
      <c r="E21" s="159"/>
      <c r="F21" s="160" t="str">
        <f>UPPER(IF($E21="","",VLOOKUP($E21,'Női egyéni 500 ELO'!$A$7:$O$48,2)))</f>
        <v/>
      </c>
      <c r="G21" s="160" t="str">
        <f>IF($E21="","",VLOOKUP($E21,'Női egyéni 500 ELO'!$A$7:$O$48,3))</f>
        <v/>
      </c>
      <c r="H21" s="160"/>
      <c r="I21" s="160" t="str">
        <f>IF($E21="","",VLOOKUP($E21,'Női egyéni 500 ELO'!$A$7:$O$48,4))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5">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5">
      <c r="A23" s="157">
        <v>9</v>
      </c>
      <c r="B23" s="390" t="str">
        <f>IF($E23="","",VLOOKUP($E23,'Női egyéni 500 ELO'!$A$7:$O$48,14))</f>
        <v/>
      </c>
      <c r="C23" s="390" t="str">
        <f>IF($E23="","",VLOOKUP($E23,'Női egyéni 500 ELO'!$A$7:$O$48,15))</f>
        <v/>
      </c>
      <c r="D23" s="471" t="str">
        <f>IF($E23="","",VLOOKUP($E23,'Női egyéni 500 ELO'!$A$7:$O$48,5))</f>
        <v/>
      </c>
      <c r="E23" s="159"/>
      <c r="F23" s="160" t="str">
        <f>UPPER(IF($E23="","",VLOOKUP($E23,'Női egyéni 500 ELO'!$A$7:$O$48,2)))</f>
        <v/>
      </c>
      <c r="G23" s="160" t="str">
        <f>IF($E23="","",VLOOKUP($E23,'Női egyéni 500 ELO'!$A$7:$O$48,3))</f>
        <v/>
      </c>
      <c r="H23" s="160"/>
      <c r="I23" s="160" t="str">
        <f>IF($E23="","",VLOOKUP($E23,'Női egyéni 500 ELO'!$A$7:$O$48,4))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5">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5">
      <c r="A25" s="171">
        <v>10</v>
      </c>
      <c r="B25" s="390" t="str">
        <f>IF($E25="","",VLOOKUP($E25,'Női egyéni 500 ELO'!$A$7:$O$48,14))</f>
        <v/>
      </c>
      <c r="C25" s="390" t="str">
        <f>IF($E25="","",VLOOKUP($E25,'Női egyéni 500 ELO'!$A$7:$O$48,15))</f>
        <v/>
      </c>
      <c r="D25" s="471" t="str">
        <f>IF($E25="","",VLOOKUP($E25,'Női egyéni 500 ELO'!$A$7:$O$48,5))</f>
        <v/>
      </c>
      <c r="E25" s="159"/>
      <c r="F25" s="487" t="str">
        <f>UPPER(IF($E25="","",VLOOKUP($E25,'Női egyéni 500 ELO'!$A$7:$O$48,2)))</f>
        <v/>
      </c>
      <c r="G25" s="487" t="str">
        <f>IF($E25="","",VLOOKUP($E25,'Női egyéni 500 ELO'!$A$7:$O$48,3))</f>
        <v/>
      </c>
      <c r="H25" s="487"/>
      <c r="I25" s="487" t="str">
        <f>IF($E25="","",VLOOKUP($E25,'Női egyéni 500 ELO'!$A$7:$O$48,4))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5">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5">
      <c r="A27" s="171">
        <v>11</v>
      </c>
      <c r="B27" s="390" t="str">
        <f>IF($E27="","",VLOOKUP($E27,'Női egyéni 500 ELO'!$A$7:$O$48,14))</f>
        <v/>
      </c>
      <c r="C27" s="390" t="str">
        <f>IF($E27="","",VLOOKUP($E27,'Női egyéni 500 ELO'!$A$7:$O$48,15))</f>
        <v/>
      </c>
      <c r="D27" s="471" t="str">
        <f>IF($E27="","",VLOOKUP($E27,'Női egyéni 500 ELO'!$A$7:$O$48,5))</f>
        <v/>
      </c>
      <c r="E27" s="159"/>
      <c r="F27" s="487" t="str">
        <f>UPPER(IF($E27="","",VLOOKUP($E27,'Női egyéni 500 ELO'!$A$7:$O$48,2)))</f>
        <v/>
      </c>
      <c r="G27" s="487" t="str">
        <f>IF($E27="","",VLOOKUP($E27,'Női egyéni 500 ELO'!$A$7:$O$48,3))</f>
        <v/>
      </c>
      <c r="H27" s="487"/>
      <c r="I27" s="487" t="str">
        <f>IF($E27="","",VLOOKUP($E27,'Női egyéni 500 ELO'!$A$7:$O$48,4))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5">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5">
      <c r="A29" s="171">
        <v>12</v>
      </c>
      <c r="B29" s="390" t="str">
        <f>IF($E29="","",VLOOKUP($E29,'Női egyéni 500 ELO'!$A$7:$O$48,14))</f>
        <v/>
      </c>
      <c r="C29" s="390" t="str">
        <f>IF($E29="","",VLOOKUP($E29,'Női egyéni 500 ELO'!$A$7:$O$48,15))</f>
        <v/>
      </c>
      <c r="D29" s="471" t="str">
        <f>IF($E29="","",VLOOKUP($E29,'Női egyéni 500 ELO'!$A$7:$O$48,5))</f>
        <v/>
      </c>
      <c r="E29" s="159"/>
      <c r="F29" s="487" t="str">
        <f>UPPER(IF($E29="","",VLOOKUP($E29,'Női egyéni 500 ELO'!$A$7:$O$48,2)))</f>
        <v/>
      </c>
      <c r="G29" s="487" t="str">
        <f>IF($E29="","",VLOOKUP($E29,'Női egyéni 500 ELO'!$A$7:$O$48,3))</f>
        <v/>
      </c>
      <c r="H29" s="487"/>
      <c r="I29" s="487" t="str">
        <f>IF($E29="","",VLOOKUP($E29,'Női egyéni 500 ELO'!$A$7:$O$48,4))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5">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5">
      <c r="A31" s="171">
        <v>13</v>
      </c>
      <c r="B31" s="390" t="str">
        <f>IF($E31="","",VLOOKUP($E31,'Női egyéni 500 ELO'!$A$7:$O$48,14))</f>
        <v/>
      </c>
      <c r="C31" s="390" t="str">
        <f>IF($E31="","",VLOOKUP($E31,'Női egyéni 500 ELO'!$A$7:$O$48,15))</f>
        <v/>
      </c>
      <c r="D31" s="471" t="str">
        <f>IF($E31="","",VLOOKUP($E31,'Női egyéni 500 ELO'!$A$7:$O$48,5))</f>
        <v/>
      </c>
      <c r="E31" s="159"/>
      <c r="F31" s="487" t="str">
        <f>UPPER(IF($E31="","",VLOOKUP($E31,'Női egyéni 500 ELO'!$A$7:$O$48,2)))</f>
        <v/>
      </c>
      <c r="G31" s="487" t="str">
        <f>IF($E31="","",VLOOKUP($E31,'Női egyéni 500 ELO'!$A$7:$O$48,3))</f>
        <v/>
      </c>
      <c r="H31" s="487"/>
      <c r="I31" s="487" t="str">
        <f>IF($E31="","",VLOOKUP($E31,'Női egyéni 500 ELO'!$A$7:$O$48,4))</f>
        <v/>
      </c>
      <c r="J31" s="192"/>
      <c r="K31" s="161"/>
      <c r="L31" s="161"/>
      <c r="M31" s="161"/>
      <c r="N31" s="188"/>
      <c r="O31" s="161"/>
      <c r="P31" s="166"/>
      <c r="Q31" s="164"/>
      <c r="R31" s="246"/>
      <c r="S31" s="169"/>
      <c r="AI31" s="668"/>
      <c r="AJ31" s="668"/>
      <c r="AK31" s="668"/>
    </row>
    <row r="32" spans="1:39" s="38" customFormat="1" ht="9.6" customHeight="1" x14ac:dyDescent="0.25">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5">
      <c r="A33" s="171">
        <v>14</v>
      </c>
      <c r="B33" s="390" t="str">
        <f>IF($E33="","",VLOOKUP($E33,'Női egyéni 500 ELO'!$A$7:$O$48,14))</f>
        <v/>
      </c>
      <c r="C33" s="390" t="str">
        <f>IF($E33="","",VLOOKUP($E33,'Női egyéni 500 ELO'!$A$7:$O$48,15))</f>
        <v/>
      </c>
      <c r="D33" s="471" t="str">
        <f>IF($E33="","",VLOOKUP($E33,'Női egyéni 500 ELO'!$A$7:$O$48,5))</f>
        <v/>
      </c>
      <c r="E33" s="159"/>
      <c r="F33" s="487" t="str">
        <f>UPPER(IF($E33="","",VLOOKUP($E33,'Női egyéni 500 ELO'!$A$7:$O$48,2)))</f>
        <v/>
      </c>
      <c r="G33" s="487" t="str">
        <f>IF($E33="","",VLOOKUP($E33,'Női egyéni 500 ELO'!$A$7:$O$48,3))</f>
        <v/>
      </c>
      <c r="H33" s="487"/>
      <c r="I33" s="487" t="str">
        <f>IF($E33="","",VLOOKUP($E33,'Női egyéni 500 ELO'!$A$7:$O$48,4))</f>
        <v/>
      </c>
      <c r="J33" s="180"/>
      <c r="K33" s="161"/>
      <c r="L33" s="181"/>
      <c r="M33" s="161"/>
      <c r="N33" s="188"/>
      <c r="O33" s="164"/>
      <c r="P33" s="166"/>
      <c r="Q33" s="164"/>
      <c r="R33" s="246"/>
      <c r="S33" s="169"/>
      <c r="AI33" s="668"/>
      <c r="AJ33" s="668"/>
      <c r="AK33" s="668"/>
    </row>
    <row r="34" spans="1:37" s="38" customFormat="1" ht="9.6" customHeight="1" x14ac:dyDescent="0.25">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5">
      <c r="A35" s="171">
        <v>15</v>
      </c>
      <c r="B35" s="390" t="str">
        <f>IF($E35="","",VLOOKUP($E35,'Női egyéni 500 ELO'!$A$7:$O$48,14))</f>
        <v/>
      </c>
      <c r="C35" s="390" t="str">
        <f>IF($E35="","",VLOOKUP($E35,'Női egyéni 500 ELO'!$A$7:$O$48,15))</f>
        <v/>
      </c>
      <c r="D35" s="471" t="str">
        <f>IF($E35="","",VLOOKUP($E35,'Női egyéni 500 ELO'!$A$7:$O$48,5))</f>
        <v/>
      </c>
      <c r="E35" s="159"/>
      <c r="F35" s="487" t="str">
        <f>UPPER(IF($E35="","",VLOOKUP($E35,'Női egyéni 500 ELO'!$A$7:$O$48,2)))</f>
        <v/>
      </c>
      <c r="G35" s="487" t="str">
        <f>IF($E35="","",VLOOKUP($E35,'Női egyéni 500 ELO'!$A$7:$O$48,3))</f>
        <v/>
      </c>
      <c r="H35" s="487"/>
      <c r="I35" s="487" t="str">
        <f>IF($E35="","",VLOOKUP($E35,'Női egyéni 500 ELO'!$A$7:$O$48,4))</f>
        <v/>
      </c>
      <c r="J35" s="162"/>
      <c r="K35" s="161"/>
      <c r="L35" s="187"/>
      <c r="M35" s="161"/>
      <c r="N35" s="186"/>
      <c r="O35" s="164"/>
      <c r="P35" s="166"/>
      <c r="Q35" s="164"/>
      <c r="R35" s="246"/>
      <c r="S35" s="169"/>
      <c r="AI35" s="668"/>
      <c r="AJ35" s="668"/>
      <c r="AK35" s="668"/>
    </row>
    <row r="36" spans="1:37" s="38" customFormat="1" ht="9.6" customHeight="1" x14ac:dyDescent="0.25">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5">
      <c r="A37" s="157">
        <v>16</v>
      </c>
      <c r="B37" s="390" t="str">
        <f>IF($E37="","",VLOOKUP($E37,'Női egyéni 500 ELO'!$A$7:$O$48,14))</f>
        <v/>
      </c>
      <c r="C37" s="390" t="str">
        <f>IF($E37="","",VLOOKUP($E37,'Női egyéni 500 ELO'!$A$7:$O$48,15))</f>
        <v/>
      </c>
      <c r="D37" s="471" t="str">
        <f>IF($E37="","",VLOOKUP($E37,'Női egyéni 500 ELO'!$A$7:$O$48,5))</f>
        <v/>
      </c>
      <c r="E37" s="159"/>
      <c r="F37" s="160" t="str">
        <f>UPPER(IF($E37="","",VLOOKUP($E37,'Női egyéni 500 ELO'!$A$7:$O$48,2)))</f>
        <v/>
      </c>
      <c r="G37" s="160" t="str">
        <f>IF($E37="","",VLOOKUP($E37,'Női egyéni 500 ELO'!$A$7:$O$48,3))</f>
        <v/>
      </c>
      <c r="H37" s="160"/>
      <c r="I37" s="160" t="str">
        <f>IF($E37="","",VLOOKUP($E37,'Női egyéni 500 ELO'!$A$7:$O$48,4))</f>
        <v/>
      </c>
      <c r="J37" s="190"/>
      <c r="K37" s="161"/>
      <c r="L37" s="161"/>
      <c r="M37" s="161"/>
      <c r="N37" s="186"/>
      <c r="O37" s="166"/>
      <c r="P37" s="166"/>
      <c r="Q37" s="164"/>
      <c r="R37" s="246"/>
      <c r="S37" s="169"/>
      <c r="AI37" s="668"/>
      <c r="AJ37" s="668"/>
      <c r="AK37" s="668"/>
    </row>
    <row r="38" spans="1:37" s="38" customFormat="1" ht="9.6" customHeight="1" x14ac:dyDescent="0.25">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5">
      <c r="A39" s="157">
        <v>17</v>
      </c>
      <c r="B39" s="390" t="str">
        <f>IF($E39="","",VLOOKUP($E39,'Női egyéni 500 ELO'!$A$7:$O$48,14))</f>
        <v/>
      </c>
      <c r="C39" s="390" t="str">
        <f>IF($E39="","",VLOOKUP($E39,'Női egyéni 500 ELO'!$A$7:$O$48,15))</f>
        <v/>
      </c>
      <c r="D39" s="471" t="str">
        <f>IF($E39="","",VLOOKUP($E39,'Női egyéni 500 ELO'!$A$7:$O$48,5))</f>
        <v/>
      </c>
      <c r="E39" s="159"/>
      <c r="F39" s="160" t="str">
        <f>UPPER(IF($E39="","",VLOOKUP($E39,'Női egyéni 500 ELO'!$A$7:$O$48,2)))</f>
        <v/>
      </c>
      <c r="G39" s="160" t="str">
        <f>IF($E39="","",VLOOKUP($E39,'Női egyéni 500 ELO'!$A$7:$O$48,3))</f>
        <v/>
      </c>
      <c r="H39" s="160"/>
      <c r="I39" s="160" t="str">
        <f>IF($E39="","",VLOOKUP($E39,'Női egyéni 500 ELO'!$A$7:$O$48,4))</f>
        <v/>
      </c>
      <c r="J39" s="162"/>
      <c r="K39" s="161"/>
      <c r="L39" s="161"/>
      <c r="M39" s="161"/>
      <c r="N39" s="186"/>
      <c r="O39" s="175" t="s">
        <v>0</v>
      </c>
      <c r="P39" s="252"/>
      <c r="Q39" s="161"/>
      <c r="R39" s="246"/>
      <c r="S39" s="169"/>
      <c r="AI39" s="668"/>
      <c r="AJ39" s="668"/>
      <c r="AK39" s="668"/>
    </row>
    <row r="40" spans="1:37" s="38" customFormat="1" ht="9.6" customHeight="1" x14ac:dyDescent="0.25">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5">
      <c r="A41" s="171">
        <v>18</v>
      </c>
      <c r="B41" s="390" t="str">
        <f>IF($E41="","",VLOOKUP($E41,'Női egyéni 500 ELO'!$A$7:$O$48,14))</f>
        <v/>
      </c>
      <c r="C41" s="390" t="str">
        <f>IF($E41="","",VLOOKUP($E41,'Női egyéni 500 ELO'!$A$7:$O$48,15))</f>
        <v/>
      </c>
      <c r="D41" s="471" t="str">
        <f>IF($E41="","",VLOOKUP($E41,'Női egyéni 500 ELO'!$A$7:$O$48,5))</f>
        <v/>
      </c>
      <c r="E41" s="159"/>
      <c r="F41" s="487" t="str">
        <f>UPPER(IF($E41="","",VLOOKUP($E41,'Női egyéni 500 ELO'!$A$7:$O$48,2)))</f>
        <v/>
      </c>
      <c r="G41" s="487" t="str">
        <f>IF($E41="","",VLOOKUP($E41,'Női egyéni 500 ELO'!$A$7:$O$48,3))</f>
        <v/>
      </c>
      <c r="H41" s="487"/>
      <c r="I41" s="487" t="str">
        <f>IF($E41="","",VLOOKUP($E41,'Női egyéni 500 ELO'!$A$7:$O$48,4))</f>
        <v/>
      </c>
      <c r="J41" s="180"/>
      <c r="K41" s="161"/>
      <c r="L41" s="181"/>
      <c r="M41" s="161"/>
      <c r="N41" s="186"/>
      <c r="O41" s="164"/>
      <c r="P41" s="166"/>
      <c r="Q41" s="836" t="str">
        <f>IF(Y3="","",CONCATENATE(AB1," pont"))</f>
        <v/>
      </c>
      <c r="R41" s="837"/>
      <c r="S41" s="169"/>
      <c r="AI41" s="668"/>
      <c r="AJ41" s="668"/>
      <c r="AK41" s="668"/>
    </row>
    <row r="42" spans="1:37" s="38" customFormat="1" ht="9.6" customHeight="1" x14ac:dyDescent="0.25">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5">
      <c r="A43" s="171">
        <v>19</v>
      </c>
      <c r="B43" s="390" t="str">
        <f>IF($E43="","",VLOOKUP($E43,'Női egyéni 500 ELO'!$A$7:$O$48,14))</f>
        <v/>
      </c>
      <c r="C43" s="390" t="str">
        <f>IF($E43="","",VLOOKUP($E43,'Női egyéni 500 ELO'!$A$7:$O$48,15))</f>
        <v/>
      </c>
      <c r="D43" s="471" t="str">
        <f>IF($E43="","",VLOOKUP($E43,'Női egyéni 500 ELO'!$A$7:$O$48,5))</f>
        <v/>
      </c>
      <c r="E43" s="159"/>
      <c r="F43" s="487" t="str">
        <f>UPPER(IF($E43="","",VLOOKUP($E43,'Női egyéni 500 ELO'!$A$7:$O$48,2)))</f>
        <v/>
      </c>
      <c r="G43" s="487" t="str">
        <f>IF($E43="","",VLOOKUP($E43,'Női egyéni 500 ELO'!$A$7:$O$48,3))</f>
        <v/>
      </c>
      <c r="H43" s="487"/>
      <c r="I43" s="487" t="str">
        <f>IF($E43="","",VLOOKUP($E43,'Női egyéni 500 ELO'!$A$7:$O$48,4))</f>
        <v/>
      </c>
      <c r="J43" s="162"/>
      <c r="K43" s="161"/>
      <c r="L43" s="187"/>
      <c r="M43" s="161"/>
      <c r="N43" s="188"/>
      <c r="O43" s="164"/>
      <c r="P43" s="166"/>
      <c r="Q43" s="164"/>
      <c r="R43" s="246"/>
      <c r="S43" s="169"/>
      <c r="AI43" s="668"/>
      <c r="AJ43" s="668"/>
      <c r="AK43" s="668"/>
    </row>
    <row r="44" spans="1:37" s="38" customFormat="1" ht="9.6" customHeight="1" x14ac:dyDescent="0.25">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5">
      <c r="A45" s="171">
        <v>20</v>
      </c>
      <c r="B45" s="390" t="str">
        <f>IF($E45="","",VLOOKUP($E45,'Női egyéni 500 ELO'!$A$7:$O$48,14))</f>
        <v/>
      </c>
      <c r="C45" s="390" t="str">
        <f>IF($E45="","",VLOOKUP($E45,'Női egyéni 500 ELO'!$A$7:$O$48,15))</f>
        <v/>
      </c>
      <c r="D45" s="471" t="str">
        <f>IF($E45="","",VLOOKUP($E45,'Női egyéni 500 ELO'!$A$7:$O$48,5))</f>
        <v/>
      </c>
      <c r="E45" s="159"/>
      <c r="F45" s="487" t="str">
        <f>UPPER(IF($E45="","",VLOOKUP($E45,'Női egyéni 500 ELO'!$A$7:$O$48,2)))</f>
        <v/>
      </c>
      <c r="G45" s="487" t="str">
        <f>IF($E45="","",VLOOKUP($E45,'Női egyéni 500 ELO'!$A$7:$O$48,3))</f>
        <v/>
      </c>
      <c r="H45" s="487"/>
      <c r="I45" s="487" t="str">
        <f>IF($E45="","",VLOOKUP($E45,'Női egyéni 500 ELO'!$A$7:$O$48,4))</f>
        <v/>
      </c>
      <c r="J45" s="190"/>
      <c r="K45" s="161"/>
      <c r="L45" s="161"/>
      <c r="M45" s="161"/>
      <c r="N45" s="188"/>
      <c r="O45" s="164"/>
      <c r="P45" s="166"/>
      <c r="Q45" s="164"/>
      <c r="R45" s="246"/>
      <c r="S45" s="169"/>
      <c r="AI45" s="668"/>
      <c r="AJ45" s="668"/>
      <c r="AK45" s="668"/>
    </row>
    <row r="46" spans="1:37" s="38" customFormat="1" ht="9.6" customHeight="1" x14ac:dyDescent="0.25">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5">
      <c r="A47" s="171">
        <v>21</v>
      </c>
      <c r="B47" s="390" t="str">
        <f>IF($E47="","",VLOOKUP($E47,'Női egyéni 500 ELO'!$A$7:$O$48,14))</f>
        <v/>
      </c>
      <c r="C47" s="390" t="str">
        <f>IF($E47="","",VLOOKUP($E47,'Női egyéni 500 ELO'!$A$7:$O$48,15))</f>
        <v/>
      </c>
      <c r="D47" s="471" t="str">
        <f>IF($E47="","",VLOOKUP($E47,'Női egyéni 500 ELO'!$A$7:$O$48,5))</f>
        <v/>
      </c>
      <c r="E47" s="159"/>
      <c r="F47" s="487" t="str">
        <f>UPPER(IF($E47="","",VLOOKUP($E47,'Női egyéni 500 ELO'!$A$7:$O$48,2)))</f>
        <v/>
      </c>
      <c r="G47" s="487" t="str">
        <f>IF($E47="","",VLOOKUP($E47,'Női egyéni 500 ELO'!$A$7:$O$48,3))</f>
        <v/>
      </c>
      <c r="H47" s="487"/>
      <c r="I47" s="487" t="str">
        <f>IF($E47="","",VLOOKUP($E47,'Női egyéni 500 ELO'!$A$7:$O$48,4))</f>
        <v/>
      </c>
      <c r="J47" s="192"/>
      <c r="K47" s="161"/>
      <c r="L47" s="161"/>
      <c r="M47" s="161"/>
      <c r="N47" s="188"/>
      <c r="O47" s="161"/>
      <c r="P47" s="246"/>
      <c r="Q47" s="164"/>
      <c r="R47" s="246"/>
      <c r="S47" s="169"/>
      <c r="AI47" s="668"/>
      <c r="AJ47" s="668"/>
      <c r="AK47" s="668"/>
    </row>
    <row r="48" spans="1:37" s="38" customFormat="1" ht="9.6" customHeight="1" x14ac:dyDescent="0.25">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5">
      <c r="A49" s="171">
        <v>22</v>
      </c>
      <c r="B49" s="390" t="str">
        <f>IF($E49="","",VLOOKUP($E49,'Női egyéni 500 ELO'!$A$7:$O$48,14))</f>
        <v/>
      </c>
      <c r="C49" s="390" t="str">
        <f>IF($E49="","",VLOOKUP($E49,'Női egyéni 500 ELO'!$A$7:$O$48,15))</f>
        <v/>
      </c>
      <c r="D49" s="471" t="str">
        <f>IF($E49="","",VLOOKUP($E49,'Női egyéni 500 ELO'!$A$7:$O$48,5))</f>
        <v/>
      </c>
      <c r="E49" s="159"/>
      <c r="F49" s="487" t="str">
        <f>UPPER(IF($E49="","",VLOOKUP($E49,'Női egyéni 500 ELO'!$A$7:$O$48,2)))</f>
        <v/>
      </c>
      <c r="G49" s="487" t="str">
        <f>IF($E49="","",VLOOKUP($E49,'Női egyéni 500 ELO'!$A$7:$O$48,3))</f>
        <v/>
      </c>
      <c r="H49" s="487"/>
      <c r="I49" s="487" t="str">
        <f>IF($E49="","",VLOOKUP($E49,'Női egyéni 500 ELO'!$A$7:$O$48,4))</f>
        <v/>
      </c>
      <c r="J49" s="180"/>
      <c r="K49" s="161"/>
      <c r="L49" s="181"/>
      <c r="M49" s="161"/>
      <c r="N49" s="188"/>
      <c r="O49" s="164"/>
      <c r="P49" s="246"/>
      <c r="Q49" s="164"/>
      <c r="R49" s="246"/>
      <c r="S49" s="169"/>
      <c r="AI49" s="668"/>
      <c r="AJ49" s="668"/>
      <c r="AK49" s="668"/>
    </row>
    <row r="50" spans="1:37" s="38" customFormat="1" ht="9.6" customHeight="1" x14ac:dyDescent="0.25">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5">
      <c r="A51" s="171">
        <v>23</v>
      </c>
      <c r="B51" s="390" t="str">
        <f>IF($E51="","",VLOOKUP($E51,'Női egyéni 500 ELO'!$A$7:$O$48,14))</f>
        <v/>
      </c>
      <c r="C51" s="390" t="str">
        <f>IF($E51="","",VLOOKUP($E51,'Női egyéni 500 ELO'!$A$7:$O$48,15))</f>
        <v/>
      </c>
      <c r="D51" s="471" t="str">
        <f>IF($E51="","",VLOOKUP($E51,'Női egyéni 500 ELO'!$A$7:$O$48,5))</f>
        <v/>
      </c>
      <c r="E51" s="159"/>
      <c r="F51" s="487" t="str">
        <f>UPPER(IF($E51="","",VLOOKUP($E51,'Női egyéni 500 ELO'!$A$7:$O$48,2)))</f>
        <v/>
      </c>
      <c r="G51" s="487" t="str">
        <f>IF($E51="","",VLOOKUP($E51,'Női egyéni 500 ELO'!$A$7:$O$48,3))</f>
        <v/>
      </c>
      <c r="H51" s="487"/>
      <c r="I51" s="487" t="str">
        <f>IF($E51="","",VLOOKUP($E51,'Női egyéni 500 ELO'!$A$7:$O$48,4))</f>
        <v/>
      </c>
      <c r="J51" s="162"/>
      <c r="K51" s="161"/>
      <c r="L51" s="187"/>
      <c r="M51" s="161"/>
      <c r="N51" s="186"/>
      <c r="O51" s="164"/>
      <c r="P51" s="246"/>
      <c r="Q51" s="164"/>
      <c r="R51" s="246"/>
      <c r="S51" s="169"/>
      <c r="AI51" s="668"/>
      <c r="AJ51" s="668"/>
      <c r="AK51" s="668"/>
    </row>
    <row r="52" spans="1:37" s="38" customFormat="1" ht="9.6" customHeight="1" x14ac:dyDescent="0.25">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5">
      <c r="A53" s="157">
        <v>24</v>
      </c>
      <c r="B53" s="390" t="str">
        <f>IF($E53="","",VLOOKUP($E53,'Női egyéni 500 ELO'!$A$7:$O$48,14))</f>
        <v/>
      </c>
      <c r="C53" s="390" t="str">
        <f>IF($E53="","",VLOOKUP($E53,'Női egyéni 500 ELO'!$A$7:$O$48,15))</f>
        <v/>
      </c>
      <c r="D53" s="471" t="str">
        <f>IF($E53="","",VLOOKUP($E53,'Női egyéni 500 ELO'!$A$7:$O$48,5))</f>
        <v/>
      </c>
      <c r="E53" s="159"/>
      <c r="F53" s="160" t="str">
        <f>UPPER(IF($E53="","",VLOOKUP($E53,'Női egyéni 500 ELO'!$A$7:$O$48,2)))</f>
        <v/>
      </c>
      <c r="G53" s="160" t="str">
        <f>IF($E53="","",VLOOKUP($E53,'Női egyéni 500 ELO'!$A$7:$O$48,3))</f>
        <v/>
      </c>
      <c r="H53" s="160"/>
      <c r="I53" s="160" t="str">
        <f>IF($E53="","",VLOOKUP($E53,'Női egyéni 500 ELO'!$A$7:$O$48,4))</f>
        <v/>
      </c>
      <c r="J53" s="190"/>
      <c r="K53" s="161"/>
      <c r="L53" s="161"/>
      <c r="M53" s="161"/>
      <c r="N53" s="186"/>
      <c r="O53" s="164"/>
      <c r="P53" s="246"/>
      <c r="Q53" s="164"/>
      <c r="R53" s="246"/>
      <c r="S53" s="169"/>
      <c r="AI53" s="668"/>
      <c r="AJ53" s="668"/>
      <c r="AK53" s="668"/>
    </row>
    <row r="54" spans="1:37" s="38" customFormat="1" ht="9.6" customHeight="1" x14ac:dyDescent="0.25">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5">
      <c r="A55" s="157">
        <v>25</v>
      </c>
      <c r="B55" s="390" t="str">
        <f>IF($E55="","",VLOOKUP($E55,'Női egyéni 500 ELO'!$A$7:$O$48,14))</f>
        <v/>
      </c>
      <c r="C55" s="390" t="str">
        <f>IF($E55="","",VLOOKUP($E55,'Női egyéni 500 ELO'!$A$7:$O$48,15))</f>
        <v/>
      </c>
      <c r="D55" s="471" t="str">
        <f>IF($E55="","",VLOOKUP($E55,'Női egyéni 500 ELO'!$A$7:$O$48,5))</f>
        <v/>
      </c>
      <c r="E55" s="159"/>
      <c r="F55" s="160" t="str">
        <f>UPPER(IF($E55="","",VLOOKUP($E55,'Női egyéni 500 ELO'!$A$7:$O$48,2)))</f>
        <v/>
      </c>
      <c r="G55" s="160" t="str">
        <f>IF($E55="","",VLOOKUP($E55,'Női egyéni 500 ELO'!$A$7:$O$48,3))</f>
        <v/>
      </c>
      <c r="H55" s="160"/>
      <c r="I55" s="160" t="str">
        <f>IF($E55="","",VLOOKUP($E55,'Női egyéni 500 ELO'!$A$7:$O$48,4))</f>
        <v/>
      </c>
      <c r="J55" s="162"/>
      <c r="K55" s="161"/>
      <c r="L55" s="161"/>
      <c r="M55" s="161"/>
      <c r="N55" s="186"/>
      <c r="O55" s="164"/>
      <c r="P55" s="246"/>
      <c r="Q55" s="161"/>
      <c r="R55" s="166"/>
      <c r="S55" s="169"/>
      <c r="AI55" s="668"/>
      <c r="AJ55" s="668"/>
      <c r="AK55" s="668"/>
    </row>
    <row r="56" spans="1:37" s="38" customFormat="1" ht="9.6" customHeight="1" x14ac:dyDescent="0.25">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5">
      <c r="A57" s="171">
        <v>26</v>
      </c>
      <c r="B57" s="390" t="str">
        <f>IF($E57="","",VLOOKUP($E57,'Női egyéni 500 ELO'!$A$7:$O$48,14))</f>
        <v/>
      </c>
      <c r="C57" s="390" t="str">
        <f>IF($E57="","",VLOOKUP($E57,'Női egyéni 500 ELO'!$A$7:$O$48,15))</f>
        <v/>
      </c>
      <c r="D57" s="471" t="str">
        <f>IF($E57="","",VLOOKUP($E57,'Női egyéni 500 ELO'!$A$7:$O$48,5))</f>
        <v/>
      </c>
      <c r="E57" s="159"/>
      <c r="F57" s="487" t="str">
        <f>UPPER(IF($E57="","",VLOOKUP($E57,'Női egyéni 500 ELO'!$A$7:$O$48,2)))</f>
        <v/>
      </c>
      <c r="G57" s="487" t="str">
        <f>IF($E57="","",VLOOKUP($E57,'Női egyéni 500 ELO'!$A$7:$O$48,3))</f>
        <v/>
      </c>
      <c r="H57" s="487"/>
      <c r="I57" s="487" t="str">
        <f>IF($E57="","",VLOOKUP($E57,'Női egyéni 500 ELO'!$A$7:$O$48,4))</f>
        <v/>
      </c>
      <c r="J57" s="180"/>
      <c r="K57" s="161"/>
      <c r="L57" s="181"/>
      <c r="M57" s="161"/>
      <c r="N57" s="186"/>
      <c r="O57" s="164"/>
      <c r="P57" s="246"/>
      <c r="Q57" s="164"/>
      <c r="R57" s="166"/>
      <c r="S57" s="169"/>
      <c r="AI57" s="668"/>
      <c r="AJ57" s="668"/>
      <c r="AK57" s="668"/>
    </row>
    <row r="58" spans="1:37" s="38" customFormat="1" ht="9.6" customHeight="1" x14ac:dyDescent="0.25">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5">
      <c r="A59" s="171">
        <v>27</v>
      </c>
      <c r="B59" s="390" t="str">
        <f>IF($E59="","",VLOOKUP($E59,'Női egyéni 500 ELO'!$A$7:$O$48,14))</f>
        <v/>
      </c>
      <c r="C59" s="390" t="str">
        <f>IF($E59="","",VLOOKUP($E59,'Női egyéni 500 ELO'!$A$7:$O$48,15))</f>
        <v/>
      </c>
      <c r="D59" s="471" t="str">
        <f>IF($E59="","",VLOOKUP($E59,'Női egyéni 500 ELO'!$A$7:$O$48,5))</f>
        <v/>
      </c>
      <c r="E59" s="159"/>
      <c r="F59" s="487" t="str">
        <f>UPPER(IF($E59="","",VLOOKUP($E59,'Női egyéni 500 ELO'!$A$7:$O$48,2)))</f>
        <v/>
      </c>
      <c r="G59" s="487" t="str">
        <f>IF($E59="","",VLOOKUP($E59,'Női egyéni 500 ELO'!$A$7:$O$48,3))</f>
        <v/>
      </c>
      <c r="H59" s="487"/>
      <c r="I59" s="487" t="str">
        <f>IF($E59="","",VLOOKUP($E59,'Női egyéni 500 ELO'!$A$7:$O$48,4))</f>
        <v/>
      </c>
      <c r="J59" s="162"/>
      <c r="K59" s="161"/>
      <c r="L59" s="187"/>
      <c r="M59" s="161"/>
      <c r="N59" s="188"/>
      <c r="O59" s="164"/>
      <c r="P59" s="246"/>
      <c r="Q59" s="164"/>
      <c r="R59" s="166"/>
      <c r="S59" s="202"/>
      <c r="AI59" s="668"/>
      <c r="AJ59" s="668"/>
      <c r="AK59" s="668"/>
    </row>
    <row r="60" spans="1:37" s="38" customFormat="1" ht="9.6" customHeight="1" x14ac:dyDescent="0.25">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5">
      <c r="A61" s="171">
        <v>28</v>
      </c>
      <c r="B61" s="390" t="str">
        <f>IF($E61="","",VLOOKUP($E61,'Női egyéni 500 ELO'!$A$7:$O$48,14))</f>
        <v/>
      </c>
      <c r="C61" s="390" t="str">
        <f>IF($E61="","",VLOOKUP($E61,'Női egyéni 500 ELO'!$A$7:$O$48,15))</f>
        <v/>
      </c>
      <c r="D61" s="471" t="str">
        <f>IF($E61="","",VLOOKUP($E61,'Női egyéni 500 ELO'!$A$7:$O$48,5))</f>
        <v/>
      </c>
      <c r="E61" s="159"/>
      <c r="F61" s="487" t="str">
        <f>UPPER(IF($E61="","",VLOOKUP($E61,'Női egyéni 500 ELO'!$A$7:$O$48,2)))</f>
        <v/>
      </c>
      <c r="G61" s="487" t="str">
        <f>IF($E61="","",VLOOKUP($E61,'Női egyéni 500 ELO'!$A$7:$O$48,3))</f>
        <v/>
      </c>
      <c r="H61" s="487"/>
      <c r="I61" s="487" t="str">
        <f>IF($E61="","",VLOOKUP($E61,'Női egyéni 500 ELO'!$A$7:$O$48,4))</f>
        <v/>
      </c>
      <c r="J61" s="190"/>
      <c r="K61" s="161"/>
      <c r="L61" s="161"/>
      <c r="M61" s="161"/>
      <c r="N61" s="188"/>
      <c r="O61" s="164"/>
      <c r="P61" s="246"/>
      <c r="Q61" s="164"/>
      <c r="R61" s="166"/>
      <c r="S61" s="169"/>
      <c r="AI61" s="668"/>
      <c r="AJ61" s="668"/>
      <c r="AK61" s="668"/>
    </row>
    <row r="62" spans="1:37" s="38" customFormat="1" ht="9.6" customHeight="1" x14ac:dyDescent="0.25">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5">
      <c r="A63" s="171">
        <v>29</v>
      </c>
      <c r="B63" s="390" t="str">
        <f>IF($E63="","",VLOOKUP($E63,'Női egyéni 500 ELO'!$A$7:$O$48,14))</f>
        <v/>
      </c>
      <c r="C63" s="390" t="str">
        <f>IF($E63="","",VLOOKUP($E63,'Női egyéni 500 ELO'!$A$7:$O$48,15))</f>
        <v/>
      </c>
      <c r="D63" s="471" t="str">
        <f>IF($E63="","",VLOOKUP($E63,'Női egyéni 500 ELO'!$A$7:$O$48,5))</f>
        <v/>
      </c>
      <c r="E63" s="159"/>
      <c r="F63" s="487" t="str">
        <f>UPPER(IF($E63="","",VLOOKUP($E63,'Női egyéni 500 ELO'!$A$7:$O$48,2)))</f>
        <v/>
      </c>
      <c r="G63" s="487" t="str">
        <f>IF($E63="","",VLOOKUP($E63,'Női egyéni 500 ELO'!$A$7:$O$48,3))</f>
        <v/>
      </c>
      <c r="H63" s="487"/>
      <c r="I63" s="487" t="str">
        <f>IF($E63="","",VLOOKUP($E63,'Női egyéni 500 ELO'!$A$7:$O$48,4))</f>
        <v/>
      </c>
      <c r="J63" s="192"/>
      <c r="K63" s="161"/>
      <c r="L63" s="161"/>
      <c r="M63" s="161"/>
      <c r="N63" s="188"/>
      <c r="O63" s="161"/>
      <c r="P63" s="186"/>
      <c r="Q63" s="167"/>
      <c r="R63" s="168"/>
      <c r="S63" s="169"/>
      <c r="AI63" s="668"/>
      <c r="AJ63" s="668"/>
      <c r="AK63" s="668"/>
    </row>
    <row r="64" spans="1:37" s="38" customFormat="1" ht="9.6" customHeight="1" x14ac:dyDescent="0.25">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5">
      <c r="A65" s="171">
        <v>30</v>
      </c>
      <c r="B65" s="390" t="str">
        <f>IF($E65="","",VLOOKUP($E65,'Női egyéni 500 ELO'!$A$7:$O$48,14))</f>
        <v/>
      </c>
      <c r="C65" s="390" t="str">
        <f>IF($E65="","",VLOOKUP($E65,'Női egyéni 500 ELO'!$A$7:$O$48,15))</f>
        <v/>
      </c>
      <c r="D65" s="471" t="str">
        <f>IF($E65="","",VLOOKUP($E65,'Női egyéni 500 ELO'!$A$7:$O$48,5))</f>
        <v/>
      </c>
      <c r="E65" s="159"/>
      <c r="F65" s="487" t="str">
        <f>UPPER(IF($E65="","",VLOOKUP($E65,'Női egyéni 500 ELO'!$A$7:$O$48,2)))</f>
        <v/>
      </c>
      <c r="G65" s="487" t="str">
        <f>IF($E65="","",VLOOKUP($E65,'Női egyéni 500 ELO'!$A$7:$O$48,3))</f>
        <v/>
      </c>
      <c r="H65" s="487"/>
      <c r="I65" s="487" t="str">
        <f>IF($E65="","",VLOOKUP($E65,'Női egyéni 500 ELO'!$A$7:$O$48,4))</f>
        <v/>
      </c>
      <c r="J65" s="180"/>
      <c r="K65" s="161"/>
      <c r="L65" s="181"/>
      <c r="M65" s="161"/>
      <c r="N65" s="188"/>
      <c r="O65" s="186"/>
      <c r="P65" s="186"/>
      <c r="Q65" s="167"/>
      <c r="R65" s="168"/>
      <c r="S65" s="169"/>
      <c r="AI65" s="668"/>
      <c r="AJ65" s="668"/>
      <c r="AK65" s="668"/>
    </row>
    <row r="66" spans="1:37" s="38" customFormat="1" ht="9.6" customHeight="1" x14ac:dyDescent="0.25">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5">
      <c r="A67" s="171">
        <v>31</v>
      </c>
      <c r="B67" s="390" t="str">
        <f>IF($E67="","",VLOOKUP($E67,'Női egyéni 500 ELO'!$A$7:$O$48,14))</f>
        <v/>
      </c>
      <c r="C67" s="390" t="str">
        <f>IF($E67="","",VLOOKUP($E67,'Női egyéni 500 ELO'!$A$7:$O$48,15))</f>
        <v/>
      </c>
      <c r="D67" s="471" t="str">
        <f>IF($E67="","",VLOOKUP($E67,'Női egyéni 500 ELO'!$A$7:$O$48,5))</f>
        <v/>
      </c>
      <c r="E67" s="159"/>
      <c r="F67" s="487" t="str">
        <f>UPPER(IF($E67="","",VLOOKUP($E67,'Női egyéni 500 ELO'!$A$7:$O$48,2)))</f>
        <v/>
      </c>
      <c r="G67" s="487" t="str">
        <f>IF($E67="","",VLOOKUP($E67,'Női egyéni 500 ELO'!$A$7:$O$48,3))</f>
        <v/>
      </c>
      <c r="H67" s="487"/>
      <c r="I67" s="487" t="str">
        <f>IF($E67="","",VLOOKUP($E67,'Női egyéni 500 ELO'!$A$7:$O$48,4))</f>
        <v/>
      </c>
      <c r="J67" s="162"/>
      <c r="K67" s="161"/>
      <c r="L67" s="187"/>
      <c r="M67" s="161"/>
      <c r="N67" s="186"/>
      <c r="O67" s="186"/>
      <c r="P67" s="186"/>
      <c r="Q67" s="167"/>
      <c r="R67" s="168"/>
      <c r="S67" s="169"/>
      <c r="AI67" s="668"/>
      <c r="AJ67" s="668"/>
      <c r="AK67" s="668"/>
    </row>
    <row r="68" spans="1:37" s="38" customFormat="1" ht="9.6" customHeight="1" x14ac:dyDescent="0.25">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5">
      <c r="A69" s="157">
        <v>32</v>
      </c>
      <c r="B69" s="390" t="str">
        <f>IF($E69="","",VLOOKUP($E69,'Női egyéni 500 ELO'!$A$7:$O$48,14))</f>
        <v/>
      </c>
      <c r="C69" s="390" t="str">
        <f>IF($E69="","",VLOOKUP($E69,'Női egyéni 500 ELO'!$A$7:$O$48,15))</f>
        <v/>
      </c>
      <c r="D69" s="471" t="str">
        <f>IF($E69="","",VLOOKUP($E69,'Női egyéni 500 ELO'!$A$7:$O$48,5))</f>
        <v/>
      </c>
      <c r="E69" s="159"/>
      <c r="F69" s="160" t="str">
        <f>UPPER(IF($E69="","",VLOOKUP($E69,'Női egyéni 500 ELO'!$A$7:$O$48,2)))</f>
        <v/>
      </c>
      <c r="G69" s="160" t="str">
        <f>IF($E69="","",VLOOKUP($E69,'Női egyéni 500 ELO'!$A$7:$O$48,3))</f>
        <v/>
      </c>
      <c r="H69" s="160"/>
      <c r="I69" s="160" t="str">
        <f>IF($E69="","",VLOOKUP($E69,'Női egyéni 500 ELO'!$A$7:$O$48,4))</f>
        <v/>
      </c>
      <c r="J69" s="190"/>
      <c r="K69" s="161"/>
      <c r="L69" s="161"/>
      <c r="M69" s="161"/>
      <c r="N69" s="161"/>
      <c r="O69" s="164"/>
      <c r="P69" s="166"/>
      <c r="Q69" s="167"/>
      <c r="R69" s="168"/>
      <c r="S69" s="169"/>
      <c r="AI69" s="668"/>
      <c r="AJ69" s="668"/>
      <c r="AK69" s="668"/>
    </row>
    <row r="70" spans="1:37" s="2" customFormat="1" ht="6.75" customHeight="1" x14ac:dyDescent="0.25">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5">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5">
      <c r="A72" s="452" t="s">
        <v>106</v>
      </c>
      <c r="B72" s="453"/>
      <c r="C72" s="454"/>
      <c r="D72" s="455"/>
      <c r="E72" s="224">
        <v>1</v>
      </c>
      <c r="F72" s="92" t="str">
        <f>IF(E72&gt;$R$79,,UPPER(VLOOKUP(E72,'Női egyéni 500 ELO'!$A$7:$Q$134,2)))</f>
        <v>BÁNRÉVI</v>
      </c>
      <c r="G72" s="225"/>
      <c r="H72" s="92"/>
      <c r="I72" s="91"/>
      <c r="J72" s="226" t="s">
        <v>7</v>
      </c>
      <c r="K72" s="221"/>
      <c r="L72" s="227"/>
      <c r="M72" s="221"/>
      <c r="N72" s="228"/>
      <c r="O72" s="229" t="s">
        <v>111</v>
      </c>
      <c r="P72" s="230"/>
      <c r="Q72" s="230"/>
      <c r="R72" s="231"/>
      <c r="AI72" s="670"/>
      <c r="AJ72" s="670"/>
      <c r="AK72" s="670"/>
    </row>
    <row r="73" spans="1:37" s="18" customFormat="1" ht="9" customHeight="1" x14ac:dyDescent="0.25">
      <c r="A73" s="236" t="s">
        <v>124</v>
      </c>
      <c r="B73" s="234"/>
      <c r="C73" s="448"/>
      <c r="D73" s="237"/>
      <c r="E73" s="224">
        <v>2</v>
      </c>
      <c r="F73" s="92" t="str">
        <f>IF(E73&gt;$R$79,,UPPER(VLOOKUP(E73,'Női egyéni 500 ELO'!$A$7:$Q$134,2)))</f>
        <v xml:space="preserve">RUSAI </v>
      </c>
      <c r="G73" s="225"/>
      <c r="H73" s="92"/>
      <c r="I73" s="91"/>
      <c r="J73" s="226" t="s">
        <v>8</v>
      </c>
      <c r="K73" s="221"/>
      <c r="L73" s="227"/>
      <c r="M73" s="221"/>
      <c r="N73" s="228"/>
      <c r="O73" s="232"/>
      <c r="P73" s="233"/>
      <c r="Q73" s="234"/>
      <c r="R73" s="235"/>
      <c r="AI73" s="670"/>
      <c r="AJ73" s="670"/>
      <c r="AK73" s="670"/>
    </row>
    <row r="74" spans="1:37" s="18" customFormat="1" ht="9" customHeight="1" x14ac:dyDescent="0.25">
      <c r="A74" s="379"/>
      <c r="B74" s="380"/>
      <c r="C74" s="449"/>
      <c r="D74" s="381"/>
      <c r="E74" s="224">
        <v>3</v>
      </c>
      <c r="F74" s="92" t="str">
        <f>IF(E74&gt;$R$79,,UPPER(VLOOKUP(E74,'Női egyéni 500 ELO'!$A$7:$Q$134,2)))</f>
        <v xml:space="preserve">TÓTH </v>
      </c>
      <c r="G74" s="225"/>
      <c r="H74" s="92"/>
      <c r="I74" s="91"/>
      <c r="J74" s="226" t="s">
        <v>9</v>
      </c>
      <c r="K74" s="221"/>
      <c r="L74" s="227"/>
      <c r="M74" s="221"/>
      <c r="N74" s="228"/>
      <c r="O74" s="229" t="s">
        <v>112</v>
      </c>
      <c r="P74" s="230"/>
      <c r="Q74" s="230"/>
      <c r="R74" s="231"/>
      <c r="AI74" s="670"/>
      <c r="AJ74" s="670"/>
      <c r="AK74" s="670"/>
    </row>
    <row r="75" spans="1:37" s="18" customFormat="1" ht="9" customHeight="1" x14ac:dyDescent="0.25">
      <c r="A75" s="238"/>
      <c r="B75" s="443"/>
      <c r="C75" s="443"/>
      <c r="D75" s="239"/>
      <c r="E75" s="224">
        <v>4</v>
      </c>
      <c r="F75" s="92" t="str">
        <f>IF(E75&gt;$R$79,,UPPER(VLOOKUP(E75,'Női egyéni 500 ELO'!$A$7:$Q$134,2)))</f>
        <v>BODNÁR</v>
      </c>
      <c r="G75" s="225"/>
      <c r="H75" s="92"/>
      <c r="I75" s="91"/>
      <c r="J75" s="226" t="s">
        <v>10</v>
      </c>
      <c r="K75" s="221"/>
      <c r="L75" s="227"/>
      <c r="M75" s="221"/>
      <c r="N75" s="228"/>
      <c r="O75" s="221"/>
      <c r="P75" s="227"/>
      <c r="Q75" s="221"/>
      <c r="R75" s="228"/>
      <c r="AI75" s="670"/>
      <c r="AJ75" s="670"/>
      <c r="AK75" s="670"/>
    </row>
    <row r="76" spans="1:37" s="18" customFormat="1" ht="9" customHeight="1" x14ac:dyDescent="0.25">
      <c r="A76" s="366"/>
      <c r="B76" s="382"/>
      <c r="C76" s="382"/>
      <c r="D76" s="450"/>
      <c r="E76" s="224">
        <v>5</v>
      </c>
      <c r="F76" s="92" t="str">
        <f>IF(E76&gt;$R$79,,UPPER(VLOOKUP(E76,'Női egyéni 500 ELO'!$A$7:$Q$134,2)))</f>
        <v xml:space="preserve">ZAGYVA TAMÁSNÉ </v>
      </c>
      <c r="G76" s="225"/>
      <c r="H76" s="92"/>
      <c r="I76" s="91"/>
      <c r="J76" s="226" t="s">
        <v>11</v>
      </c>
      <c r="K76" s="221"/>
      <c r="L76" s="227"/>
      <c r="M76" s="221"/>
      <c r="N76" s="228"/>
      <c r="O76" s="234"/>
      <c r="P76" s="233"/>
      <c r="Q76" s="234"/>
      <c r="R76" s="235"/>
      <c r="AI76" s="670"/>
      <c r="AJ76" s="670"/>
      <c r="AK76" s="670"/>
    </row>
    <row r="77" spans="1:37" s="18" customFormat="1" ht="9" customHeight="1" x14ac:dyDescent="0.25">
      <c r="A77" s="367"/>
      <c r="B77" s="388"/>
      <c r="C77" s="443"/>
      <c r="D77" s="239"/>
      <c r="E77" s="224">
        <v>6</v>
      </c>
      <c r="F77" s="92" t="str">
        <f>IF(E77&gt;$R$79,,UPPER(VLOOKUP(E77,'Női egyéni 500 ELO'!$A$7:$Q$134,2)))</f>
        <v/>
      </c>
      <c r="G77" s="225"/>
      <c r="H77" s="92"/>
      <c r="I77" s="91"/>
      <c r="J77" s="226" t="s">
        <v>12</v>
      </c>
      <c r="K77" s="221"/>
      <c r="L77" s="227"/>
      <c r="M77" s="221"/>
      <c r="N77" s="228"/>
      <c r="O77" s="229" t="s">
        <v>92</v>
      </c>
      <c r="P77" s="230"/>
      <c r="Q77" s="230"/>
      <c r="R77" s="231"/>
      <c r="AI77" s="670"/>
      <c r="AJ77" s="670"/>
      <c r="AK77" s="670"/>
    </row>
    <row r="78" spans="1:37" s="18" customFormat="1" ht="9" customHeight="1" x14ac:dyDescent="0.25">
      <c r="A78" s="367"/>
      <c r="B78" s="388"/>
      <c r="C78" s="444"/>
      <c r="D78" s="377"/>
      <c r="E78" s="224">
        <v>7</v>
      </c>
      <c r="F78" s="92" t="str">
        <f>IF(E78&gt;$R$79,,UPPER(VLOOKUP(E78,'Női egyéni 500 ELO'!$A$7:$Q$134,2)))</f>
        <v/>
      </c>
      <c r="G78" s="225"/>
      <c r="H78" s="92"/>
      <c r="I78" s="91"/>
      <c r="J78" s="226" t="s">
        <v>13</v>
      </c>
      <c r="K78" s="221"/>
      <c r="L78" s="227"/>
      <c r="M78" s="221"/>
      <c r="N78" s="228"/>
      <c r="O78" s="221"/>
      <c r="P78" s="227"/>
      <c r="Q78" s="221"/>
      <c r="R78" s="228"/>
      <c r="AI78" s="670"/>
      <c r="AJ78" s="670"/>
      <c r="AK78" s="670"/>
    </row>
    <row r="79" spans="1:37" s="18" customFormat="1" ht="9" customHeight="1" x14ac:dyDescent="0.25">
      <c r="A79" s="368"/>
      <c r="B79" s="365"/>
      <c r="C79" s="445"/>
      <c r="D79" s="378"/>
      <c r="E79" s="240">
        <v>8</v>
      </c>
      <c r="F79" s="241" t="str">
        <f>IF(E79&gt;$R$79,,UPPER(VLOOKUP(E79,'Női egyéni 500 ELO'!$A$7:$Q$134,2)))</f>
        <v/>
      </c>
      <c r="G79" s="242"/>
      <c r="H79" s="241"/>
      <c r="I79" s="243"/>
      <c r="J79" s="244" t="s">
        <v>14</v>
      </c>
      <c r="K79" s="234"/>
      <c r="L79" s="233"/>
      <c r="M79" s="234"/>
      <c r="N79" s="235"/>
      <c r="O79" s="234" t="str">
        <f>R4</f>
        <v>Kádár László</v>
      </c>
      <c r="P79" s="233"/>
      <c r="Q79" s="234"/>
      <c r="R79" s="245">
        <f>MIN(8,'Női egyéni 500 ELO'!Q5)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75" priority="11" stopIfTrue="1">
      <formula>AND($E7&lt;9,$C7&gt;0)</formula>
    </cfRule>
  </conditionalFormatting>
  <conditionalFormatting sqref="I8 I40 I16 M14 I20 M30 I24 I48 M46 I52 I32 I44 I36 I12 M62 I28 K18 K26 K34 K42 K50 K58 K66 K10 I56 I64 I68 I60 O22 O39 O54">
    <cfRule type="expression" dxfId="74" priority="8" stopIfTrue="1">
      <formula>AND($O$1="CU",I8="Umpire")</formula>
    </cfRule>
    <cfRule type="expression" dxfId="73" priority="9" stopIfTrue="1">
      <formula>AND($O$1="CU",I8&lt;&gt;"Umpire",J8&lt;&gt;"")</formula>
    </cfRule>
    <cfRule type="expression" dxfId="72" priority="10" stopIfTrue="1">
      <formula>AND($O$1="CU",I8&lt;&gt;"Umpire")</formula>
    </cfRule>
  </conditionalFormatting>
  <conditionalFormatting sqref="E67 E65 E63 E13 E61 E15 E17 E21 E19 E23 E25 E27 E29 E31 E33 E37 E35 E39 E41 E43 E47 E49 E45 E51 E53 E55 E57 E59 E69">
    <cfRule type="expression" dxfId="71" priority="7" stopIfTrue="1">
      <formula>AND($E13&lt;9,$C13&gt;0)</formula>
    </cfRule>
  </conditionalFormatting>
  <conditionalFormatting sqref="M10 M18 M26 M34 M42 M50 M58 M66 O14 O30 O46 O62 Q22 Q54 K8 K12 K16 K20 K24 K28 K32 K36 K40 K44 K48 K52 K56 K60 K64 K68">
    <cfRule type="expression" dxfId="70" priority="5" stopIfTrue="1">
      <formula>J8="as"</formula>
    </cfRule>
    <cfRule type="expression" dxfId="69" priority="6" stopIfTrue="1">
      <formula>J8="bs"</formula>
    </cfRule>
  </conditionalFormatting>
  <conditionalFormatting sqref="J8 J12 J16 J20 J24 J28 J32 J36 J40 J44 J48 J52 J56 J60 J64 J68 L66 L58 L50 L42 L34 L26 L18 L10 N14 N30 N46 N62 R79 P54 P39 P22">
    <cfRule type="expression" dxfId="68" priority="4" stopIfTrue="1">
      <formula>$O$1="CU"</formula>
    </cfRule>
  </conditionalFormatting>
  <conditionalFormatting sqref="Q38">
    <cfRule type="expression" dxfId="67" priority="2" stopIfTrue="1">
      <formula>P39="as"</formula>
    </cfRule>
    <cfRule type="expression" dxfId="66" priority="3" stopIfTrue="1">
      <formula>P39="bs"</formula>
    </cfRule>
  </conditionalFormatting>
  <conditionalFormatting sqref="E7 E9 E11">
    <cfRule type="expression" dxfId="65" priority="1" stopIfTrue="1">
      <formula>$E7&lt;9</formula>
    </cfRule>
  </conditionalFormatting>
  <dataValidations count="2">
    <dataValidation type="list" allowBlank="1" showInputMessage="1" sqref="I8 I24 I12 I28 I16 I40 I20 I44 I48 I52 I32 I36 I56 I60 I64 I68 K66 K58 K50 K42 K34 K26 K18 K10 M14 M30 M46 M62" xr:uid="{00000000-0002-0000-3C00-000000000000}">
      <formula1>$U$7:$U$16</formula1>
    </dataValidation>
    <dataValidation type="list" allowBlank="1" showInputMessage="1" sqref="O54 O39 O22" xr:uid="{00000000-0002-0000-3C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8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78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160">
    <tabColor indexed="11"/>
    <pageSetUpPr fitToPage="1"/>
  </sheetPr>
  <dimension ref="A1:AK82"/>
  <sheetViews>
    <sheetView showGridLines="0" showZeros="0" workbookViewId="0">
      <selection activeCell="Y41" activeCellId="1" sqref="B7 Y41"/>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x14ac:dyDescent="0.25">
      <c r="A1" s="93" t="str">
        <f>Altalanos!$A$6</f>
        <v>MTSZ AMATŐR OB</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5" t="str">
        <f>Altalanos!$E$8</f>
        <v>Női egyéni 500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5" t="str">
        <f>Altalanos!$A$10</f>
        <v>2022.08.05-07.</v>
      </c>
      <c r="B4" s="835"/>
      <c r="C4" s="835"/>
      <c r="D4" s="432"/>
      <c r="E4" s="146"/>
      <c r="F4" s="146"/>
      <c r="G4" s="146" t="str">
        <f>Altalanos!$C$10</f>
        <v>Balatonboglár</v>
      </c>
      <c r="H4" s="100"/>
      <c r="I4" s="146"/>
      <c r="J4" s="147"/>
      <c r="K4" s="148"/>
      <c r="L4" s="147"/>
      <c r="M4" s="104"/>
      <c r="N4" s="147"/>
      <c r="O4" s="146"/>
      <c r="P4" s="147"/>
      <c r="Q4" s="146"/>
      <c r="R4" s="89" t="str">
        <f>Altalanos!$E$10</f>
        <v>Kádár László</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1.1" customHeight="1" thickBot="1" x14ac:dyDescent="0.3">
      <c r="A6" s="784"/>
      <c r="B6" s="804"/>
      <c r="C6" s="805"/>
      <c r="D6" s="805"/>
      <c r="E6" s="804"/>
      <c r="F6" s="792" t="str">
        <f>IF(Y3="","",CONCATENATE(AH1," pont"))</f>
        <v/>
      </c>
      <c r="G6" s="794"/>
      <c r="H6" s="795"/>
      <c r="I6" s="794"/>
      <c r="J6" s="796"/>
      <c r="K6" s="793" t="str">
        <f>IF(Y3="","",CONCATENATE(AG1," pont"))</f>
        <v/>
      </c>
      <c r="L6" s="796"/>
      <c r="M6" s="793" t="str">
        <f>IF(Y3="","",CONCATENATE(AF1," pont"))</f>
        <v/>
      </c>
      <c r="N6" s="796"/>
      <c r="O6" s="793" t="str">
        <f>IF(Y3="","",CONCATENATE(AE1," pont"))</f>
        <v/>
      </c>
      <c r="P6" s="796"/>
      <c r="Q6" s="793" t="str">
        <f>IF(Y3="","",CONCATENATE(AD1," pont"))</f>
        <v/>
      </c>
      <c r="R6" s="797"/>
      <c r="Y6" s="799"/>
      <c r="Z6" s="799"/>
      <c r="AA6" s="799" t="s">
        <v>196</v>
      </c>
      <c r="AB6" s="800">
        <v>150</v>
      </c>
      <c r="AC6" s="800">
        <v>120</v>
      </c>
      <c r="AD6" s="800">
        <v>90</v>
      </c>
      <c r="AE6" s="800">
        <v>60</v>
      </c>
      <c r="AF6" s="800">
        <v>40</v>
      </c>
      <c r="AG6" s="800">
        <v>25</v>
      </c>
      <c r="AH6" s="800">
        <v>10</v>
      </c>
      <c r="AI6" s="802"/>
      <c r="AJ6" s="802"/>
      <c r="AK6" s="802"/>
    </row>
    <row r="7" spans="1:37" s="38" customFormat="1" ht="9" customHeight="1" x14ac:dyDescent="0.25">
      <c r="A7" s="157" t="s">
        <v>7</v>
      </c>
      <c r="B7" s="390" t="str">
        <f>IF($E7="","",VLOOKUP($E7,'Női egyéni 500 ELO'!$A$7:$O$80,14))</f>
        <v/>
      </c>
      <c r="C7" s="390" t="str">
        <f>IF($E7="","",VLOOKUP($E7,'Női egyéni 500 ELO'!$A$7:$O$80,15))</f>
        <v/>
      </c>
      <c r="D7" s="446" t="str">
        <f>IF($E7="","",VLOOKUP($E7,'Női egyéni 500 ELO'!$A$7:$O$80,5))</f>
        <v/>
      </c>
      <c r="E7" s="159"/>
      <c r="F7" s="160" t="str">
        <f>UPPER(IF($E7="","",VLOOKUP($E7,'Női egyéni 500 ELO'!$A$7:$O$80,2)))</f>
        <v/>
      </c>
      <c r="G7" s="160" t="str">
        <f>IF($E7="","",VLOOKUP($E7,'Női egyéni 500 ELO'!$A$7:$O$80,3))</f>
        <v/>
      </c>
      <c r="H7" s="160"/>
      <c r="I7" s="160" t="str">
        <f>IF($E7="","",VLOOKUP($E7,'Női egyéni 500 ELO'!$A$7:$O$80,4))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5">
      <c r="A8" s="254" t="s">
        <v>8</v>
      </c>
      <c r="B8" s="390" t="str">
        <f>IF($E8="","",VLOOKUP($E8,'Női egyéni 500 ELO'!$A$7:$O$80,14))</f>
        <v/>
      </c>
      <c r="C8" s="390" t="str">
        <f>IF($E8="","",VLOOKUP($E8,'Női egyéni 500 ELO'!$A$7:$O$80,15))</f>
        <v/>
      </c>
      <c r="D8" s="446" t="str">
        <f>IF($E8="","",VLOOKUP($E8,'Női egyéni 500 ELO'!$A$7:$O$80,5))</f>
        <v/>
      </c>
      <c r="E8" s="159"/>
      <c r="F8" s="487" t="str">
        <f>UPPER(IF($E8="","",VLOOKUP($E8,'Női egyéni 500 ELO'!$A$7:$O$80,2)))</f>
        <v/>
      </c>
      <c r="G8" s="487" t="str">
        <f>IF($E8="","",VLOOKUP($E8,'Női egyéni 500 ELO'!$A$7:$O$80,3))</f>
        <v/>
      </c>
      <c r="H8" s="487"/>
      <c r="I8" s="487" t="str">
        <f>IF($E8="","",VLOOKUP($E8,'Női egyéni 500 ELO'!$A$7:$O$80,4))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5">
      <c r="A9" s="171" t="s">
        <v>9</v>
      </c>
      <c r="B9" s="390" t="str">
        <f>IF($E9="","",VLOOKUP($E9,'Női egyéni 500 ELO'!$A$7:$O$80,14))</f>
        <v/>
      </c>
      <c r="C9" s="390" t="str">
        <f>IF($E9="","",VLOOKUP($E9,'Női egyéni 500 ELO'!$A$7:$O$80,15))</f>
        <v/>
      </c>
      <c r="D9" s="446" t="str">
        <f>IF($E9="","",VLOOKUP($E9,'Női egyéni 500 ELO'!$A$7:$O$80,5))</f>
        <v/>
      </c>
      <c r="E9" s="159"/>
      <c r="F9" s="487" t="str">
        <f>UPPER(IF($E9="","",VLOOKUP($E9,'Női egyéni 500 ELO'!$A$7:$O$80,2)))</f>
        <v/>
      </c>
      <c r="G9" s="487" t="str">
        <f>IF($E9="","",VLOOKUP($E9,'Női egyéni 500 ELO'!$A$7:$O$80,3))</f>
        <v/>
      </c>
      <c r="H9" s="487"/>
      <c r="I9" s="487" t="str">
        <f>IF($E9="","",VLOOKUP($E9,'Női egyéni 500 ELO'!$A$7:$O$80,4))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5">
      <c r="A10" s="171" t="s">
        <v>10</v>
      </c>
      <c r="B10" s="390" t="str">
        <f>IF($E10="","",VLOOKUP($E10,'Női egyéni 500 ELO'!$A$7:$O$80,14))</f>
        <v/>
      </c>
      <c r="C10" s="390" t="str">
        <f>IF($E10="","",VLOOKUP($E10,'Női egyéni 500 ELO'!$A$7:$O$80,15))</f>
        <v/>
      </c>
      <c r="D10" s="446" t="str">
        <f>IF($E10="","",VLOOKUP($E10,'Női egyéni 500 ELO'!$A$7:$O$80,5))</f>
        <v/>
      </c>
      <c r="E10" s="159"/>
      <c r="F10" s="487" t="str">
        <f>UPPER(IF($E10="","",VLOOKUP($E10,'Női egyéni 500 ELO'!$A$7:$O$80,2)))</f>
        <v/>
      </c>
      <c r="G10" s="487" t="str">
        <f>IF($E10="","",VLOOKUP($E10,'Női egyéni 500 ELO'!$A$7:$O$80,3))</f>
        <v/>
      </c>
      <c r="H10" s="487"/>
      <c r="I10" s="487" t="str">
        <f>IF($E10="","",VLOOKUP($E10,'Női egyéni 500 ELO'!$A$7:$O$80,4))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t="s">
        <v>11</v>
      </c>
      <c r="B11" s="390" t="str">
        <f>IF($E11="","",VLOOKUP($E11,'Női egyéni 500 ELO'!$A$7:$O$80,14))</f>
        <v/>
      </c>
      <c r="C11" s="390" t="str">
        <f>IF($E11="","",VLOOKUP($E11,'Női egyéni 500 ELO'!$A$7:$O$80,15))</f>
        <v/>
      </c>
      <c r="D11" s="446" t="str">
        <f>IF($E11="","",VLOOKUP($E11,'Női egyéni 500 ELO'!$A$7:$O$80,5))</f>
        <v/>
      </c>
      <c r="E11" s="159"/>
      <c r="F11" s="487" t="str">
        <f>UPPER(IF($E11="","",VLOOKUP($E11,'Női egyéni 500 ELO'!$A$7:$O$80,2)))</f>
        <v/>
      </c>
      <c r="G11" s="487" t="str">
        <f>IF($E11="","",VLOOKUP($E11,'Női egyéni 500 ELO'!$A$7:$O$80,3))</f>
        <v/>
      </c>
      <c r="H11" s="487"/>
      <c r="I11" s="487" t="str">
        <f>IF($E11="","",VLOOKUP($E11,'Női egyéni 500 ELO'!$A$7:$O$80,4))</f>
        <v/>
      </c>
      <c r="J11" s="253"/>
      <c r="K11" s="177" t="str">
        <f>UPPER(IF(OR(J12="a",J12="as"),F11,IF(OR(J12="b",J12="bs"),F12,)))</f>
        <v/>
      </c>
      <c r="L11" s="185"/>
      <c r="M11" s="257"/>
      <c r="N11" s="258"/>
      <c r="O11" s="161"/>
      <c r="P11" s="188"/>
      <c r="Q11" s="779"/>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t="s">
        <v>12</v>
      </c>
      <c r="B12" s="390" t="str">
        <f>IF($E12="","",VLOOKUP($E12,'Női egyéni 500 ELO'!$A$7:$O$80,14))</f>
        <v/>
      </c>
      <c r="C12" s="390" t="str">
        <f>IF($E12="","",VLOOKUP($E12,'Női egyéni 500 ELO'!$A$7:$O$80,15))</f>
        <v/>
      </c>
      <c r="D12" s="446" t="str">
        <f>IF($E12="","",VLOOKUP($E12,'Női egyéni 500 ELO'!$A$7:$O$80,5))</f>
        <v/>
      </c>
      <c r="E12" s="159"/>
      <c r="F12" s="487" t="str">
        <f>UPPER(IF($E12="","",VLOOKUP($E12,'Női egyéni 500 ELO'!$A$7:$O$80,2)))</f>
        <v/>
      </c>
      <c r="G12" s="487" t="str">
        <f>IF($E12="","",VLOOKUP($E12,'Női egyéni 500 ELO'!$A$7:$O$80,3))</f>
        <v/>
      </c>
      <c r="H12" s="487"/>
      <c r="I12" s="487" t="str">
        <f>IF($E12="","",VLOOKUP($E12,'Női egyéni 500 ELO'!$A$7:$O$80,4))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254" t="s">
        <v>13</v>
      </c>
      <c r="B13" s="390" t="str">
        <f>IF($E13="","",VLOOKUP($E13,'Női egyéni 500 ELO'!$A$7:$O$80,14))</f>
        <v/>
      </c>
      <c r="C13" s="390" t="str">
        <f>IF($E13="","",VLOOKUP($E13,'Női egyéni 500 ELO'!$A$7:$O$80,15))</f>
        <v/>
      </c>
      <c r="D13" s="446" t="str">
        <f>IF($E13="","",VLOOKUP($E13,'Női egyéni 500 ELO'!$A$7:$O$80,5))</f>
        <v/>
      </c>
      <c r="E13" s="159"/>
      <c r="F13" s="487" t="str">
        <f>UPPER(IF($E13="","",VLOOKUP($E13,'Női egyéni 500 ELO'!$A$7:$O$80,2)))</f>
        <v/>
      </c>
      <c r="G13" s="487" t="str">
        <f>IF($E13="","",VLOOKUP($E13,'Női egyéni 500 ELO'!$A$7:$O$80,3))</f>
        <v/>
      </c>
      <c r="H13" s="487"/>
      <c r="I13" s="487" t="str">
        <f>IF($E13="","",VLOOKUP($E13,'Női egyéni 500 ELO'!$A$7:$O$80,4))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96" t="s">
        <v>14</v>
      </c>
      <c r="B14" s="390" t="str">
        <f>IF($E14="","",VLOOKUP($E14,'Női egyéni 500 ELO'!$A$7:$O$80,14))</f>
        <v/>
      </c>
      <c r="C14" s="390" t="str">
        <f>IF($E14="","",VLOOKUP($E14,'Női egyéni 500 ELO'!$A$7:$O$80,15))</f>
        <v/>
      </c>
      <c r="D14" s="446" t="str">
        <f>IF($E14="","",VLOOKUP($E14,'Női egyéni 500 ELO'!$A$7:$O$80,5))</f>
        <v/>
      </c>
      <c r="E14" s="159"/>
      <c r="F14" s="160" t="str">
        <f>UPPER(IF($E14="","",VLOOKUP($E14,'Női egyéni 500 ELO'!$A$7:$O$80,2)))</f>
        <v/>
      </c>
      <c r="G14" s="160" t="str">
        <f>IF($E14="","",VLOOKUP($E14,'Női egyéni 500 ELO'!$A$7:$O$80,3))</f>
        <v/>
      </c>
      <c r="H14" s="160"/>
      <c r="I14" s="160" t="str">
        <f>IF($E14="","",VLOOKUP($E14,'Női egyéni 500 ELO'!$A$7:$O$80,4))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57" t="s">
        <v>15</v>
      </c>
      <c r="B15" s="390" t="str">
        <f>IF($E15="","",VLOOKUP($E15,'Női egyéni 500 ELO'!$A$7:$O$80,14))</f>
        <v/>
      </c>
      <c r="C15" s="390" t="str">
        <f>IF($E15="","",VLOOKUP($E15,'Női egyéni 500 ELO'!$A$7:$O$80,15))</f>
        <v/>
      </c>
      <c r="D15" s="446" t="str">
        <f>IF($E15="","",VLOOKUP($E15,'Női egyéni 500 ELO'!$A$7:$O$80,5))</f>
        <v/>
      </c>
      <c r="E15" s="159"/>
      <c r="F15" s="160" t="str">
        <f>UPPER(IF($E15="","",VLOOKUP($E15,'Női egyéni 500 ELO'!$A$7:$O$80,2)))</f>
        <v/>
      </c>
      <c r="G15" s="160" t="str">
        <f>IF($E15="","",VLOOKUP($E15,'Női egyéni 500 ELO'!$A$7:$O$80,3))</f>
        <v/>
      </c>
      <c r="H15" s="160"/>
      <c r="I15" s="160" t="str">
        <f>IF($E15="","",VLOOKUP($E15,'Női egyéni 500 ELO'!$A$7:$O$80,4))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254" t="s">
        <v>16</v>
      </c>
      <c r="B16" s="390" t="str">
        <f>IF($E16="","",VLOOKUP($E16,'Női egyéni 500 ELO'!$A$7:$O$80,14))</f>
        <v/>
      </c>
      <c r="C16" s="390" t="str">
        <f>IF($E16="","",VLOOKUP($E16,'Női egyéni 500 ELO'!$A$7:$O$80,15))</f>
        <v/>
      </c>
      <c r="D16" s="446" t="str">
        <f>IF($E16="","",VLOOKUP($E16,'Női egyéni 500 ELO'!$A$7:$O$80,5))</f>
        <v/>
      </c>
      <c r="E16" s="159"/>
      <c r="F16" s="487" t="str">
        <f>UPPER(IF($E16="","",VLOOKUP($E16,'Női egyéni 500 ELO'!$A$7:$O$80,2)))</f>
        <v/>
      </c>
      <c r="G16" s="487" t="str">
        <f>IF($E16="","",VLOOKUP($E16,'Női egyéni 500 ELO'!$A$7:$O$80,3))</f>
        <v/>
      </c>
      <c r="H16" s="487"/>
      <c r="I16" s="487" t="str">
        <f>IF($E16="","",VLOOKUP($E16,'Női egyéni 500 ELO'!$A$7:$O$80,4))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5">
      <c r="A17" s="171" t="s">
        <v>17</v>
      </c>
      <c r="B17" s="390" t="str">
        <f>IF($E17="","",VLOOKUP($E17,'Női egyéni 500 ELO'!$A$7:$O$80,14))</f>
        <v/>
      </c>
      <c r="C17" s="390" t="str">
        <f>IF($E17="","",VLOOKUP($E17,'Női egyéni 500 ELO'!$A$7:$O$80,15))</f>
        <v/>
      </c>
      <c r="D17" s="446" t="str">
        <f>IF($E17="","",VLOOKUP($E17,'Női egyéni 500 ELO'!$A$7:$O$80,5))</f>
        <v/>
      </c>
      <c r="E17" s="159"/>
      <c r="F17" s="487" t="str">
        <f>UPPER(IF($E17="","",VLOOKUP($E17,'Női egyéni 500 ELO'!$A$7:$O$80,2)))</f>
        <v/>
      </c>
      <c r="G17" s="487" t="str">
        <f>IF($E17="","",VLOOKUP($E17,'Női egyéni 500 ELO'!$A$7:$O$80,3))</f>
        <v/>
      </c>
      <c r="H17" s="487"/>
      <c r="I17" s="487" t="str">
        <f>IF($E17="","",VLOOKUP($E17,'Női egyéni 500 ELO'!$A$7:$O$80,4))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5">
      <c r="A18" s="171" t="s">
        <v>18</v>
      </c>
      <c r="B18" s="390" t="str">
        <f>IF($E18="","",VLOOKUP($E18,'Női egyéni 500 ELO'!$A$7:$O$80,14))</f>
        <v/>
      </c>
      <c r="C18" s="390" t="str">
        <f>IF($E18="","",VLOOKUP($E18,'Női egyéni 500 ELO'!$A$7:$O$80,15))</f>
        <v/>
      </c>
      <c r="D18" s="446" t="str">
        <f>IF($E18="","",VLOOKUP($E18,'Női egyéni 500 ELO'!$A$7:$O$80,5))</f>
        <v/>
      </c>
      <c r="E18" s="159"/>
      <c r="F18" s="487" t="str">
        <f>UPPER(IF($E18="","",VLOOKUP($E18,'Női egyéni 500 ELO'!$A$7:$O$80,2)))</f>
        <v/>
      </c>
      <c r="G18" s="487" t="str">
        <f>IF($E18="","",VLOOKUP($E18,'Női egyéni 500 ELO'!$A$7:$O$80,3))</f>
        <v/>
      </c>
      <c r="H18" s="487"/>
      <c r="I18" s="487" t="str">
        <f>IF($E18="","",VLOOKUP($E18,'Női egyéni 500 ELO'!$A$7:$O$80,4))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5">
      <c r="A19" s="171" t="s">
        <v>19</v>
      </c>
      <c r="B19" s="390" t="str">
        <f>IF($E19="","",VLOOKUP($E19,'Női egyéni 500 ELO'!$A$7:$O$80,14))</f>
        <v/>
      </c>
      <c r="C19" s="390" t="str">
        <f>IF($E19="","",VLOOKUP($E19,'Női egyéni 500 ELO'!$A$7:$O$80,15))</f>
        <v/>
      </c>
      <c r="D19" s="446" t="str">
        <f>IF($E19="","",VLOOKUP($E19,'Női egyéni 500 ELO'!$A$7:$O$80,5))</f>
        <v/>
      </c>
      <c r="E19" s="159"/>
      <c r="F19" s="487" t="str">
        <f>UPPER(IF($E19="","",VLOOKUP($E19,'Női egyéni 500 ELO'!$A$7:$O$80,2)))</f>
        <v/>
      </c>
      <c r="G19" s="487" t="str">
        <f>IF($E19="","",VLOOKUP($E19,'Női egyéni 500 ELO'!$A$7:$O$80,3))</f>
        <v/>
      </c>
      <c r="H19" s="487"/>
      <c r="I19" s="487" t="str">
        <f>IF($E19="","",VLOOKUP($E19,'Női egyéni 500 ELO'!$A$7:$O$80,4))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5">
      <c r="A20" s="171" t="s">
        <v>20</v>
      </c>
      <c r="B20" s="390" t="str">
        <f>IF($E20="","",VLOOKUP($E20,'Női egyéni 500 ELO'!$A$7:$O$80,14))</f>
        <v/>
      </c>
      <c r="C20" s="390" t="str">
        <f>IF($E20="","",VLOOKUP($E20,'Női egyéni 500 ELO'!$A$7:$O$80,15))</f>
        <v/>
      </c>
      <c r="D20" s="446" t="str">
        <f>IF($E20="","",VLOOKUP($E20,'Női egyéni 500 ELO'!$A$7:$O$80,5))</f>
        <v/>
      </c>
      <c r="E20" s="159"/>
      <c r="F20" s="487" t="str">
        <f>UPPER(IF($E20="","",VLOOKUP($E20,'Női egyéni 500 ELO'!$A$7:$O$80,2)))</f>
        <v/>
      </c>
      <c r="G20" s="487" t="str">
        <f>IF($E20="","",VLOOKUP($E20,'Női egyéni 500 ELO'!$A$7:$O$80,3))</f>
        <v/>
      </c>
      <c r="H20" s="487"/>
      <c r="I20" s="487" t="str">
        <f>IF($E20="","",VLOOKUP($E20,'Női egyéni 500 ELO'!$A$7:$O$80,4))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5">
      <c r="A21" s="254" t="s">
        <v>21</v>
      </c>
      <c r="B21" s="390" t="str">
        <f>IF($E21="","",VLOOKUP($E21,'Női egyéni 500 ELO'!$A$7:$O$80,14))</f>
        <v/>
      </c>
      <c r="C21" s="390" t="str">
        <f>IF($E21="","",VLOOKUP($E21,'Női egyéni 500 ELO'!$A$7:$O$80,15))</f>
        <v/>
      </c>
      <c r="D21" s="446" t="str">
        <f>IF($E21="","",VLOOKUP($E21,'Női egyéni 500 ELO'!$A$7:$O$80,5))</f>
        <v/>
      </c>
      <c r="E21" s="159"/>
      <c r="F21" s="487" t="str">
        <f>UPPER(IF($E21="","",VLOOKUP($E21,'Női egyéni 500 ELO'!$A$7:$O$80,2)))</f>
        <v/>
      </c>
      <c r="G21" s="487" t="str">
        <f>IF($E21="","",VLOOKUP($E21,'Női egyéni 500 ELO'!$A$7:$O$80,3))</f>
        <v/>
      </c>
      <c r="H21" s="487"/>
      <c r="I21" s="487" t="str">
        <f>IF($E21="","",VLOOKUP($E21,'Női egyéni 500 ELO'!$A$7:$O$80,4))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5">
      <c r="A22" s="196" t="s">
        <v>22</v>
      </c>
      <c r="B22" s="390" t="str">
        <f>IF($E22="","",VLOOKUP($E22,'Női egyéni 500 ELO'!$A$7:$O$80,14))</f>
        <v/>
      </c>
      <c r="C22" s="390" t="str">
        <f>IF($E22="","",VLOOKUP($E22,'Női egyéni 500 ELO'!$A$7:$O$80,15))</f>
        <v/>
      </c>
      <c r="D22" s="446" t="str">
        <f>IF($E22="","",VLOOKUP($E22,'Női egyéni 500 ELO'!$A$7:$O$80,5))</f>
        <v/>
      </c>
      <c r="E22" s="159"/>
      <c r="F22" s="160" t="str">
        <f>UPPER(IF($E22="","",VLOOKUP($E22,'Női egyéni 500 ELO'!$A$7:$O$80,2)))</f>
        <v/>
      </c>
      <c r="G22" s="160" t="str">
        <f>IF($E22="","",VLOOKUP($E22,'Női egyéni 500 ELO'!$A$7:$O$80,3))</f>
        <v/>
      </c>
      <c r="H22" s="160"/>
      <c r="I22" s="160" t="str">
        <f>IF($E22="","",VLOOKUP($E22,'Női egyéni 500 ELO'!$A$7:$O$80,4))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5">
      <c r="A23" s="157" t="s">
        <v>23</v>
      </c>
      <c r="B23" s="390" t="str">
        <f>IF($E23="","",VLOOKUP($E23,'Női egyéni 500 ELO'!$A$7:$O$80,14))</f>
        <v/>
      </c>
      <c r="C23" s="390" t="str">
        <f>IF($E23="","",VLOOKUP($E23,'Női egyéni 500 ELO'!$A$7:$O$80,15))</f>
        <v/>
      </c>
      <c r="D23" s="446" t="str">
        <f>IF($E23="","",VLOOKUP($E23,'Női egyéni 500 ELO'!$A$7:$O$80,5))</f>
        <v/>
      </c>
      <c r="E23" s="159"/>
      <c r="F23" s="160" t="str">
        <f>UPPER(IF($E23="","",VLOOKUP($E23,'Női egyéni 500 ELO'!$A$7:$O$80,2)))</f>
        <v/>
      </c>
      <c r="G23" s="160" t="str">
        <f>IF($E23="","",VLOOKUP($E23,'Női egyéni 500 ELO'!$A$7:$O$80,3))</f>
        <v/>
      </c>
      <c r="H23" s="160"/>
      <c r="I23" s="160" t="str">
        <f>IF($E23="","",VLOOKUP($E23,'Női egyéni 500 ELO'!$A$7:$O$80,4))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5">
      <c r="A24" s="254" t="s">
        <v>24</v>
      </c>
      <c r="B24" s="390" t="str">
        <f>IF($E24="","",VLOOKUP($E24,'Női egyéni 500 ELO'!$A$7:$O$80,14))</f>
        <v/>
      </c>
      <c r="C24" s="390" t="str">
        <f>IF($E24="","",VLOOKUP($E24,'Női egyéni 500 ELO'!$A$7:$O$80,15))</f>
        <v/>
      </c>
      <c r="D24" s="446" t="str">
        <f>IF($E24="","",VLOOKUP($E24,'Női egyéni 500 ELO'!$A$7:$O$80,5))</f>
        <v/>
      </c>
      <c r="E24" s="159"/>
      <c r="F24" s="487" t="str">
        <f>UPPER(IF($E24="","",VLOOKUP($E24,'Női egyéni 500 ELO'!$A$7:$O$80,2)))</f>
        <v/>
      </c>
      <c r="G24" s="487" t="str">
        <f>IF($E24="","",VLOOKUP($E24,'Női egyéni 500 ELO'!$A$7:$O$80,3))</f>
        <v/>
      </c>
      <c r="H24" s="487"/>
      <c r="I24" s="487" t="str">
        <f>IF($E24="","",VLOOKUP($E24,'Női egyéni 500 ELO'!$A$7:$O$80,4))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5">
      <c r="A25" s="171" t="s">
        <v>25</v>
      </c>
      <c r="B25" s="390" t="str">
        <f>IF($E25="","",VLOOKUP($E25,'Női egyéni 500 ELO'!$A$7:$O$80,14))</f>
        <v/>
      </c>
      <c r="C25" s="390" t="str">
        <f>IF($E25="","",VLOOKUP($E25,'Női egyéni 500 ELO'!$A$7:$O$80,15))</f>
        <v/>
      </c>
      <c r="D25" s="446" t="str">
        <f>IF($E25="","",VLOOKUP($E25,'Női egyéni 500 ELO'!$A$7:$O$80,5))</f>
        <v/>
      </c>
      <c r="E25" s="159"/>
      <c r="F25" s="487" t="str">
        <f>UPPER(IF($E25="","",VLOOKUP($E25,'Női egyéni 500 ELO'!$A$7:$O$80,2)))</f>
        <v/>
      </c>
      <c r="G25" s="487" t="str">
        <f>IF($E25="","",VLOOKUP($E25,'Női egyéni 500 ELO'!$A$7:$O$80,3))</f>
        <v/>
      </c>
      <c r="H25" s="487"/>
      <c r="I25" s="487" t="str">
        <f>IF($E25="","",VLOOKUP($E25,'Női egyéni 500 ELO'!$A$7:$O$80,4))</f>
        <v/>
      </c>
      <c r="J25" s="253"/>
      <c r="K25" s="177" t="str">
        <f>UPPER(IF(OR(J26="a",J26="as"),F25,IF(OR(J26="b",J26="bs"),F26,)))</f>
        <v/>
      </c>
      <c r="L25" s="256"/>
      <c r="M25" s="161"/>
      <c r="N25" s="188"/>
      <c r="O25" s="186"/>
      <c r="P25" s="186"/>
      <c r="Q25" s="859" t="str">
        <f>IF(Y3="","",CONCATENATE(AC1," pont"))</f>
        <v/>
      </c>
      <c r="R25" s="860"/>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5">
      <c r="A26" s="171" t="s">
        <v>26</v>
      </c>
      <c r="B26" s="390" t="str">
        <f>IF($E26="","",VLOOKUP($E26,'Női egyéni 500 ELO'!$A$7:$O$80,14))</f>
        <v/>
      </c>
      <c r="C26" s="390" t="str">
        <f>IF($E26="","",VLOOKUP($E26,'Női egyéni 500 ELO'!$A$7:$O$80,15))</f>
        <v/>
      </c>
      <c r="D26" s="446" t="str">
        <f>IF($E26="","",VLOOKUP($E26,'Női egyéni 500 ELO'!$A$7:$O$80,5))</f>
        <v/>
      </c>
      <c r="E26" s="159"/>
      <c r="F26" s="487" t="str">
        <f>UPPER(IF($E26="","",VLOOKUP($E26,'Női egyéni 500 ELO'!$A$7:$O$80,2)))</f>
        <v/>
      </c>
      <c r="G26" s="487" t="str">
        <f>IF($E26="","",VLOOKUP($E26,'Női egyéni 500 ELO'!$A$7:$O$80,3))</f>
        <v/>
      </c>
      <c r="H26" s="487"/>
      <c r="I26" s="487" t="str">
        <f>IF($E26="","",VLOOKUP($E26,'Női egyéni 500 ELO'!$A$7:$O$80,4))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5">
      <c r="A27" s="171" t="s">
        <v>27</v>
      </c>
      <c r="B27" s="390" t="str">
        <f>IF($E27="","",VLOOKUP($E27,'Női egyéni 500 ELO'!$A$7:$O$80,14))</f>
        <v/>
      </c>
      <c r="C27" s="390" t="str">
        <f>IF($E27="","",VLOOKUP($E27,'Női egyéni 500 ELO'!$A$7:$O$80,15))</f>
        <v/>
      </c>
      <c r="D27" s="446" t="str">
        <f>IF($E27="","",VLOOKUP($E27,'Női egyéni 500 ELO'!$A$7:$O$80,5))</f>
        <v/>
      </c>
      <c r="E27" s="159"/>
      <c r="F27" s="487" t="str">
        <f>UPPER(IF($E27="","",VLOOKUP($E27,'Női egyéni 500 ELO'!$A$7:$O$80,2)))</f>
        <v/>
      </c>
      <c r="G27" s="487" t="str">
        <f>IF($E27="","",VLOOKUP($E27,'Női egyéni 500 ELO'!$A$7:$O$80,3))</f>
        <v/>
      </c>
      <c r="H27" s="487"/>
      <c r="I27" s="487" t="str">
        <f>IF($E27="","",VLOOKUP($E27,'Női egyéni 500 ELO'!$A$7:$O$80,4))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5">
      <c r="A28" s="171" t="s">
        <v>28</v>
      </c>
      <c r="B28" s="390" t="str">
        <f>IF($E28="","",VLOOKUP($E28,'Női egyéni 500 ELO'!$A$7:$O$80,14))</f>
        <v/>
      </c>
      <c r="C28" s="390" t="str">
        <f>IF($E28="","",VLOOKUP($E28,'Női egyéni 500 ELO'!$A$7:$O$80,15))</f>
        <v/>
      </c>
      <c r="D28" s="446" t="str">
        <f>IF($E28="","",VLOOKUP($E28,'Női egyéni 500 ELO'!$A$7:$O$80,5))</f>
        <v/>
      </c>
      <c r="E28" s="159"/>
      <c r="F28" s="487" t="str">
        <f>UPPER(IF($E28="","",VLOOKUP($E28,'Női egyéni 500 ELO'!$A$7:$O$80,2)))</f>
        <v/>
      </c>
      <c r="G28" s="487" t="str">
        <f>IF($E28="","",VLOOKUP($E28,'Női egyéni 500 ELO'!$A$7:$O$80,3))</f>
        <v/>
      </c>
      <c r="H28" s="487"/>
      <c r="I28" s="487" t="str">
        <f>IF($E28="","",VLOOKUP($E28,'Női egyéni 500 ELO'!$A$7:$O$80,4))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5">
      <c r="A29" s="254" t="s">
        <v>29</v>
      </c>
      <c r="B29" s="390" t="str">
        <f>IF($E29="","",VLOOKUP($E29,'Női egyéni 500 ELO'!$A$7:$O$80,14))</f>
        <v/>
      </c>
      <c r="C29" s="390" t="str">
        <f>IF($E29="","",VLOOKUP($E29,'Női egyéni 500 ELO'!$A$7:$O$80,15))</f>
        <v/>
      </c>
      <c r="D29" s="446" t="str">
        <f>IF($E29="","",VLOOKUP($E29,'Női egyéni 500 ELO'!$A$7:$O$80,5))</f>
        <v/>
      </c>
      <c r="E29" s="159"/>
      <c r="F29" s="487" t="str">
        <f>UPPER(IF($E29="","",VLOOKUP($E29,'Női egyéni 500 ELO'!$A$7:$O$80,2)))</f>
        <v/>
      </c>
      <c r="G29" s="487" t="str">
        <f>IF($E29="","",VLOOKUP($E29,'Női egyéni 500 ELO'!$A$7:$O$80,3))</f>
        <v/>
      </c>
      <c r="H29" s="487"/>
      <c r="I29" s="487" t="str">
        <f>IF($E29="","",VLOOKUP($E29,'Női egyéni 500 ELO'!$A$7:$O$80,4))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5">
      <c r="A30" s="196" t="s">
        <v>30</v>
      </c>
      <c r="B30" s="390" t="str">
        <f>IF($E30="","",VLOOKUP($E30,'Női egyéni 500 ELO'!$A$7:$O$80,14))</f>
        <v/>
      </c>
      <c r="C30" s="390" t="str">
        <f>IF($E30="","",VLOOKUP($E30,'Női egyéni 500 ELO'!$A$7:$O$80,15))</f>
        <v/>
      </c>
      <c r="D30" s="446" t="str">
        <f>IF($E30="","",VLOOKUP($E30,'Női egyéni 500 ELO'!$A$7:$O$80,5))</f>
        <v/>
      </c>
      <c r="E30" s="159"/>
      <c r="F30" s="160" t="str">
        <f>UPPER(IF($E30="","",VLOOKUP($E30,'Női egyéni 500 ELO'!$A$7:$O$80,2)))</f>
        <v/>
      </c>
      <c r="G30" s="160" t="str">
        <f>IF($E30="","",VLOOKUP($E30,'Női egyéni 500 ELO'!$A$7:$O$80,3))</f>
        <v/>
      </c>
      <c r="H30" s="160"/>
      <c r="I30" s="160" t="str">
        <f>IF($E30="","",VLOOKUP($E30,'Női egyéni 500 ELO'!$A$7:$O$80,4))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5">
      <c r="A31" s="157" t="s">
        <v>31</v>
      </c>
      <c r="B31" s="390" t="str">
        <f>IF($E31="","",VLOOKUP($E31,'Női egyéni 500 ELO'!$A$7:$O$80,14))</f>
        <v/>
      </c>
      <c r="C31" s="390" t="str">
        <f>IF($E31="","",VLOOKUP($E31,'Női egyéni 500 ELO'!$A$7:$O$80,15))</f>
        <v/>
      </c>
      <c r="D31" s="446" t="str">
        <f>IF($E31="","",VLOOKUP($E31,'Női egyéni 500 ELO'!$A$7:$O$80,5))</f>
        <v/>
      </c>
      <c r="E31" s="159"/>
      <c r="F31" s="160" t="str">
        <f>UPPER(IF($E31="","",VLOOKUP($E31,'Női egyéni 500 ELO'!$A$7:$O$80,2)))</f>
        <v/>
      </c>
      <c r="G31" s="160" t="str">
        <f>IF($E31="","",VLOOKUP($E31,'Női egyéni 500 ELO'!$A$7:$O$80,3))</f>
        <v/>
      </c>
      <c r="H31" s="160"/>
      <c r="I31" s="160" t="str">
        <f>IF($E31="","",VLOOKUP($E31,'Női egyéni 500 ELO'!$A$7:$O$80,4))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5">
      <c r="A32" s="254" t="s">
        <v>32</v>
      </c>
      <c r="B32" s="390" t="str">
        <f>IF($E32="","",VLOOKUP($E32,'Női egyéni 500 ELO'!$A$7:$O$80,14))</f>
        <v/>
      </c>
      <c r="C32" s="390" t="str">
        <f>IF($E32="","",VLOOKUP($E32,'Női egyéni 500 ELO'!$A$7:$O$80,15))</f>
        <v/>
      </c>
      <c r="D32" s="446" t="str">
        <f>IF($E32="","",VLOOKUP($E32,'Női egyéni 500 ELO'!$A$7:$O$80,5))</f>
        <v/>
      </c>
      <c r="E32" s="159"/>
      <c r="F32" s="487" t="str">
        <f>UPPER(IF($E32="","",VLOOKUP($E32,'Női egyéni 500 ELO'!$A$7:$O$80,2)))</f>
        <v/>
      </c>
      <c r="G32" s="487" t="str">
        <f>IF($E32="","",VLOOKUP($E32,'Női egyéni 500 ELO'!$A$7:$O$80,3))</f>
        <v/>
      </c>
      <c r="H32" s="487"/>
      <c r="I32" s="487" t="str">
        <f>IF($E32="","",VLOOKUP($E32,'Női egyéni 500 ELO'!$A$7:$O$80,4))</f>
        <v/>
      </c>
      <c r="J32" s="255"/>
      <c r="K32" s="161"/>
      <c r="L32" s="176"/>
      <c r="M32" s="177" t="str">
        <f>UPPER(IF(OR(L32="a",L32="as"),K31,IF(OR(L32="b",L32="bs"),K33,)))</f>
        <v/>
      </c>
      <c r="N32" s="185"/>
      <c r="O32" s="186"/>
      <c r="P32" s="188"/>
      <c r="Q32" s="186"/>
      <c r="R32" s="186"/>
      <c r="S32" s="169"/>
    </row>
    <row r="33" spans="1:19" s="38" customFormat="1" ht="9.6" customHeight="1" x14ac:dyDescent="0.25">
      <c r="A33" s="171" t="s">
        <v>33</v>
      </c>
      <c r="B33" s="390" t="str">
        <f>IF($E33="","",VLOOKUP($E33,'Női egyéni 500 ELO'!$A$7:$O$80,14))</f>
        <v/>
      </c>
      <c r="C33" s="390" t="str">
        <f>IF($E33="","",VLOOKUP($E33,'Női egyéni 500 ELO'!$A$7:$O$80,15))</f>
        <v/>
      </c>
      <c r="D33" s="446" t="str">
        <f>IF($E33="","",VLOOKUP($E33,'Női egyéni 500 ELO'!$A$7:$O$80,5))</f>
        <v/>
      </c>
      <c r="E33" s="159"/>
      <c r="F33" s="487" t="str">
        <f>UPPER(IF($E33="","",VLOOKUP($E33,'Női egyéni 500 ELO'!$A$7:$O$80,2)))</f>
        <v/>
      </c>
      <c r="G33" s="487" t="str">
        <f>IF($E33="","",VLOOKUP($E33,'Női egyéni 500 ELO'!$A$7:$O$80,3))</f>
        <v/>
      </c>
      <c r="H33" s="487"/>
      <c r="I33" s="487" t="str">
        <f>IF($E33="","",VLOOKUP($E33,'Női egyéni 500 ELO'!$A$7:$O$80,4))</f>
        <v/>
      </c>
      <c r="J33" s="253"/>
      <c r="K33" s="177" t="str">
        <f>UPPER(IF(OR(J34="a",J34="as"),F33,IF(OR(J34="b",J34="bs"),F34,)))</f>
        <v/>
      </c>
      <c r="L33" s="256"/>
      <c r="M33" s="161"/>
      <c r="N33" s="188"/>
      <c r="O33" s="186"/>
      <c r="P33" s="188"/>
      <c r="Q33" s="186"/>
      <c r="R33" s="186"/>
      <c r="S33" s="169"/>
    </row>
    <row r="34" spans="1:19" s="38" customFormat="1" ht="9.6" customHeight="1" x14ac:dyDescent="0.25">
      <c r="A34" s="171" t="s">
        <v>34</v>
      </c>
      <c r="B34" s="390" t="str">
        <f>IF($E34="","",VLOOKUP($E34,'Női egyéni 500 ELO'!$A$7:$O$80,14))</f>
        <v/>
      </c>
      <c r="C34" s="390" t="str">
        <f>IF($E34="","",VLOOKUP($E34,'Női egyéni 500 ELO'!$A$7:$O$80,15))</f>
        <v/>
      </c>
      <c r="D34" s="446" t="str">
        <f>IF($E34="","",VLOOKUP($E34,'Női egyéni 500 ELO'!$A$7:$O$80,5))</f>
        <v/>
      </c>
      <c r="E34" s="159"/>
      <c r="F34" s="487" t="str">
        <f>UPPER(IF($E34="","",VLOOKUP($E34,'Női egyéni 500 ELO'!$A$7:$O$80,2)))</f>
        <v/>
      </c>
      <c r="G34" s="487" t="str">
        <f>IF($E34="","",VLOOKUP($E34,'Női egyéni 500 ELO'!$A$7:$O$80,3))</f>
        <v/>
      </c>
      <c r="H34" s="487"/>
      <c r="I34" s="487" t="str">
        <f>IF($E34="","",VLOOKUP($E34,'Női egyéni 500 ELO'!$A$7:$O$80,4))</f>
        <v/>
      </c>
      <c r="J34" s="255"/>
      <c r="K34" s="161"/>
      <c r="L34" s="186"/>
      <c r="M34" s="175" t="s">
        <v>0</v>
      </c>
      <c r="N34" s="184"/>
      <c r="O34" s="177" t="str">
        <f>UPPER(IF(OR(N34="a",N34="as"),M32,IF(OR(N34="b",N34="bs"),M36,)))</f>
        <v/>
      </c>
      <c r="P34" s="194"/>
      <c r="Q34" s="186"/>
      <c r="R34" s="186"/>
      <c r="S34" s="169"/>
    </row>
    <row r="35" spans="1:19" s="38" customFormat="1" ht="9.6" customHeight="1" x14ac:dyDescent="0.25">
      <c r="A35" s="171" t="s">
        <v>35</v>
      </c>
      <c r="B35" s="390" t="str">
        <f>IF($E35="","",VLOOKUP($E35,'Női egyéni 500 ELO'!$A$7:$O$80,14))</f>
        <v/>
      </c>
      <c r="C35" s="390" t="str">
        <f>IF($E35="","",VLOOKUP($E35,'Női egyéni 500 ELO'!$A$7:$O$80,15))</f>
        <v/>
      </c>
      <c r="D35" s="446" t="str">
        <f>IF($E35="","",VLOOKUP($E35,'Női egyéni 500 ELO'!$A$7:$O$80,5))</f>
        <v/>
      </c>
      <c r="E35" s="159"/>
      <c r="F35" s="487" t="str">
        <f>UPPER(IF($E35="","",VLOOKUP($E35,'Női egyéni 500 ELO'!$A$7:$O$80,2)))</f>
        <v/>
      </c>
      <c r="G35" s="487" t="str">
        <f>IF($E35="","",VLOOKUP($E35,'Női egyéni 500 ELO'!$A$7:$O$80,3))</f>
        <v/>
      </c>
      <c r="H35" s="487"/>
      <c r="I35" s="487" t="str">
        <f>IF($E35="","",VLOOKUP($E35,'Női egyéni 500 ELO'!$A$7:$O$80,4))</f>
        <v/>
      </c>
      <c r="J35" s="253"/>
      <c r="K35" s="177" t="str">
        <f>UPPER(IF(OR(J36="a",J36="as"),F35,IF(OR(J36="b",J36="bs"),F36,)))</f>
        <v/>
      </c>
      <c r="L35" s="185"/>
      <c r="M35" s="257"/>
      <c r="N35" s="258"/>
      <c r="O35" s="161"/>
      <c r="P35" s="186"/>
      <c r="Q35" s="186"/>
      <c r="R35" s="186"/>
      <c r="S35" s="169"/>
    </row>
    <row r="36" spans="1:19" s="38" customFormat="1" ht="9.6" customHeight="1" x14ac:dyDescent="0.25">
      <c r="A36" s="171" t="s">
        <v>36</v>
      </c>
      <c r="B36" s="390" t="str">
        <f>IF($E36="","",VLOOKUP($E36,'Női egyéni 500 ELO'!$A$7:$O$80,14))</f>
        <v/>
      </c>
      <c r="C36" s="390" t="str">
        <f>IF($E36="","",VLOOKUP($E36,'Női egyéni 500 ELO'!$A$7:$O$80,15))</f>
        <v/>
      </c>
      <c r="D36" s="446" t="str">
        <f>IF($E36="","",VLOOKUP($E36,'Női egyéni 500 ELO'!$A$7:$O$80,5))</f>
        <v/>
      </c>
      <c r="E36" s="159"/>
      <c r="F36" s="487" t="str">
        <f>UPPER(IF($E36="","",VLOOKUP($E36,'Női egyéni 500 ELO'!$A$7:$O$80,2)))</f>
        <v/>
      </c>
      <c r="G36" s="487" t="str">
        <f>IF($E36="","",VLOOKUP($E36,'Női egyéni 500 ELO'!$A$7:$O$80,3))</f>
        <v/>
      </c>
      <c r="H36" s="487"/>
      <c r="I36" s="487" t="str">
        <f>IF($E36="","",VLOOKUP($E36,'Női egyéni 500 ELO'!$A$7:$O$80,4))</f>
        <v/>
      </c>
      <c r="J36" s="255"/>
      <c r="K36" s="161"/>
      <c r="L36" s="176"/>
      <c r="M36" s="177" t="str">
        <f>UPPER(IF(OR(L36="a",L36="as"),K35,IF(OR(L36="b",L36="bs"),K37,)))</f>
        <v/>
      </c>
      <c r="N36" s="259"/>
      <c r="O36" s="262" t="s">
        <v>129</v>
      </c>
      <c r="P36" s="263"/>
      <c r="Q36" s="262" t="s">
        <v>128</v>
      </c>
      <c r="R36" s="263"/>
      <c r="S36" s="169"/>
    </row>
    <row r="37" spans="1:19" s="38" customFormat="1" ht="9.6" customHeight="1" x14ac:dyDescent="0.25">
      <c r="A37" s="254" t="s">
        <v>37</v>
      </c>
      <c r="B37" s="390" t="str">
        <f>IF($E37="","",VLOOKUP($E37,'Női egyéni 500 ELO'!$A$7:$O$80,14))</f>
        <v/>
      </c>
      <c r="C37" s="390" t="str">
        <f>IF($E37="","",VLOOKUP($E37,'Női egyéni 500 ELO'!$A$7:$O$80,15))</f>
        <v/>
      </c>
      <c r="D37" s="446" t="str">
        <f>IF($E37="","",VLOOKUP($E37,'Női egyéni 500 ELO'!$A$7:$O$80,5))</f>
        <v/>
      </c>
      <c r="E37" s="159"/>
      <c r="F37" s="487" t="str">
        <f>UPPER(IF($E37="","",VLOOKUP($E37,'Női egyéni 500 ELO'!$A$7:$O$80,2)))</f>
        <v/>
      </c>
      <c r="G37" s="487" t="str">
        <f>IF($E37="","",VLOOKUP($E37,'Női egyéni 500 ELO'!$A$7:$O$80,3))</f>
        <v/>
      </c>
      <c r="H37" s="487"/>
      <c r="I37" s="487" t="str">
        <f>IF($E37="","",VLOOKUP($E37,'Női egyéni 500 ELO'!$A$7:$O$80,4))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5">
      <c r="A38" s="196" t="s">
        <v>38</v>
      </c>
      <c r="B38" s="390" t="str">
        <f>IF($E38="","",VLOOKUP($E38,'Női egyéni 500 ELO'!$A$7:$O$80,14))</f>
        <v/>
      </c>
      <c r="C38" s="390" t="str">
        <f>IF($E38="","",VLOOKUP($E38,'Női egyéni 500 ELO'!$A$7:$O$80,15))</f>
        <v/>
      </c>
      <c r="D38" s="446" t="str">
        <f>IF($E38="","",VLOOKUP($E38,'Női egyéni 500 ELO'!$A$7:$O$80,5))</f>
        <v/>
      </c>
      <c r="E38" s="159"/>
      <c r="F38" s="160" t="str">
        <f>UPPER(IF($E38="","",VLOOKUP($E38,'Női egyéni 500 ELO'!$A$7:$O$80,2)))</f>
        <v/>
      </c>
      <c r="G38" s="160" t="str">
        <f>IF($E38="","",VLOOKUP($E38,'Női egyéni 500 ELO'!$A$7:$O$80,3))</f>
        <v/>
      </c>
      <c r="H38" s="160"/>
      <c r="I38" s="160" t="str">
        <f>IF($E38="","",VLOOKUP($E38,'Női egyéni 500 ELO'!$A$7:$O$80,4))</f>
        <v/>
      </c>
      <c r="J38" s="255"/>
      <c r="K38" s="161"/>
      <c r="L38" s="186"/>
      <c r="M38" s="186"/>
      <c r="N38" s="266"/>
      <c r="O38" s="267" t="s">
        <v>0</v>
      </c>
      <c r="P38" s="268"/>
      <c r="Q38" s="264" t="str">
        <f>UPPER(IF(OR(P38="a",P38="as"),O37,IF(OR(P38="b",P38="bs"),O39,)))</f>
        <v/>
      </c>
      <c r="R38" s="265"/>
      <c r="S38" s="169"/>
    </row>
    <row r="39" spans="1:19" s="38" customFormat="1" ht="9.6" customHeight="1" x14ac:dyDescent="0.25">
      <c r="A39" s="157" t="s">
        <v>39</v>
      </c>
      <c r="B39" s="390" t="str">
        <f>IF($E39="","",VLOOKUP($E39,'Női egyéni 500 ELO'!$A$7:$O$80,14))</f>
        <v/>
      </c>
      <c r="C39" s="390" t="str">
        <f>IF($E39="","",VLOOKUP($E39,'Női egyéni 500 ELO'!$A$7:$O$80,15))</f>
        <v/>
      </c>
      <c r="D39" s="446" t="str">
        <f>IF($E39="","",VLOOKUP($E39,'Női egyéni 500 ELO'!$A$7:$O$80,5))</f>
        <v/>
      </c>
      <c r="E39" s="159"/>
      <c r="F39" s="160" t="str">
        <f>UPPER(IF($E39="","",VLOOKUP($E39,'Női egyéni 500 ELO'!$A$7:$O$80,2)))</f>
        <v/>
      </c>
      <c r="G39" s="160" t="str">
        <f>IF($E39="","",VLOOKUP($E39,'Női egyéni 500 ELO'!$A$7:$O$80,3))</f>
        <v/>
      </c>
      <c r="H39" s="160"/>
      <c r="I39" s="160" t="str">
        <f>IF($E39="","",VLOOKUP($E39,'Női egyéni 500 ELO'!$A$7:$O$80,4))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5">
      <c r="A40" s="254" t="s">
        <v>40</v>
      </c>
      <c r="B40" s="390" t="str">
        <f>IF($E40="","",VLOOKUP($E40,'Női egyéni 500 ELO'!$A$7:$O$80,14))</f>
        <v/>
      </c>
      <c r="C40" s="390" t="str">
        <f>IF($E40="","",VLOOKUP($E40,'Női egyéni 500 ELO'!$A$7:$O$80,15))</f>
        <v/>
      </c>
      <c r="D40" s="446" t="str">
        <f>IF($E40="","",VLOOKUP($E40,'Női egyéni 500 ELO'!$A$7:$O$80,5))</f>
        <v/>
      </c>
      <c r="E40" s="159"/>
      <c r="F40" s="487" t="str">
        <f>UPPER(IF($E40="","",VLOOKUP($E40,'Női egyéni 500 ELO'!$A$7:$O$80,2)))</f>
        <v/>
      </c>
      <c r="G40" s="487" t="str">
        <f>IF($E40="","",VLOOKUP($E40,'Női egyéni 500 ELO'!$A$7:$O$80,3))</f>
        <v/>
      </c>
      <c r="H40" s="487"/>
      <c r="I40" s="487" t="str">
        <f>IF($E40="","",VLOOKUP($E40,'Női egyéni 500 ELO'!$A$7:$O$80,4))</f>
        <v/>
      </c>
      <c r="J40" s="255"/>
      <c r="K40" s="161"/>
      <c r="L40" s="176"/>
      <c r="M40" s="177" t="str">
        <f>UPPER(IF(OR(L40="a",L40="as"),K39,IF(OR(L40="b",L40="bs"),K41,)))</f>
        <v/>
      </c>
      <c r="N40" s="185"/>
      <c r="O40" s="263"/>
      <c r="P40" s="263"/>
      <c r="Q40" s="263"/>
      <c r="R40" s="263"/>
      <c r="S40" s="169"/>
    </row>
    <row r="41" spans="1:19" s="38" customFormat="1" ht="9.6" customHeight="1" x14ac:dyDescent="0.25">
      <c r="A41" s="171" t="s">
        <v>41</v>
      </c>
      <c r="B41" s="390" t="str">
        <f>IF($E41="","",VLOOKUP($E41,'Női egyéni 500 ELO'!$A$7:$O$80,14))</f>
        <v/>
      </c>
      <c r="C41" s="390" t="str">
        <f>IF($E41="","",VLOOKUP($E41,'Női egyéni 500 ELO'!$A$7:$O$80,15))</f>
        <v/>
      </c>
      <c r="D41" s="446" t="str">
        <f>IF($E41="","",VLOOKUP($E41,'Női egyéni 500 ELO'!$A$7:$O$80,5))</f>
        <v/>
      </c>
      <c r="E41" s="159"/>
      <c r="F41" s="487" t="str">
        <f>UPPER(IF($E41="","",VLOOKUP($E41,'Női egyéni 500 ELO'!$A$7:$O$80,2)))</f>
        <v/>
      </c>
      <c r="G41" s="487" t="str">
        <f>IF($E41="","",VLOOKUP($E41,'Női egyéni 500 ELO'!$A$7:$O$80,3))</f>
        <v/>
      </c>
      <c r="H41" s="487"/>
      <c r="I41" s="487" t="str">
        <f>IF($E41="","",VLOOKUP($E41,'Női egyéni 500 ELO'!$A$7:$O$80,4))</f>
        <v/>
      </c>
      <c r="J41" s="253"/>
      <c r="K41" s="177" t="str">
        <f>UPPER(IF(OR(J42="a",J42="as"),F41,IF(OR(J42="b",J42="bs"),F42,)))</f>
        <v/>
      </c>
      <c r="L41" s="256"/>
      <c r="M41" s="161"/>
      <c r="N41" s="188"/>
      <c r="O41" s="263"/>
      <c r="P41" s="263"/>
      <c r="Q41" s="859" t="str">
        <f>IF(Y3="","",CONCATENATE(AB1," pont"))</f>
        <v/>
      </c>
      <c r="R41" s="859"/>
      <c r="S41" s="169"/>
    </row>
    <row r="42" spans="1:19" s="38" customFormat="1" ht="9.6" customHeight="1" x14ac:dyDescent="0.25">
      <c r="A42" s="171" t="s">
        <v>42</v>
      </c>
      <c r="B42" s="390" t="str">
        <f>IF($E42="","",VLOOKUP($E42,'Női egyéni 500 ELO'!$A$7:$O$80,14))</f>
        <v/>
      </c>
      <c r="C42" s="390" t="str">
        <f>IF($E42="","",VLOOKUP($E42,'Női egyéni 500 ELO'!$A$7:$O$80,15))</f>
        <v/>
      </c>
      <c r="D42" s="446" t="str">
        <f>IF($E42="","",VLOOKUP($E42,'Női egyéni 500 ELO'!$A$7:$O$80,5))</f>
        <v/>
      </c>
      <c r="E42" s="159"/>
      <c r="F42" s="487" t="str">
        <f>UPPER(IF($E42="","",VLOOKUP($E42,'Női egyéni 500 ELO'!$A$7:$O$80,2)))</f>
        <v/>
      </c>
      <c r="G42" s="487" t="str">
        <f>IF($E42="","",VLOOKUP($E42,'Női egyéni 500 ELO'!$A$7:$O$80,3))</f>
        <v/>
      </c>
      <c r="H42" s="487"/>
      <c r="I42" s="487" t="str">
        <f>IF($E42="","",VLOOKUP($E42,'Női egyéni 500 ELO'!$A$7:$O$80,4))</f>
        <v/>
      </c>
      <c r="J42" s="255"/>
      <c r="K42" s="161"/>
      <c r="L42" s="186"/>
      <c r="M42" s="175" t="s">
        <v>0</v>
      </c>
      <c r="N42" s="184"/>
      <c r="O42" s="177" t="str">
        <f>UPPER(IF(OR(N42="a",N42="as"),M40,IF(OR(N42="b",N42="bs"),M44,)))</f>
        <v/>
      </c>
      <c r="P42" s="185"/>
      <c r="Q42" s="186"/>
      <c r="R42" s="186"/>
      <c r="S42" s="169"/>
    </row>
    <row r="43" spans="1:19" s="38" customFormat="1" ht="9.6" customHeight="1" x14ac:dyDescent="0.25">
      <c r="A43" s="171" t="s">
        <v>43</v>
      </c>
      <c r="B43" s="390" t="str">
        <f>IF($E43="","",VLOOKUP($E43,'Női egyéni 500 ELO'!$A$7:$O$80,14))</f>
        <v/>
      </c>
      <c r="C43" s="390" t="str">
        <f>IF($E43="","",VLOOKUP($E43,'Női egyéni 500 ELO'!$A$7:$O$80,15))</f>
        <v/>
      </c>
      <c r="D43" s="446" t="str">
        <f>IF($E43="","",VLOOKUP($E43,'Női egyéni 500 ELO'!$A$7:$O$80,5))</f>
        <v/>
      </c>
      <c r="E43" s="159"/>
      <c r="F43" s="487" t="str">
        <f>UPPER(IF($E43="","",VLOOKUP($E43,'Női egyéni 500 ELO'!$A$7:$O$80,2)))</f>
        <v/>
      </c>
      <c r="G43" s="487" t="str">
        <f>IF($E43="","",VLOOKUP($E43,'Női egyéni 500 ELO'!$A$7:$O$80,3))</f>
        <v/>
      </c>
      <c r="H43" s="487"/>
      <c r="I43" s="487" t="str">
        <f>IF($E43="","",VLOOKUP($E43,'Női egyéni 500 ELO'!$A$7:$O$80,4))</f>
        <v/>
      </c>
      <c r="J43" s="253"/>
      <c r="K43" s="177" t="str">
        <f>UPPER(IF(OR(J44="a",J44="as"),F43,IF(OR(J44="b",J44="bs"),F44,)))</f>
        <v/>
      </c>
      <c r="L43" s="185"/>
      <c r="M43" s="257"/>
      <c r="N43" s="258"/>
      <c r="O43" s="161"/>
      <c r="P43" s="188"/>
      <c r="Q43" s="186"/>
      <c r="R43" s="186"/>
      <c r="S43" s="169"/>
    </row>
    <row r="44" spans="1:19" s="38" customFormat="1" ht="9.6" customHeight="1" x14ac:dyDescent="0.25">
      <c r="A44" s="171" t="s">
        <v>44</v>
      </c>
      <c r="B44" s="390" t="str">
        <f>IF($E44="","",VLOOKUP($E44,'Női egyéni 500 ELO'!$A$7:$O$80,14))</f>
        <v/>
      </c>
      <c r="C44" s="390" t="str">
        <f>IF($E44="","",VLOOKUP($E44,'Női egyéni 500 ELO'!$A$7:$O$80,15))</f>
        <v/>
      </c>
      <c r="D44" s="446" t="str">
        <f>IF($E44="","",VLOOKUP($E44,'Női egyéni 500 ELO'!$A$7:$O$80,5))</f>
        <v/>
      </c>
      <c r="E44" s="159"/>
      <c r="F44" s="487" t="str">
        <f>UPPER(IF($E44="","",VLOOKUP($E44,'Női egyéni 500 ELO'!$A$7:$O$80,2)))</f>
        <v/>
      </c>
      <c r="G44" s="487" t="str">
        <f>IF($E44="","",VLOOKUP($E44,'Női egyéni 500 ELO'!$A$7:$O$80,3))</f>
        <v/>
      </c>
      <c r="H44" s="487"/>
      <c r="I44" s="487" t="str">
        <f>IF($E44="","",VLOOKUP($E44,'Női egyéni 500 ELO'!$A$7:$O$80,4))</f>
        <v/>
      </c>
      <c r="J44" s="255"/>
      <c r="K44" s="161"/>
      <c r="L44" s="176"/>
      <c r="M44" s="177" t="str">
        <f>UPPER(IF(OR(L44="a",L44="as"),K43,IF(OR(L44="b",L44="bs"),K45,)))</f>
        <v/>
      </c>
      <c r="N44" s="259"/>
      <c r="O44" s="186"/>
      <c r="P44" s="188"/>
      <c r="Q44" s="186"/>
      <c r="R44" s="186"/>
      <c r="S44" s="169"/>
    </row>
    <row r="45" spans="1:19" s="38" customFormat="1" ht="9.6" customHeight="1" x14ac:dyDescent="0.25">
      <c r="A45" s="254" t="s">
        <v>45</v>
      </c>
      <c r="B45" s="390" t="str">
        <f>IF($E45="","",VLOOKUP($E45,'Női egyéni 500 ELO'!$A$7:$O$80,14))</f>
        <v/>
      </c>
      <c r="C45" s="390" t="str">
        <f>IF($E45="","",VLOOKUP($E45,'Női egyéni 500 ELO'!$A$7:$O$80,15))</f>
        <v/>
      </c>
      <c r="D45" s="446" t="str">
        <f>IF($E45="","",VLOOKUP($E45,'Női egyéni 500 ELO'!$A$7:$O$80,5))</f>
        <v/>
      </c>
      <c r="E45" s="159"/>
      <c r="F45" s="487" t="str">
        <f>UPPER(IF($E45="","",VLOOKUP($E45,'Női egyéni 500 ELO'!$A$7:$O$80,2)))</f>
        <v/>
      </c>
      <c r="G45" s="487" t="str">
        <f>IF($E45="","",VLOOKUP($E45,'Női egyéni 500 ELO'!$A$7:$O$80,3))</f>
        <v/>
      </c>
      <c r="H45" s="487"/>
      <c r="I45" s="487" t="str">
        <f>IF($E45="","",VLOOKUP($E45,'Női egyéni 500 ELO'!$A$7:$O$80,4))</f>
        <v/>
      </c>
      <c r="J45" s="253"/>
      <c r="K45" s="177" t="str">
        <f>UPPER(IF(OR(J46="a",J46="as"),F45,IF(OR(J46="b",J46="bs"),F46,)))</f>
        <v/>
      </c>
      <c r="L45" s="194"/>
      <c r="M45" s="161"/>
      <c r="N45" s="186"/>
      <c r="O45" s="186"/>
      <c r="P45" s="188"/>
      <c r="Q45" s="186"/>
      <c r="R45" s="186"/>
      <c r="S45" s="169"/>
    </row>
    <row r="46" spans="1:19" s="38" customFormat="1" ht="9.6" customHeight="1" x14ac:dyDescent="0.25">
      <c r="A46" s="196" t="s">
        <v>46</v>
      </c>
      <c r="B46" s="390" t="str">
        <f>IF($E46="","",VLOOKUP($E46,'Női egyéni 500 ELO'!$A$7:$O$80,14))</f>
        <v/>
      </c>
      <c r="C46" s="390" t="str">
        <f>IF($E46="","",VLOOKUP($E46,'Női egyéni 500 ELO'!$A$7:$O$80,15))</f>
        <v/>
      </c>
      <c r="D46" s="446" t="str">
        <f>IF($E46="","",VLOOKUP($E46,'Női egyéni 500 ELO'!$A$7:$O$80,5))</f>
        <v/>
      </c>
      <c r="E46" s="159"/>
      <c r="F46" s="160" t="str">
        <f>UPPER(IF($E46="","",VLOOKUP($E46,'Női egyéni 500 ELO'!$A$7:$O$80,2)))</f>
        <v/>
      </c>
      <c r="G46" s="160" t="str">
        <f>IF($E46="","",VLOOKUP($E46,'Női egyéni 500 ELO'!$A$7:$O$80,3))</f>
        <v/>
      </c>
      <c r="H46" s="160"/>
      <c r="I46" s="160" t="str">
        <f>IF($E46="","",VLOOKUP($E46,'Női egyéni 500 ELO'!$A$7:$O$80,4))</f>
        <v/>
      </c>
      <c r="J46" s="255"/>
      <c r="K46" s="161"/>
      <c r="L46" s="186"/>
      <c r="M46" s="186"/>
      <c r="N46" s="260"/>
      <c r="O46" s="175" t="s">
        <v>0</v>
      </c>
      <c r="P46" s="184"/>
      <c r="Q46" s="177" t="str">
        <f>UPPER(IF(OR(P46="a",P46="as"),O42,IF(OR(P46="b",P46="bs"),O50,)))</f>
        <v/>
      </c>
      <c r="R46" s="185"/>
      <c r="S46" s="169"/>
    </row>
    <row r="47" spans="1:19" s="38" customFormat="1" ht="9.6" customHeight="1" x14ac:dyDescent="0.25">
      <c r="A47" s="157" t="s">
        <v>47</v>
      </c>
      <c r="B47" s="390" t="str">
        <f>IF($E47="","",VLOOKUP($E47,'Női egyéni 500 ELO'!$A$7:$O$80,14))</f>
        <v/>
      </c>
      <c r="C47" s="390" t="str">
        <f>IF($E47="","",VLOOKUP($E47,'Női egyéni 500 ELO'!$A$7:$O$80,15))</f>
        <v/>
      </c>
      <c r="D47" s="446" t="str">
        <f>IF($E47="","",VLOOKUP($E47,'Női egyéni 500 ELO'!$A$7:$O$80,5))</f>
        <v/>
      </c>
      <c r="E47" s="159"/>
      <c r="F47" s="160" t="str">
        <f>UPPER(IF($E47="","",VLOOKUP($E47,'Női egyéni 500 ELO'!$A$7:$O$80,2)))</f>
        <v/>
      </c>
      <c r="G47" s="160" t="str">
        <f>IF($E47="","",VLOOKUP($E47,'Női egyéni 500 ELO'!$A$7:$O$80,3))</f>
        <v/>
      </c>
      <c r="H47" s="160"/>
      <c r="I47" s="160" t="str">
        <f>IF($E47="","",VLOOKUP($E47,'Női egyéni 500 ELO'!$A$7:$O$80,4))</f>
        <v/>
      </c>
      <c r="J47" s="253"/>
      <c r="K47" s="177" t="str">
        <f>UPPER(IF(OR(J48="a",J48="as"),F47,IF(OR(J48="b",J48="bs"),F48,)))</f>
        <v/>
      </c>
      <c r="L47" s="185"/>
      <c r="M47" s="186"/>
      <c r="N47" s="186"/>
      <c r="O47" s="186"/>
      <c r="P47" s="188"/>
      <c r="Q47" s="161"/>
      <c r="R47" s="188"/>
      <c r="S47" s="169"/>
    </row>
    <row r="48" spans="1:19" s="38" customFormat="1" ht="9.6" customHeight="1" x14ac:dyDescent="0.25">
      <c r="A48" s="254" t="s">
        <v>48</v>
      </c>
      <c r="B48" s="390" t="str">
        <f>IF($E48="","",VLOOKUP($E48,'Női egyéni 500 ELO'!$A$7:$O$80,14))</f>
        <v/>
      </c>
      <c r="C48" s="390" t="str">
        <f>IF($E48="","",VLOOKUP($E48,'Női egyéni 500 ELO'!$A$7:$O$80,15))</f>
        <v/>
      </c>
      <c r="D48" s="446" t="str">
        <f>IF($E48="","",VLOOKUP($E48,'Női egyéni 500 ELO'!$A$7:$O$80,5))</f>
        <v/>
      </c>
      <c r="E48" s="159"/>
      <c r="F48" s="487" t="str">
        <f>UPPER(IF($E48="","",VLOOKUP($E48,'Női egyéni 500 ELO'!$A$7:$O$80,2)))</f>
        <v/>
      </c>
      <c r="G48" s="487" t="str">
        <f>IF($E48="","",VLOOKUP($E48,'Női egyéni 500 ELO'!$A$7:$O$80,3))</f>
        <v/>
      </c>
      <c r="H48" s="487"/>
      <c r="I48" s="487" t="str">
        <f>IF($E48="","",VLOOKUP($E48,'Női egyéni 500 ELO'!$A$7:$O$80,4))</f>
        <v/>
      </c>
      <c r="J48" s="255"/>
      <c r="K48" s="161"/>
      <c r="L48" s="176"/>
      <c r="M48" s="177" t="str">
        <f>UPPER(IF(OR(L48="a",L48="as"),K47,IF(OR(L48="b",L48="bs"),K49,)))</f>
        <v/>
      </c>
      <c r="N48" s="185"/>
      <c r="O48" s="186"/>
      <c r="P48" s="188"/>
      <c r="Q48" s="186"/>
      <c r="R48" s="188"/>
      <c r="S48" s="169"/>
    </row>
    <row r="49" spans="1:19" s="38" customFormat="1" ht="9.6" customHeight="1" x14ac:dyDescent="0.25">
      <c r="A49" s="171" t="s">
        <v>49</v>
      </c>
      <c r="B49" s="390" t="str">
        <f>IF($E49="","",VLOOKUP($E49,'Női egyéni 500 ELO'!$A$7:$O$80,14))</f>
        <v/>
      </c>
      <c r="C49" s="390" t="str">
        <f>IF($E49="","",VLOOKUP($E49,'Női egyéni 500 ELO'!$A$7:$O$80,15))</f>
        <v/>
      </c>
      <c r="D49" s="446" t="str">
        <f>IF($E49="","",VLOOKUP($E49,'Női egyéni 500 ELO'!$A$7:$O$80,5))</f>
        <v/>
      </c>
      <c r="E49" s="159"/>
      <c r="F49" s="487" t="str">
        <f>UPPER(IF($E49="","",VLOOKUP($E49,'Női egyéni 500 ELO'!$A$7:$O$80,2)))</f>
        <v/>
      </c>
      <c r="G49" s="487" t="str">
        <f>IF($E49="","",VLOOKUP($E49,'Női egyéni 500 ELO'!$A$7:$O$80,3))</f>
        <v/>
      </c>
      <c r="H49" s="487"/>
      <c r="I49" s="487" t="str">
        <f>IF($E49="","",VLOOKUP($E49,'Női egyéni 500 ELO'!$A$7:$O$80,4))</f>
        <v/>
      </c>
      <c r="J49" s="253"/>
      <c r="K49" s="177" t="str">
        <f>UPPER(IF(OR(J50="a",J50="as"),F49,IF(OR(J50="b",J50="bs"),F50,)))</f>
        <v/>
      </c>
      <c r="L49" s="256"/>
      <c r="M49" s="161"/>
      <c r="N49" s="188"/>
      <c r="O49" s="186"/>
      <c r="P49" s="188"/>
      <c r="Q49" s="186"/>
      <c r="R49" s="188"/>
      <c r="S49" s="169"/>
    </row>
    <row r="50" spans="1:19" s="38" customFormat="1" ht="9.6" customHeight="1" x14ac:dyDescent="0.25">
      <c r="A50" s="171" t="s">
        <v>50</v>
      </c>
      <c r="B50" s="390" t="str">
        <f>IF($E50="","",VLOOKUP($E50,'Női egyéni 500 ELO'!$A$7:$O$80,14))</f>
        <v/>
      </c>
      <c r="C50" s="390" t="str">
        <f>IF($E50="","",VLOOKUP($E50,'Női egyéni 500 ELO'!$A$7:$O$80,15))</f>
        <v/>
      </c>
      <c r="D50" s="446" t="str">
        <f>IF($E50="","",VLOOKUP($E50,'Női egyéni 500 ELO'!$A$7:$O$80,5))</f>
        <v/>
      </c>
      <c r="E50" s="159"/>
      <c r="F50" s="487" t="str">
        <f>UPPER(IF($E50="","",VLOOKUP($E50,'Női egyéni 500 ELO'!$A$7:$O$80,2)))</f>
        <v/>
      </c>
      <c r="G50" s="487" t="str">
        <f>IF($E50="","",VLOOKUP($E50,'Női egyéni 500 ELO'!$A$7:$O$80,3))</f>
        <v/>
      </c>
      <c r="H50" s="487"/>
      <c r="I50" s="487" t="str">
        <f>IF($E50="","",VLOOKUP($E50,'Női egyéni 500 ELO'!$A$7:$O$80,4))</f>
        <v/>
      </c>
      <c r="J50" s="255"/>
      <c r="K50" s="161"/>
      <c r="L50" s="186"/>
      <c r="M50" s="175" t="s">
        <v>0</v>
      </c>
      <c r="N50" s="184"/>
      <c r="O50" s="177" t="str">
        <f>UPPER(IF(OR(N50="a",N50="as"),M48,IF(OR(N50="b",N50="bs"),M52,)))</f>
        <v/>
      </c>
      <c r="P50" s="194"/>
      <c r="Q50" s="186"/>
      <c r="R50" s="188"/>
      <c r="S50" s="169"/>
    </row>
    <row r="51" spans="1:19" s="38" customFormat="1" ht="9.6" customHeight="1" x14ac:dyDescent="0.25">
      <c r="A51" s="171" t="s">
        <v>51</v>
      </c>
      <c r="B51" s="390" t="str">
        <f>IF($E51="","",VLOOKUP($E51,'Női egyéni 500 ELO'!$A$7:$O$80,14))</f>
        <v/>
      </c>
      <c r="C51" s="390" t="str">
        <f>IF($E51="","",VLOOKUP($E51,'Női egyéni 500 ELO'!$A$7:$O$80,15))</f>
        <v/>
      </c>
      <c r="D51" s="446" t="str">
        <f>IF($E51="","",VLOOKUP($E51,'Női egyéni 500 ELO'!$A$7:$O$80,5))</f>
        <v/>
      </c>
      <c r="E51" s="159"/>
      <c r="F51" s="487" t="str">
        <f>UPPER(IF($E51="","",VLOOKUP($E51,'Női egyéni 500 ELO'!$A$7:$O$80,2)))</f>
        <v/>
      </c>
      <c r="G51" s="487" t="str">
        <f>IF($E51="","",VLOOKUP($E51,'Női egyéni 500 ELO'!$A$7:$O$80,3))</f>
        <v/>
      </c>
      <c r="H51" s="487"/>
      <c r="I51" s="487" t="str">
        <f>IF($E51="","",VLOOKUP($E51,'Női egyéni 500 ELO'!$A$7:$O$80,4))</f>
        <v/>
      </c>
      <c r="J51" s="253"/>
      <c r="K51" s="177" t="str">
        <f>UPPER(IF(OR(J52="a",J52="as"),F51,IF(OR(J52="b",J52="bs"),F52,)))</f>
        <v/>
      </c>
      <c r="L51" s="185"/>
      <c r="M51" s="257"/>
      <c r="N51" s="258"/>
      <c r="O51" s="161"/>
      <c r="P51" s="186"/>
      <c r="Q51" s="186"/>
      <c r="R51" s="188"/>
      <c r="S51" s="169"/>
    </row>
    <row r="52" spans="1:19" s="38" customFormat="1" ht="9.6" customHeight="1" x14ac:dyDescent="0.25">
      <c r="A52" s="171" t="s">
        <v>52</v>
      </c>
      <c r="B52" s="390" t="str">
        <f>IF($E52="","",VLOOKUP($E52,'Női egyéni 500 ELO'!$A$7:$O$80,14))</f>
        <v/>
      </c>
      <c r="C52" s="390" t="str">
        <f>IF($E52="","",VLOOKUP($E52,'Női egyéni 500 ELO'!$A$7:$O$80,15))</f>
        <v/>
      </c>
      <c r="D52" s="446" t="str">
        <f>IF($E52="","",VLOOKUP($E52,'Női egyéni 500 ELO'!$A$7:$O$80,5))</f>
        <v/>
      </c>
      <c r="E52" s="159"/>
      <c r="F52" s="487" t="str">
        <f>UPPER(IF($E52="","",VLOOKUP($E52,'Női egyéni 500 ELO'!$A$7:$O$80,2)))</f>
        <v/>
      </c>
      <c r="G52" s="487" t="str">
        <f>IF($E52="","",VLOOKUP($E52,'Női egyéni 500 ELO'!$A$7:$O$80,3))</f>
        <v/>
      </c>
      <c r="H52" s="487"/>
      <c r="I52" s="487" t="str">
        <f>IF($E52="","",VLOOKUP($E52,'Női egyéni 500 ELO'!$A$7:$O$80,4))</f>
        <v/>
      </c>
      <c r="J52" s="255"/>
      <c r="K52" s="161"/>
      <c r="L52" s="176"/>
      <c r="M52" s="177" t="str">
        <f>UPPER(IF(OR(L52="a",L52="as"),K51,IF(OR(L52="b",L52="bs"),K53,)))</f>
        <v/>
      </c>
      <c r="N52" s="259"/>
      <c r="O52" s="186"/>
      <c r="P52" s="186"/>
      <c r="Q52" s="186"/>
      <c r="R52" s="188"/>
      <c r="S52" s="169"/>
    </row>
    <row r="53" spans="1:19" s="38" customFormat="1" ht="9.6" customHeight="1" x14ac:dyDescent="0.25">
      <c r="A53" s="254" t="s">
        <v>53</v>
      </c>
      <c r="B53" s="390" t="str">
        <f>IF($E53="","",VLOOKUP($E53,'Női egyéni 500 ELO'!$A$7:$O$80,14))</f>
        <v/>
      </c>
      <c r="C53" s="390" t="str">
        <f>IF($E53="","",VLOOKUP($E53,'Női egyéni 500 ELO'!$A$7:$O$80,15))</f>
        <v/>
      </c>
      <c r="D53" s="446" t="str">
        <f>IF($E53="","",VLOOKUP($E53,'Női egyéni 500 ELO'!$A$7:$O$80,5))</f>
        <v/>
      </c>
      <c r="E53" s="159"/>
      <c r="F53" s="487" t="str">
        <f>UPPER(IF($E53="","",VLOOKUP($E53,'Női egyéni 500 ELO'!$A$7:$O$80,2)))</f>
        <v/>
      </c>
      <c r="G53" s="487" t="str">
        <f>IF($E53="","",VLOOKUP($E53,'Női egyéni 500 ELO'!$A$7:$O$80,3))</f>
        <v/>
      </c>
      <c r="H53" s="487"/>
      <c r="I53" s="487" t="str">
        <f>IF($E53="","",VLOOKUP($E53,'Női egyéni 500 ELO'!$A$7:$O$80,4))</f>
        <v/>
      </c>
      <c r="J53" s="253"/>
      <c r="K53" s="177" t="str">
        <f>UPPER(IF(OR(J54="a",J54="as"),F53,IF(OR(J54="b",J54="bs"),F54,)))</f>
        <v/>
      </c>
      <c r="L53" s="194"/>
      <c r="M53" s="161"/>
      <c r="N53" s="186"/>
      <c r="O53" s="186"/>
      <c r="P53" s="186"/>
      <c r="Q53" s="186"/>
      <c r="R53" s="188"/>
      <c r="S53" s="169"/>
    </row>
    <row r="54" spans="1:19" s="38" customFormat="1" ht="9.6" customHeight="1" x14ac:dyDescent="0.25">
      <c r="A54" s="196" t="s">
        <v>54</v>
      </c>
      <c r="B54" s="390" t="str">
        <f>IF($E54="","",VLOOKUP($E54,'Női egyéni 500 ELO'!$A$7:$O$80,14))</f>
        <v/>
      </c>
      <c r="C54" s="390" t="str">
        <f>IF($E54="","",VLOOKUP($E54,'Női egyéni 500 ELO'!$A$7:$O$80,15))</f>
        <v/>
      </c>
      <c r="D54" s="446" t="str">
        <f>IF($E54="","",VLOOKUP($E54,'Női egyéni 500 ELO'!$A$7:$O$80,5))</f>
        <v/>
      </c>
      <c r="E54" s="159"/>
      <c r="F54" s="160" t="str">
        <f>UPPER(IF($E54="","",VLOOKUP($E54,'Női egyéni 500 ELO'!$A$7:$O$80,2)))</f>
        <v/>
      </c>
      <c r="G54" s="160" t="str">
        <f>IF($E54="","",VLOOKUP($E54,'Női egyéni 500 ELO'!$A$7:$O$80,3))</f>
        <v/>
      </c>
      <c r="H54" s="160"/>
      <c r="I54" s="160" t="str">
        <f>IF($E54="","",VLOOKUP($E54,'Női egyéni 500 ELO'!$A$7:$O$80,4))</f>
        <v/>
      </c>
      <c r="J54" s="255"/>
      <c r="K54" s="161"/>
      <c r="L54" s="186"/>
      <c r="M54" s="186"/>
      <c r="N54" s="260"/>
      <c r="O54" s="261" t="s">
        <v>136</v>
      </c>
      <c r="P54" s="250"/>
      <c r="Q54" s="177" t="str">
        <f>UPPER(IF(OR(P55="a",P55="as"),Q46,IF(OR(P55="b",P55="bs"),Q62,)))</f>
        <v/>
      </c>
      <c r="R54" s="251"/>
      <c r="S54" s="169"/>
    </row>
    <row r="55" spans="1:19" s="38" customFormat="1" ht="9.6" customHeight="1" x14ac:dyDescent="0.25">
      <c r="A55" s="157" t="s">
        <v>55</v>
      </c>
      <c r="B55" s="390" t="str">
        <f>IF($E55="","",VLOOKUP($E55,'Női egyéni 500 ELO'!$A$7:$O$80,14))</f>
        <v/>
      </c>
      <c r="C55" s="390" t="str">
        <f>IF($E55="","",VLOOKUP($E55,'Női egyéni 500 ELO'!$A$7:$O$80,15))</f>
        <v/>
      </c>
      <c r="D55" s="446" t="str">
        <f>IF($E55="","",VLOOKUP($E55,'Női egyéni 500 ELO'!$A$7:$O$80,5))</f>
        <v/>
      </c>
      <c r="E55" s="159"/>
      <c r="F55" s="160" t="str">
        <f>UPPER(IF($E55="","",VLOOKUP($E55,'Női egyéni 500 ELO'!$A$7:$O$80,2)))</f>
        <v/>
      </c>
      <c r="G55" s="160" t="str">
        <f>IF($E55="","",VLOOKUP($E55,'Női egyéni 500 ELO'!$A$7:$O$80,3))</f>
        <v/>
      </c>
      <c r="H55" s="160"/>
      <c r="I55" s="160" t="str">
        <f>IF($E55="","",VLOOKUP($E55,'Női egyéni 500 ELO'!$A$7:$O$80,4))</f>
        <v/>
      </c>
      <c r="J55" s="253"/>
      <c r="K55" s="177" t="str">
        <f>UPPER(IF(OR(J56="a",J56="as"),F55,IF(OR(J56="b",J56="bs"),F56,)))</f>
        <v/>
      </c>
      <c r="L55" s="185"/>
      <c r="M55" s="186"/>
      <c r="N55" s="186"/>
      <c r="O55" s="175" t="s">
        <v>0</v>
      </c>
      <c r="P55" s="252"/>
      <c r="Q55" s="161"/>
      <c r="R55" s="246"/>
      <c r="S55" s="169"/>
    </row>
    <row r="56" spans="1:19" s="38" customFormat="1" ht="9.6" customHeight="1" x14ac:dyDescent="0.25">
      <c r="A56" s="254" t="s">
        <v>56</v>
      </c>
      <c r="B56" s="390" t="str">
        <f>IF($E56="","",VLOOKUP($E56,'Női egyéni 500 ELO'!$A$7:$O$80,14))</f>
        <v/>
      </c>
      <c r="C56" s="390" t="str">
        <f>IF($E56="","",VLOOKUP($E56,'Női egyéni 500 ELO'!$A$7:$O$80,15))</f>
        <v/>
      </c>
      <c r="D56" s="446" t="str">
        <f>IF($E56="","",VLOOKUP($E56,'Női egyéni 500 ELO'!$A$7:$O$80,5))</f>
        <v/>
      </c>
      <c r="E56" s="159"/>
      <c r="F56" s="487" t="str">
        <f>UPPER(IF($E56="","",VLOOKUP($E56,'Női egyéni 500 ELO'!$A$7:$O$80,2)))</f>
        <v/>
      </c>
      <c r="G56" s="487" t="str">
        <f>IF($E56="","",VLOOKUP($E56,'Női egyéni 500 ELO'!$A$7:$O$80,3))</f>
        <v/>
      </c>
      <c r="H56" s="487"/>
      <c r="I56" s="487" t="str">
        <f>IF($E56="","",VLOOKUP($E56,'Női egyéni 500 ELO'!$A$7:$O$80,4))</f>
        <v/>
      </c>
      <c r="J56" s="255"/>
      <c r="K56" s="161"/>
      <c r="L56" s="176"/>
      <c r="M56" s="177" t="str">
        <f>UPPER(IF(OR(L56="a",L56="as"),K55,IF(OR(L56="b",L56="bs"),K57,)))</f>
        <v/>
      </c>
      <c r="N56" s="185"/>
      <c r="O56" s="186"/>
      <c r="P56" s="186"/>
      <c r="Q56" s="186"/>
      <c r="R56" s="188"/>
      <c r="S56" s="169"/>
    </row>
    <row r="57" spans="1:19" s="38" customFormat="1" ht="9.6" customHeight="1" x14ac:dyDescent="0.25">
      <c r="A57" s="171" t="s">
        <v>57</v>
      </c>
      <c r="B57" s="390" t="str">
        <f>IF($E57="","",VLOOKUP($E57,'Női egyéni 500 ELO'!$A$7:$O$80,14))</f>
        <v/>
      </c>
      <c r="C57" s="390" t="str">
        <f>IF($E57="","",VLOOKUP($E57,'Női egyéni 500 ELO'!$A$7:$O$80,15))</f>
        <v/>
      </c>
      <c r="D57" s="446" t="str">
        <f>IF($E57="","",VLOOKUP($E57,'Női egyéni 500 ELO'!$A$7:$O$80,5))</f>
        <v/>
      </c>
      <c r="E57" s="159"/>
      <c r="F57" s="487" t="str">
        <f>UPPER(IF($E57="","",VLOOKUP($E57,'Női egyéni 500 ELO'!$A$7:$O$80,2)))</f>
        <v/>
      </c>
      <c r="G57" s="487" t="str">
        <f>IF($E57="","",VLOOKUP($E57,'Női egyéni 500 ELO'!$A$7:$O$80,3))</f>
        <v/>
      </c>
      <c r="H57" s="487"/>
      <c r="I57" s="487" t="str">
        <f>IF($E57="","",VLOOKUP($E57,'Női egyéni 500 ELO'!$A$7:$O$80,4))</f>
        <v/>
      </c>
      <c r="J57" s="253"/>
      <c r="K57" s="177" t="str">
        <f>UPPER(IF(OR(J58="a",J58="as"),F57,IF(OR(J58="b",J58="bs"),F58,)))</f>
        <v/>
      </c>
      <c r="L57" s="256"/>
      <c r="M57" s="161"/>
      <c r="N57" s="188"/>
      <c r="O57" s="186"/>
      <c r="P57" s="186"/>
      <c r="Q57" s="859" t="str">
        <f>IF(Y3="","",CONCATENATE(AC1," pont"))</f>
        <v/>
      </c>
      <c r="R57" s="860"/>
      <c r="S57" s="169"/>
    </row>
    <row r="58" spans="1:19" s="38" customFormat="1" ht="9.6" customHeight="1" x14ac:dyDescent="0.25">
      <c r="A58" s="171" t="s">
        <v>58</v>
      </c>
      <c r="B58" s="390" t="str">
        <f>IF($E58="","",VLOOKUP($E58,'Női egyéni 500 ELO'!$A$7:$O$80,14))</f>
        <v/>
      </c>
      <c r="C58" s="390" t="str">
        <f>IF($E58="","",VLOOKUP($E58,'Női egyéni 500 ELO'!$A$7:$O$80,15))</f>
        <v/>
      </c>
      <c r="D58" s="446" t="str">
        <f>IF($E58="","",VLOOKUP($E58,'Női egyéni 500 ELO'!$A$7:$O$80,5))</f>
        <v/>
      </c>
      <c r="E58" s="159"/>
      <c r="F58" s="487" t="str">
        <f>UPPER(IF($E58="","",VLOOKUP($E58,'Női egyéni 500 ELO'!$A$7:$O$80,2)))</f>
        <v/>
      </c>
      <c r="G58" s="487" t="str">
        <f>IF($E58="","",VLOOKUP($E58,'Női egyéni 500 ELO'!$A$7:$O$80,3))</f>
        <v/>
      </c>
      <c r="H58" s="487"/>
      <c r="I58" s="487" t="str">
        <f>IF($E58="","",VLOOKUP($E58,'Női egyéni 500 ELO'!$A$7:$O$80,4))</f>
        <v/>
      </c>
      <c r="J58" s="255"/>
      <c r="K58" s="161"/>
      <c r="L58" s="186"/>
      <c r="M58" s="175" t="s">
        <v>0</v>
      </c>
      <c r="N58" s="184"/>
      <c r="O58" s="177" t="str">
        <f>UPPER(IF(OR(N58="a",N58="as"),M56,IF(OR(N58="b",N58="bs"),M60,)))</f>
        <v/>
      </c>
      <c r="P58" s="185"/>
      <c r="Q58" s="186"/>
      <c r="R58" s="188"/>
      <c r="S58" s="169"/>
    </row>
    <row r="59" spans="1:19" s="38" customFormat="1" ht="9.6" customHeight="1" x14ac:dyDescent="0.25">
      <c r="A59" s="171" t="s">
        <v>59</v>
      </c>
      <c r="B59" s="390" t="str">
        <f>IF($E59="","",VLOOKUP($E59,'Női egyéni 500 ELO'!$A$7:$O$80,14))</f>
        <v/>
      </c>
      <c r="C59" s="390" t="str">
        <f>IF($E59="","",VLOOKUP($E59,'Női egyéni 500 ELO'!$A$7:$O$80,15))</f>
        <v/>
      </c>
      <c r="D59" s="446" t="str">
        <f>IF($E59="","",VLOOKUP($E59,'Női egyéni 500 ELO'!$A$7:$O$80,5))</f>
        <v/>
      </c>
      <c r="E59" s="159"/>
      <c r="F59" s="487" t="str">
        <f>UPPER(IF($E59="","",VLOOKUP($E59,'Női egyéni 500 ELO'!$A$7:$O$80,2)))</f>
        <v/>
      </c>
      <c r="G59" s="487" t="str">
        <f>IF($E59="","",VLOOKUP($E59,'Női egyéni 500 ELO'!$A$7:$O$80,3))</f>
        <v/>
      </c>
      <c r="H59" s="487"/>
      <c r="I59" s="487" t="str">
        <f>IF($E59="","",VLOOKUP($E59,'Női egyéni 500 ELO'!$A$7:$O$80,4))</f>
        <v/>
      </c>
      <c r="J59" s="253"/>
      <c r="K59" s="177" t="str">
        <f>UPPER(IF(OR(J60="a",J60="as"),F59,IF(OR(J60="b",J60="bs"),F60,)))</f>
        <v/>
      </c>
      <c r="L59" s="185"/>
      <c r="M59" s="257"/>
      <c r="N59" s="258"/>
      <c r="O59" s="161"/>
      <c r="P59" s="188"/>
      <c r="Q59" s="186"/>
      <c r="R59" s="188"/>
      <c r="S59" s="169"/>
    </row>
    <row r="60" spans="1:19" s="38" customFormat="1" ht="9.6" customHeight="1" x14ac:dyDescent="0.25">
      <c r="A60" s="171" t="s">
        <v>60</v>
      </c>
      <c r="B60" s="390" t="str">
        <f>IF($E60="","",VLOOKUP($E60,'Női egyéni 500 ELO'!$A$7:$O$80,14))</f>
        <v/>
      </c>
      <c r="C60" s="390" t="str">
        <f>IF($E60="","",VLOOKUP($E60,'Női egyéni 500 ELO'!$A$7:$O$80,15))</f>
        <v/>
      </c>
      <c r="D60" s="446" t="str">
        <f>IF($E60="","",VLOOKUP($E60,'Női egyéni 500 ELO'!$A$7:$O$80,5))</f>
        <v/>
      </c>
      <c r="E60" s="159"/>
      <c r="F60" s="487" t="str">
        <f>UPPER(IF($E60="","",VLOOKUP($E60,'Női egyéni 500 ELO'!$A$7:$O$80,2)))</f>
        <v/>
      </c>
      <c r="G60" s="487" t="str">
        <f>IF($E60="","",VLOOKUP($E60,'Női egyéni 500 ELO'!$A$7:$O$80,3))</f>
        <v/>
      </c>
      <c r="H60" s="487"/>
      <c r="I60" s="487" t="str">
        <f>IF($E60="","",VLOOKUP($E60,'Női egyéni 500 ELO'!$A$7:$O$80,4))</f>
        <v/>
      </c>
      <c r="J60" s="255"/>
      <c r="K60" s="161"/>
      <c r="L60" s="176"/>
      <c r="M60" s="177" t="str">
        <f>UPPER(IF(OR(L60="a",L60="as"),K59,IF(OR(L60="b",L60="bs"),K61,)))</f>
        <v/>
      </c>
      <c r="N60" s="259"/>
      <c r="O60" s="186"/>
      <c r="P60" s="188"/>
      <c r="Q60" s="186"/>
      <c r="R60" s="188"/>
      <c r="S60" s="169"/>
    </row>
    <row r="61" spans="1:19" s="38" customFormat="1" ht="9.6" customHeight="1" x14ac:dyDescent="0.25">
      <c r="A61" s="254" t="s">
        <v>61</v>
      </c>
      <c r="B61" s="390" t="str">
        <f>IF($E61="","",VLOOKUP($E61,'Női egyéni 500 ELO'!$A$7:$O$80,14))</f>
        <v/>
      </c>
      <c r="C61" s="390" t="str">
        <f>IF($E61="","",VLOOKUP($E61,'Női egyéni 500 ELO'!$A$7:$O$80,15))</f>
        <v/>
      </c>
      <c r="D61" s="446" t="str">
        <f>IF($E61="","",VLOOKUP($E61,'Női egyéni 500 ELO'!$A$7:$O$80,5))</f>
        <v/>
      </c>
      <c r="E61" s="159"/>
      <c r="F61" s="487" t="str">
        <f>UPPER(IF($E61="","",VLOOKUP($E61,'Női egyéni 500 ELO'!$A$7:$O$80,2)))</f>
        <v/>
      </c>
      <c r="G61" s="487" t="str">
        <f>IF($E61="","",VLOOKUP($E61,'Női egyéni 500 ELO'!$A$7:$O$80,3))</f>
        <v/>
      </c>
      <c r="H61" s="487"/>
      <c r="I61" s="487" t="str">
        <f>IF($E61="","",VLOOKUP($E61,'Női egyéni 500 ELO'!$A$7:$O$80,4))</f>
        <v/>
      </c>
      <c r="J61" s="253"/>
      <c r="K61" s="177" t="str">
        <f>UPPER(IF(OR(J62="a",J62="as"),F61,IF(OR(J62="b",J62="bs"),F62,)))</f>
        <v/>
      </c>
      <c r="L61" s="194"/>
      <c r="M61" s="161"/>
      <c r="N61" s="186"/>
      <c r="O61" s="186"/>
      <c r="P61" s="188"/>
      <c r="Q61" s="186"/>
      <c r="R61" s="188"/>
      <c r="S61" s="169"/>
    </row>
    <row r="62" spans="1:19" s="38" customFormat="1" ht="9.6" customHeight="1" x14ac:dyDescent="0.25">
      <c r="A62" s="196" t="s">
        <v>62</v>
      </c>
      <c r="B62" s="390" t="str">
        <f>IF($E62="","",VLOOKUP($E62,'Női egyéni 500 ELO'!$A$7:$O$80,14))</f>
        <v/>
      </c>
      <c r="C62" s="390" t="str">
        <f>IF($E62="","",VLOOKUP($E62,'Női egyéni 500 ELO'!$A$7:$O$80,15))</f>
        <v/>
      </c>
      <c r="D62" s="446" t="str">
        <f>IF($E62="","",VLOOKUP($E62,'Női egyéni 500 ELO'!$A$7:$O$80,5))</f>
        <v/>
      </c>
      <c r="E62" s="159"/>
      <c r="F62" s="160" t="str">
        <f>UPPER(IF($E62="","",VLOOKUP($E62,'Női egyéni 500 ELO'!$A$7:$O$80,2)))</f>
        <v/>
      </c>
      <c r="G62" s="160" t="str">
        <f>IF($E62="","",VLOOKUP($E62,'Női egyéni 500 ELO'!$A$7:$O$80,3))</f>
        <v/>
      </c>
      <c r="H62" s="160"/>
      <c r="I62" s="160" t="str">
        <f>IF($E62="","",VLOOKUP($E62,'Női egyéni 500 ELO'!$A$7:$O$80,4))</f>
        <v/>
      </c>
      <c r="J62" s="255"/>
      <c r="K62" s="161"/>
      <c r="L62" s="186"/>
      <c r="M62" s="186"/>
      <c r="N62" s="260"/>
      <c r="O62" s="175" t="s">
        <v>0</v>
      </c>
      <c r="P62" s="184"/>
      <c r="Q62" s="177" t="str">
        <f>UPPER(IF(OR(P62="a",P62="as"),O58,IF(OR(P62="b",P62="bs"),O66,)))</f>
        <v/>
      </c>
      <c r="R62" s="194"/>
      <c r="S62" s="169"/>
    </row>
    <row r="63" spans="1:19" s="38" customFormat="1" ht="9.6" customHeight="1" x14ac:dyDescent="0.25">
      <c r="A63" s="157" t="s">
        <v>63</v>
      </c>
      <c r="B63" s="390" t="str">
        <f>IF($E63="","",VLOOKUP($E63,'Női egyéni 500 ELO'!$A$7:$O$80,14))</f>
        <v/>
      </c>
      <c r="C63" s="390" t="str">
        <f>IF($E63="","",VLOOKUP($E63,'Női egyéni 500 ELO'!$A$7:$O$80,15))</f>
        <v/>
      </c>
      <c r="D63" s="446" t="str">
        <f>IF($E63="","",VLOOKUP($E63,'Női egyéni 500 ELO'!$A$7:$O$80,5))</f>
        <v/>
      </c>
      <c r="E63" s="159"/>
      <c r="F63" s="160" t="str">
        <f>UPPER(IF($E63="","",VLOOKUP($E63,'Női egyéni 500 ELO'!$A$7:$O$80,2)))</f>
        <v/>
      </c>
      <c r="G63" s="160" t="str">
        <f>IF($E63="","",VLOOKUP($E63,'Női egyéni 500 ELO'!$A$7:$O$80,3))</f>
        <v/>
      </c>
      <c r="H63" s="160"/>
      <c r="I63" s="160" t="str">
        <f>IF($E63="","",VLOOKUP($E63,'Női egyéni 500 ELO'!$A$7:$O$80,4))</f>
        <v/>
      </c>
      <c r="J63" s="253"/>
      <c r="K63" s="177" t="str">
        <f>UPPER(IF(OR(J64="a",J64="as"),F63,IF(OR(J64="b",J64="bs"),F64,)))</f>
        <v/>
      </c>
      <c r="L63" s="185"/>
      <c r="M63" s="186"/>
      <c r="N63" s="186"/>
      <c r="O63" s="186"/>
      <c r="P63" s="188"/>
      <c r="Q63" s="161"/>
      <c r="R63" s="186"/>
      <c r="S63" s="169"/>
    </row>
    <row r="64" spans="1:19" s="38" customFormat="1" ht="9.6" customHeight="1" x14ac:dyDescent="0.25">
      <c r="A64" s="254" t="s">
        <v>64</v>
      </c>
      <c r="B64" s="390" t="str">
        <f>IF($E64="","",VLOOKUP($E64,'Női egyéni 500 ELO'!$A$7:$O$80,14))</f>
        <v/>
      </c>
      <c r="C64" s="390" t="str">
        <f>IF($E64="","",VLOOKUP($E64,'Női egyéni 500 ELO'!$A$7:$O$80,15))</f>
        <v/>
      </c>
      <c r="D64" s="446" t="str">
        <f>IF($E64="","",VLOOKUP($E64,'Női egyéni 500 ELO'!$A$7:$O$80,5))</f>
        <v/>
      </c>
      <c r="E64" s="159"/>
      <c r="F64" s="487" t="str">
        <f>UPPER(IF($E64="","",VLOOKUP($E64,'Női egyéni 500 ELO'!$A$7:$O$80,2)))</f>
        <v/>
      </c>
      <c r="G64" s="487" t="str">
        <f>IF($E64="","",VLOOKUP($E64,'Női egyéni 500 ELO'!$A$7:$O$80,3))</f>
        <v/>
      </c>
      <c r="H64" s="487"/>
      <c r="I64" s="487" t="str">
        <f>IF($E64="","",VLOOKUP($E64,'Női egyéni 500 ELO'!$A$7:$O$80,4))</f>
        <v/>
      </c>
      <c r="J64" s="255"/>
      <c r="K64" s="161"/>
      <c r="L64" s="176"/>
      <c r="M64" s="177" t="str">
        <f>UPPER(IF(OR(L64="a",L64="as"),K63,IF(OR(L64="b",L64="bs"),K65,)))</f>
        <v/>
      </c>
      <c r="N64" s="185"/>
      <c r="O64" s="186"/>
      <c r="P64" s="188"/>
      <c r="Q64" s="186"/>
      <c r="R64" s="186"/>
      <c r="S64" s="169"/>
    </row>
    <row r="65" spans="1:19" s="38" customFormat="1" ht="9.6" customHeight="1" x14ac:dyDescent="0.25">
      <c r="A65" s="171" t="s">
        <v>65</v>
      </c>
      <c r="B65" s="390" t="str">
        <f>IF($E65="","",VLOOKUP($E65,'Női egyéni 500 ELO'!$A$7:$O$80,14))</f>
        <v/>
      </c>
      <c r="C65" s="390" t="str">
        <f>IF($E65="","",VLOOKUP($E65,'Női egyéni 500 ELO'!$A$7:$O$80,15))</f>
        <v/>
      </c>
      <c r="D65" s="446" t="str">
        <f>IF($E65="","",VLOOKUP($E65,'Női egyéni 500 ELO'!$A$7:$O$80,5))</f>
        <v/>
      </c>
      <c r="E65" s="159"/>
      <c r="F65" s="487" t="str">
        <f>UPPER(IF($E65="","",VLOOKUP($E65,'Női egyéni 500 ELO'!$A$7:$O$80,2)))</f>
        <v/>
      </c>
      <c r="G65" s="487" t="str">
        <f>IF($E65="","",VLOOKUP($E65,'Női egyéni 500 ELO'!$A$7:$O$80,3))</f>
        <v/>
      </c>
      <c r="H65" s="487"/>
      <c r="I65" s="487" t="str">
        <f>IF($E65="","",VLOOKUP($E65,'Női egyéni 500 ELO'!$A$7:$O$80,4))</f>
        <v/>
      </c>
      <c r="J65" s="253"/>
      <c r="K65" s="177" t="str">
        <f>UPPER(IF(OR(J66="a",J66="as"),F65,IF(OR(J66="b",J66="bs"),F66,)))</f>
        <v/>
      </c>
      <c r="L65" s="256"/>
      <c r="M65" s="161"/>
      <c r="N65" s="188"/>
      <c r="O65" s="186"/>
      <c r="P65" s="188"/>
      <c r="Q65" s="186"/>
      <c r="R65" s="186"/>
      <c r="S65" s="169"/>
    </row>
    <row r="66" spans="1:19" s="38" customFormat="1" ht="9.6" customHeight="1" x14ac:dyDescent="0.25">
      <c r="A66" s="171" t="s">
        <v>66</v>
      </c>
      <c r="B66" s="390" t="str">
        <f>IF($E66="","",VLOOKUP($E66,'Női egyéni 500 ELO'!$A$7:$O$80,14))</f>
        <v/>
      </c>
      <c r="C66" s="390" t="str">
        <f>IF($E66="","",VLOOKUP($E66,'Női egyéni 500 ELO'!$A$7:$O$80,15))</f>
        <v/>
      </c>
      <c r="D66" s="446" t="str">
        <f>IF($E66="","",VLOOKUP($E66,'Női egyéni 500 ELO'!$A$7:$O$80,5))</f>
        <v/>
      </c>
      <c r="E66" s="159"/>
      <c r="F66" s="487" t="str">
        <f>UPPER(IF($E66="","",VLOOKUP($E66,'Női egyéni 500 ELO'!$A$7:$O$80,2)))</f>
        <v/>
      </c>
      <c r="G66" s="487" t="str">
        <f>IF($E66="","",VLOOKUP($E66,'Női egyéni 500 ELO'!$A$7:$O$80,3))</f>
        <v/>
      </c>
      <c r="H66" s="487"/>
      <c r="I66" s="487" t="str">
        <f>IF($E66="","",VLOOKUP($E66,'Női egyéni 500 ELO'!$A$7:$O$80,4))</f>
        <v/>
      </c>
      <c r="J66" s="255"/>
      <c r="K66" s="161"/>
      <c r="L66" s="186"/>
      <c r="M66" s="175" t="s">
        <v>0</v>
      </c>
      <c r="N66" s="184"/>
      <c r="O66" s="177" t="str">
        <f>UPPER(IF(OR(N66="a",N66="as"),M64,IF(OR(N66="b",N66="bs"),M68,)))</f>
        <v/>
      </c>
      <c r="P66" s="194"/>
      <c r="Q66" s="186"/>
      <c r="R66" s="186"/>
      <c r="S66" s="169"/>
    </row>
    <row r="67" spans="1:19" s="38" customFormat="1" ht="9.6" customHeight="1" x14ac:dyDescent="0.25">
      <c r="A67" s="171" t="s">
        <v>67</v>
      </c>
      <c r="B67" s="390" t="str">
        <f>IF($E67="","",VLOOKUP($E67,'Női egyéni 500 ELO'!$A$7:$O$80,14))</f>
        <v/>
      </c>
      <c r="C67" s="390" t="str">
        <f>IF($E67="","",VLOOKUP($E67,'Női egyéni 500 ELO'!$A$7:$O$80,15))</f>
        <v/>
      </c>
      <c r="D67" s="446" t="str">
        <f>IF($E67="","",VLOOKUP($E67,'Női egyéni 500 ELO'!$A$7:$O$80,5))</f>
        <v/>
      </c>
      <c r="E67" s="159"/>
      <c r="F67" s="487" t="str">
        <f>UPPER(IF($E67="","",VLOOKUP($E67,'Női egyéni 500 ELO'!$A$7:$O$80,2)))</f>
        <v/>
      </c>
      <c r="G67" s="487" t="str">
        <f>IF($E67="","",VLOOKUP($E67,'Női egyéni 500 ELO'!$A$7:$O$80,3))</f>
        <v/>
      </c>
      <c r="H67" s="487"/>
      <c r="I67" s="487" t="str">
        <f>IF($E67="","",VLOOKUP($E67,'Női egyéni 500 ELO'!$A$7:$O$80,4))</f>
        <v/>
      </c>
      <c r="J67" s="253"/>
      <c r="K67" s="177" t="str">
        <f>UPPER(IF(OR(J68="a",J68="as"),F67,IF(OR(J68="b",J68="bs"),F68,)))</f>
        <v/>
      </c>
      <c r="L67" s="185"/>
      <c r="M67" s="257"/>
      <c r="N67" s="258"/>
      <c r="O67" s="161"/>
      <c r="P67" s="186"/>
      <c r="Q67" s="186"/>
      <c r="R67" s="186"/>
      <c r="S67" s="169"/>
    </row>
    <row r="68" spans="1:19" s="38" customFormat="1" ht="9.6" customHeight="1" x14ac:dyDescent="0.25">
      <c r="A68" s="171" t="s">
        <v>68</v>
      </c>
      <c r="B68" s="390" t="str">
        <f>IF($E68="","",VLOOKUP($E68,'Női egyéni 500 ELO'!$A$7:$O$80,14))</f>
        <v/>
      </c>
      <c r="C68" s="390" t="str">
        <f>IF($E68="","",VLOOKUP($E68,'Női egyéni 500 ELO'!$A$7:$O$80,15))</f>
        <v/>
      </c>
      <c r="D68" s="446" t="str">
        <f>IF($E68="","",VLOOKUP($E68,'Női egyéni 500 ELO'!$A$7:$O$80,5))</f>
        <v/>
      </c>
      <c r="E68" s="159"/>
      <c r="F68" s="487" t="str">
        <f>UPPER(IF($E68="","",VLOOKUP($E68,'Női egyéni 500 ELO'!$A$7:$O$80,2)))</f>
        <v/>
      </c>
      <c r="G68" s="487" t="str">
        <f>IF($E68="","",VLOOKUP($E68,'Női egyéni 500 ELO'!$A$7:$O$80,3))</f>
        <v/>
      </c>
      <c r="H68" s="487"/>
      <c r="I68" s="487" t="str">
        <f>IF($E68="","",VLOOKUP($E68,'Női egyéni 500 ELO'!$A$7:$O$80,4))</f>
        <v/>
      </c>
      <c r="J68" s="255"/>
      <c r="K68" s="161"/>
      <c r="L68" s="176"/>
      <c r="M68" s="177" t="str">
        <f>UPPER(IF(OR(L68="a",L68="as"),K67,IF(OR(L68="b",L68="bs"),K69,)))</f>
        <v/>
      </c>
      <c r="N68" s="259"/>
      <c r="O68" s="186"/>
      <c r="P68" s="186"/>
      <c r="Q68" s="186"/>
      <c r="R68" s="186"/>
      <c r="S68" s="169"/>
    </row>
    <row r="69" spans="1:19" s="38" customFormat="1" ht="9.6" customHeight="1" x14ac:dyDescent="0.25">
      <c r="A69" s="254" t="s">
        <v>69</v>
      </c>
      <c r="B69" s="390" t="str">
        <f>IF($E69="","",VLOOKUP($E69,'Női egyéni 500 ELO'!$A$7:$O$80,14))</f>
        <v/>
      </c>
      <c r="C69" s="390" t="str">
        <f>IF($E69="","",VLOOKUP($E69,'Női egyéni 500 ELO'!$A$7:$O$80,15))</f>
        <v/>
      </c>
      <c r="D69" s="446" t="str">
        <f>IF($E69="","",VLOOKUP($E69,'Női egyéni 500 ELO'!$A$7:$O$80,5))</f>
        <v/>
      </c>
      <c r="E69" s="159"/>
      <c r="F69" s="487" t="str">
        <f>UPPER(IF($E69="","",VLOOKUP($E69,'Női egyéni 500 ELO'!$A$7:$O$80,2)))</f>
        <v/>
      </c>
      <c r="G69" s="487" t="str">
        <f>IF($E69="","",VLOOKUP($E69,'Női egyéni 500 ELO'!$A$7:$O$80,3))</f>
        <v/>
      </c>
      <c r="H69" s="487"/>
      <c r="I69" s="487" t="str">
        <f>IF($E69="","",VLOOKUP($E69,'Női egyéni 500 ELO'!$A$7:$O$80,4))</f>
        <v/>
      </c>
      <c r="J69" s="253"/>
      <c r="K69" s="177" t="str">
        <f>UPPER(IF(OR(J70="a",J70="as"),F69,IF(OR(J70="b",J70="bs"),F70,)))</f>
        <v/>
      </c>
      <c r="L69" s="194"/>
      <c r="M69" s="161"/>
      <c r="N69" s="186"/>
      <c r="O69" s="186"/>
      <c r="P69" s="186"/>
      <c r="Q69" s="186"/>
      <c r="R69" s="186"/>
      <c r="S69" s="169"/>
    </row>
    <row r="70" spans="1:19" s="38" customFormat="1" ht="9.6" customHeight="1" x14ac:dyDescent="0.25">
      <c r="A70" s="196" t="s">
        <v>70</v>
      </c>
      <c r="B70" s="390" t="str">
        <f>IF($E70="","",VLOOKUP($E70,'Női egyéni 500 ELO'!$A$7:$O$80,14))</f>
        <v/>
      </c>
      <c r="C70" s="390" t="str">
        <f>IF($E70="","",VLOOKUP($E70,'Női egyéni 500 ELO'!$A$7:$O$80,15))</f>
        <v/>
      </c>
      <c r="D70" s="446" t="str">
        <f>IF($E70="","",VLOOKUP($E70,'Női egyéni 500 ELO'!$A$7:$O$80,5))</f>
        <v/>
      </c>
      <c r="E70" s="159"/>
      <c r="F70" s="160" t="str">
        <f>UPPER(IF($E70="","",VLOOKUP($E70,'Női egyéni 500 ELO'!$A$7:$O$80,2)))</f>
        <v/>
      </c>
      <c r="G70" s="160" t="str">
        <f>IF($E70="","",VLOOKUP($E70,'Női egyéni 500 ELO'!$A$7:$O$80,3))</f>
        <v/>
      </c>
      <c r="H70" s="160"/>
      <c r="I70" s="160" t="str">
        <f>IF($E70="","",VLOOKUP($E70,'Női egyéni 500 ELO'!$A$7:$O$80,4))</f>
        <v/>
      </c>
      <c r="J70" s="255"/>
      <c r="K70" s="161"/>
      <c r="L70" s="186"/>
      <c r="M70" s="186"/>
      <c r="N70" s="260"/>
      <c r="O70" s="186"/>
      <c r="P70" s="186"/>
      <c r="Q70" s="186"/>
      <c r="R70" s="186"/>
      <c r="S70" s="169"/>
    </row>
    <row r="71" spans="1:19" s="38" customFormat="1" ht="6" customHeight="1" x14ac:dyDescent="0.25">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5">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5">
      <c r="A73" s="452" t="s">
        <v>106</v>
      </c>
      <c r="B73" s="453"/>
      <c r="C73" s="454"/>
      <c r="D73" s="455"/>
      <c r="E73" s="224">
        <v>1</v>
      </c>
      <c r="F73" s="278" t="str">
        <f>IF(E73&gt;$R$80,,UPPER(VLOOKUP(E73,'Női egyéni 500 ELO'!$A$7:$Q$134,2)))</f>
        <v>BÁNRÉVI</v>
      </c>
      <c r="G73" s="224">
        <v>9</v>
      </c>
      <c r="H73" s="92" t="str">
        <f>IF(G73&gt;$R$80,,UPPER(VLOOKUP(G73,'Női egyéni 500 ELO'!$A$7:$Q$134,2)))</f>
        <v/>
      </c>
      <c r="I73" s="91"/>
      <c r="J73" s="226" t="s">
        <v>7</v>
      </c>
      <c r="K73" s="221"/>
      <c r="L73" s="227"/>
      <c r="M73" s="221"/>
      <c r="N73" s="228"/>
      <c r="O73" s="229" t="s">
        <v>111</v>
      </c>
      <c r="P73" s="230"/>
      <c r="Q73" s="230"/>
      <c r="R73" s="231"/>
    </row>
    <row r="74" spans="1:19" s="18" customFormat="1" ht="9" customHeight="1" x14ac:dyDescent="0.25">
      <c r="A74" s="236" t="s">
        <v>124</v>
      </c>
      <c r="B74" s="234"/>
      <c r="C74" s="448"/>
      <c r="D74" s="237"/>
      <c r="E74" s="224">
        <v>2</v>
      </c>
      <c r="F74" s="278" t="str">
        <f>IF(E74&gt;$R$80,,UPPER(VLOOKUP(E74,'Női egyéni 500 ELO'!$A$7:$Q$134,2)))</f>
        <v xml:space="preserve">RUSAI </v>
      </c>
      <c r="G74" s="224">
        <v>10</v>
      </c>
      <c r="H74" s="92" t="str">
        <f>IF(G74&gt;$R$80,,UPPER(VLOOKUP(G74,'Női egyéni 500 ELO'!$A$7:$Q$134,2)))</f>
        <v/>
      </c>
      <c r="I74" s="91"/>
      <c r="J74" s="226" t="s">
        <v>8</v>
      </c>
      <c r="K74" s="221"/>
      <c r="L74" s="227"/>
      <c r="M74" s="221"/>
      <c r="N74" s="228"/>
      <c r="O74" s="232"/>
      <c r="P74" s="233"/>
      <c r="Q74" s="234"/>
      <c r="R74" s="235"/>
    </row>
    <row r="75" spans="1:19" s="18" customFormat="1" ht="9" customHeight="1" x14ac:dyDescent="0.25">
      <c r="A75" s="379"/>
      <c r="B75" s="380"/>
      <c r="C75" s="449"/>
      <c r="D75" s="381"/>
      <c r="E75" s="224">
        <v>3</v>
      </c>
      <c r="F75" s="278" t="str">
        <f>IF(E75&gt;$R$80,,UPPER(VLOOKUP(E75,'Női egyéni 500 ELO'!$A$7:$Q$134,2)))</f>
        <v xml:space="preserve">TÓTH </v>
      </c>
      <c r="G75" s="224">
        <v>11</v>
      </c>
      <c r="H75" s="92" t="str">
        <f>IF(G75&gt;$R$80,,UPPER(VLOOKUP(G75,'Női egyéni 500 ELO'!$A$7:$Q$134,2)))</f>
        <v/>
      </c>
      <c r="I75" s="91"/>
      <c r="J75" s="226" t="s">
        <v>9</v>
      </c>
      <c r="K75" s="221"/>
      <c r="L75" s="227"/>
      <c r="M75" s="221"/>
      <c r="N75" s="228"/>
      <c r="O75" s="229" t="s">
        <v>112</v>
      </c>
      <c r="P75" s="230"/>
      <c r="Q75" s="230"/>
      <c r="R75" s="231"/>
    </row>
    <row r="76" spans="1:19" s="18" customFormat="1" ht="9" customHeight="1" x14ac:dyDescent="0.25">
      <c r="A76" s="238"/>
      <c r="B76" s="443"/>
      <c r="C76" s="443"/>
      <c r="D76" s="239"/>
      <c r="E76" s="224">
        <v>4</v>
      </c>
      <c r="F76" s="278" t="str">
        <f>IF(E76&gt;$R$80,,UPPER(VLOOKUP(E76,'Női egyéni 500 ELO'!$A$7:$Q$134,2)))</f>
        <v>BODNÁR</v>
      </c>
      <c r="G76" s="224">
        <v>12</v>
      </c>
      <c r="H76" s="92" t="str">
        <f>IF(G76&gt;$R$80,,UPPER(VLOOKUP(G76,'Női egyéni 500 ELO'!$A$7:$Q$134,2)))</f>
        <v/>
      </c>
      <c r="I76" s="91"/>
      <c r="J76" s="226" t="s">
        <v>10</v>
      </c>
      <c r="K76" s="221"/>
      <c r="L76" s="227"/>
      <c r="M76" s="221"/>
      <c r="N76" s="228"/>
      <c r="O76" s="221"/>
      <c r="P76" s="227"/>
      <c r="Q76" s="221"/>
      <c r="R76" s="228"/>
    </row>
    <row r="77" spans="1:19" s="18" customFormat="1" ht="9" customHeight="1" x14ac:dyDescent="0.25">
      <c r="A77" s="366"/>
      <c r="B77" s="382"/>
      <c r="C77" s="382"/>
      <c r="D77" s="450"/>
      <c r="E77" s="224">
        <v>5</v>
      </c>
      <c r="F77" s="278" t="str">
        <f>IF(E77&gt;$R$80,,UPPER(VLOOKUP(E77,'Női egyéni 500 ELO'!$A$7:$Q$134,2)))</f>
        <v xml:space="preserve">ZAGYVA TAMÁSNÉ </v>
      </c>
      <c r="G77" s="224">
        <v>13</v>
      </c>
      <c r="H77" s="92" t="str">
        <f>IF(G77&gt;$R$80,,UPPER(VLOOKUP(G77,'Női egyéni 500 ELO'!$A$7:$Q$134,2)))</f>
        <v/>
      </c>
      <c r="I77" s="91"/>
      <c r="J77" s="226" t="s">
        <v>11</v>
      </c>
      <c r="K77" s="221"/>
      <c r="L77" s="227"/>
      <c r="M77" s="221"/>
      <c r="N77" s="228"/>
      <c r="O77" s="234"/>
      <c r="P77" s="233"/>
      <c r="Q77" s="234"/>
      <c r="R77" s="235"/>
    </row>
    <row r="78" spans="1:19" s="18" customFormat="1" ht="9" customHeight="1" x14ac:dyDescent="0.25">
      <c r="A78" s="367"/>
      <c r="B78" s="388"/>
      <c r="C78" s="443"/>
      <c r="D78" s="239"/>
      <c r="E78" s="224">
        <v>6</v>
      </c>
      <c r="F78" s="278" t="str">
        <f>IF(E78&gt;$R$80,,UPPER(VLOOKUP(E78,'Női egyéni 500 ELO'!$A$7:$Q$134,2)))</f>
        <v/>
      </c>
      <c r="G78" s="224">
        <v>14</v>
      </c>
      <c r="H78" s="92" t="str">
        <f>IF(G78&gt;$R$80,,UPPER(VLOOKUP(G78,'Női egyéni 500 ELO'!$A$7:$Q$134,2)))</f>
        <v/>
      </c>
      <c r="I78" s="91"/>
      <c r="J78" s="226" t="s">
        <v>12</v>
      </c>
      <c r="K78" s="221"/>
      <c r="L78" s="227"/>
      <c r="M78" s="221"/>
      <c r="N78" s="228"/>
      <c r="O78" s="229" t="s">
        <v>92</v>
      </c>
      <c r="P78" s="230"/>
      <c r="Q78" s="230"/>
      <c r="R78" s="231"/>
    </row>
    <row r="79" spans="1:19" s="18" customFormat="1" ht="9" customHeight="1" x14ac:dyDescent="0.25">
      <c r="A79" s="367"/>
      <c r="B79" s="388"/>
      <c r="C79" s="444"/>
      <c r="D79" s="377"/>
      <c r="E79" s="224">
        <v>7</v>
      </c>
      <c r="F79" s="278" t="str">
        <f>IF(E79&gt;$R$80,,UPPER(VLOOKUP(E79,'Női egyéni 500 ELO'!$A$7:$Q$134,2)))</f>
        <v/>
      </c>
      <c r="G79" s="224">
        <v>15</v>
      </c>
      <c r="H79" s="92" t="str">
        <f>IF(G79&gt;$R$80,,UPPER(VLOOKUP(G79,'Női egyéni 500 ELO'!$A$7:$Q$134,2)))</f>
        <v/>
      </c>
      <c r="I79" s="91"/>
      <c r="J79" s="226" t="s">
        <v>13</v>
      </c>
      <c r="K79" s="221"/>
      <c r="L79" s="227"/>
      <c r="M79" s="221"/>
      <c r="N79" s="228"/>
      <c r="O79" s="221"/>
      <c r="P79" s="227"/>
      <c r="Q79" s="221"/>
      <c r="R79" s="228"/>
    </row>
    <row r="80" spans="1:19" s="18" customFormat="1" ht="9" customHeight="1" x14ac:dyDescent="0.25">
      <c r="A80" s="368"/>
      <c r="B80" s="365"/>
      <c r="C80" s="445"/>
      <c r="D80" s="378"/>
      <c r="E80" s="240">
        <v>8</v>
      </c>
      <c r="F80" s="279" t="str">
        <f>IF(E80&gt;$R$80,,UPPER(VLOOKUP(E80,'Női egyéni 500 ELO'!$A$7:$Q$134,2)))</f>
        <v/>
      </c>
      <c r="G80" s="240">
        <v>16</v>
      </c>
      <c r="H80" s="241" t="str">
        <f>IF(G80&gt;$R$80,,UPPER(VLOOKUP(G80,'Női egyéni 500 ELO'!$A$7:$Q$134,2)))</f>
        <v/>
      </c>
      <c r="I80" s="243"/>
      <c r="J80" s="244" t="s">
        <v>14</v>
      </c>
      <c r="K80" s="234"/>
      <c r="L80" s="233"/>
      <c r="M80" s="234"/>
      <c r="N80" s="235"/>
      <c r="O80" s="234" t="str">
        <f>R4</f>
        <v>Kádár László</v>
      </c>
      <c r="P80" s="233"/>
      <c r="Q80" s="234"/>
      <c r="R80" s="245">
        <f>MIN(16,'Női egyéni 500 ELO'!Q5)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64" priority="15" stopIfTrue="1">
      <formula>AND($E7&lt;9,$C7&gt;0)</formula>
    </cfRule>
  </conditionalFormatting>
  <conditionalFormatting sqref="G7:G70 I7:I70">
    <cfRule type="expression" dxfId="63" priority="14" stopIfTrue="1">
      <formula>AND($E7&lt;17,$C7&gt;0)</formula>
    </cfRule>
  </conditionalFormatting>
  <conditionalFormatting sqref="M58 M42 M26 M10 M50 M34 M18 M66 O14 O30 O46 O62 O55 O23 O38">
    <cfRule type="expression" dxfId="62" priority="11" stopIfTrue="1">
      <formula>AND($O$1="CU",M10="Umpire")</formula>
    </cfRule>
    <cfRule type="expression" dxfId="61" priority="12" stopIfTrue="1">
      <formula>AND($O$1="CU",M10&lt;&gt;"Umpire",N10&lt;&gt;"")</formula>
    </cfRule>
    <cfRule type="expression" dxfId="60" priority="13" stopIfTrue="1">
      <formula>AND($O$1="CU",M10&lt;&gt;"Umpire")</formula>
    </cfRule>
  </conditionalFormatting>
  <conditionalFormatting sqref="M8 M12 M16 M20 M24 M28 M32 M36 M40 M44 M48 M52 M56 M60 M64 M68 O18 O26 O34 O42 O50 O58 O66 Q14 Q30 Q46 Q62 O10 Q38">
    <cfRule type="expression" dxfId="59" priority="9" stopIfTrue="1">
      <formula>L8="as"</formula>
    </cfRule>
    <cfRule type="expression" dxfId="58" priority="10" stopIfTrue="1">
      <formula>L8="bs"</formula>
    </cfRule>
  </conditionalFormatting>
  <conditionalFormatting sqref="K7 K9 K11 K13 K15 K17 K19 K21 K23 K25 K27 K29 K31 K33 K35 K37 K39 K41 K43 K45 K47 K49 K51 K53 K55 K57 K59 K61 K63 K65 K67 K69 Q22 Q54">
    <cfRule type="expression" dxfId="57" priority="7" stopIfTrue="1">
      <formula>J8="as"</formula>
    </cfRule>
    <cfRule type="expression" dxfId="56"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55" priority="6" stopIfTrue="1">
      <formula>$O$1="CU"</formula>
    </cfRule>
  </conditionalFormatting>
  <conditionalFormatting sqref="E7:E70">
    <cfRule type="expression" dxfId="54" priority="5" stopIfTrue="1">
      <formula>$E7&lt;17</formula>
    </cfRule>
  </conditionalFormatting>
  <conditionalFormatting sqref="O37">
    <cfRule type="expression" dxfId="53" priority="3" stopIfTrue="1">
      <formula>P23="as"</formula>
    </cfRule>
    <cfRule type="expression" dxfId="52" priority="4" stopIfTrue="1">
      <formula>P23="bs"</formula>
    </cfRule>
  </conditionalFormatting>
  <conditionalFormatting sqref="O39">
    <cfRule type="expression" dxfId="51" priority="1" stopIfTrue="1">
      <formula>P55="as"</formula>
    </cfRule>
    <cfRule type="expression" dxfId="50" priority="2" stopIfTrue="1">
      <formula>P55="bs"</formula>
    </cfRule>
  </conditionalFormatting>
  <dataValidations count="1">
    <dataValidation type="list" allowBlank="1" showInputMessage="1" sqref="M10 M18 M26 M34 M42 M50 M58 M66 O14 O30 O46 O62 O55 O23 O38" xr:uid="{00000000-0002-0000-3D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18849"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18850"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46">
    <tabColor indexed="42"/>
  </sheetPr>
  <dimension ref="A1:P87"/>
  <sheetViews>
    <sheetView showGridLines="0" showZeros="0" zoomScale="86" workbookViewId="0">
      <pane ySplit="7" topLeftCell="A8" activePane="bottomLeft" state="frozen"/>
      <selection activeCell="Y41" activeCellId="1" sqref="B7 Y41"/>
      <selection pane="bottomLeft" activeCell="Y41" activeCellId="1" sqref="B7 Y41"/>
    </sheetView>
  </sheetViews>
  <sheetFormatPr defaultRowHeight="13.2" x14ac:dyDescent="0.25"/>
  <cols>
    <col min="1" max="1" width="4.33203125" customWidth="1"/>
    <col min="2" max="2" width="12.44140625" customWidth="1"/>
    <col min="3" max="3" width="12.6640625" customWidth="1"/>
    <col min="4" max="4" width="10.5546875" style="45" customWidth="1"/>
    <col min="5" max="5" width="11.6640625" style="45" customWidth="1"/>
    <col min="6" max="6" width="5.88671875" style="45" customWidth="1"/>
    <col min="7" max="7" width="1.6640625" style="45" customWidth="1"/>
    <col min="8" max="8" width="12.33203125" style="102" customWidth="1"/>
    <col min="9" max="9" width="12.5546875" style="45" customWidth="1"/>
    <col min="10" max="10" width="12.88671875" style="45" customWidth="1"/>
    <col min="11" max="11" width="10.88671875" style="45" customWidth="1"/>
    <col min="12" max="12" width="6.5546875" style="45" customWidth="1"/>
    <col min="13" max="13" width="6" style="45" customWidth="1"/>
    <col min="14" max="16" width="5.88671875" style="45" customWidth="1"/>
  </cols>
  <sheetData>
    <row r="1" spans="1:16" ht="24.6" x14ac:dyDescent="0.4">
      <c r="A1" s="93" t="str">
        <f>Altalanos!$A$6</f>
        <v>MTSZ AMATŐR OB</v>
      </c>
      <c r="B1" s="93"/>
      <c r="C1" s="93"/>
      <c r="D1" s="94"/>
      <c r="E1" s="94"/>
      <c r="F1" s="385"/>
      <c r="G1" s="385"/>
      <c r="H1" s="438" t="s">
        <v>137</v>
      </c>
      <c r="I1" s="94"/>
      <c r="J1" s="95"/>
      <c r="K1" s="95"/>
      <c r="L1" s="95"/>
      <c r="M1" s="95"/>
      <c r="N1" s="95"/>
      <c r="O1" s="286"/>
      <c r="P1" s="109"/>
    </row>
    <row r="2" spans="1:16" ht="13.8" thickBot="1" x14ac:dyDescent="0.3">
      <c r="A2" s="96" t="str">
        <f>Altalanos!$A$8</f>
        <v>Férfi egyéni 1000</v>
      </c>
      <c r="B2" s="96" t="s">
        <v>122</v>
      </c>
      <c r="C2" s="465" t="str">
        <f>Altalanos!$E$8</f>
        <v>Női egyéni 500</v>
      </c>
      <c r="D2" s="287"/>
      <c r="E2" s="287"/>
      <c r="F2" s="287"/>
      <c r="G2" s="287"/>
      <c r="H2" s="438" t="s">
        <v>138</v>
      </c>
      <c r="I2" s="103"/>
      <c r="J2" s="103"/>
      <c r="K2" s="86"/>
      <c r="L2" s="86"/>
      <c r="M2" s="86"/>
      <c r="N2" s="86"/>
      <c r="O2" s="288"/>
      <c r="P2" s="111"/>
    </row>
    <row r="3" spans="1:16" s="2" customFormat="1" x14ac:dyDescent="0.25">
      <c r="A3" s="477" t="s">
        <v>144</v>
      </c>
      <c r="B3" s="478"/>
      <c r="C3" s="479"/>
      <c r="D3" s="480"/>
      <c r="E3" s="481"/>
      <c r="F3" s="23"/>
      <c r="G3" s="23"/>
      <c r="H3" s="121"/>
      <c r="I3" s="23"/>
      <c r="J3" s="30"/>
      <c r="K3" s="30"/>
      <c r="L3" s="30"/>
      <c r="M3" s="289" t="s">
        <v>92</v>
      </c>
      <c r="N3" s="124"/>
      <c r="O3" s="124"/>
      <c r="P3" s="290"/>
    </row>
    <row r="4" spans="1:16" s="2" customFormat="1" x14ac:dyDescent="0.25">
      <c r="A4" s="55" t="s">
        <v>82</v>
      </c>
      <c r="B4" s="55"/>
      <c r="C4" s="53" t="s">
        <v>79</v>
      </c>
      <c r="D4" s="53"/>
      <c r="E4" s="53"/>
      <c r="F4" s="53"/>
      <c r="G4" s="53"/>
      <c r="H4" s="53" t="s">
        <v>87</v>
      </c>
      <c r="I4" s="55"/>
      <c r="J4" s="56"/>
      <c r="K4" s="56"/>
      <c r="L4" s="56" t="s">
        <v>88</v>
      </c>
      <c r="M4" s="283"/>
      <c r="N4" s="291"/>
      <c r="O4" s="291"/>
      <c r="P4" s="128"/>
    </row>
    <row r="5" spans="1:16" s="2" customFormat="1" ht="13.8" thickBot="1" x14ac:dyDescent="0.3">
      <c r="A5" s="835" t="str">
        <f>Altalanos!$A$10</f>
        <v>2022.08.05-07.</v>
      </c>
      <c r="B5" s="835"/>
      <c r="C5" s="146" t="str">
        <f>Altalanos!$C$10</f>
        <v>Balatonboglár</v>
      </c>
      <c r="D5" s="98"/>
      <c r="E5" s="98"/>
      <c r="F5" s="98"/>
      <c r="G5" s="98"/>
      <c r="H5" s="148"/>
      <c r="I5" s="104"/>
      <c r="J5" s="89"/>
      <c r="K5" s="89"/>
      <c r="L5" s="89" t="str">
        <f>Altalanos!$E$10</f>
        <v>Kádár László</v>
      </c>
      <c r="M5" s="129"/>
      <c r="N5" s="104"/>
      <c r="O5" s="104"/>
      <c r="P5" s="130">
        <f>COUNTA(P8:P87)</f>
        <v>0</v>
      </c>
    </row>
    <row r="6" spans="1:16" s="292" customFormat="1" ht="12" customHeight="1" x14ac:dyDescent="0.25">
      <c r="A6" s="293"/>
      <c r="B6" s="850" t="s">
        <v>139</v>
      </c>
      <c r="C6" s="851"/>
      <c r="D6" s="851"/>
      <c r="E6" s="851"/>
      <c r="F6" s="851"/>
      <c r="G6" s="685"/>
      <c r="H6" s="852" t="s">
        <v>140</v>
      </c>
      <c r="I6" s="851"/>
      <c r="J6" s="851"/>
      <c r="K6" s="851"/>
      <c r="L6" s="853"/>
      <c r="M6" s="852" t="s">
        <v>141</v>
      </c>
      <c r="N6" s="851"/>
      <c r="O6" s="851"/>
      <c r="P6" s="853"/>
    </row>
    <row r="7" spans="1:16" ht="47.25" customHeight="1" thickBot="1" x14ac:dyDescent="0.3">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x14ac:dyDescent="0.25">
      <c r="A8" s="752">
        <v>1</v>
      </c>
      <c r="B8" s="496"/>
      <c r="C8" s="105"/>
      <c r="D8" s="106"/>
      <c r="E8" s="106"/>
      <c r="F8" s="119"/>
      <c r="G8" s="743"/>
      <c r="H8" s="493"/>
      <c r="I8" s="295"/>
      <c r="J8" s="106"/>
      <c r="K8" s="106"/>
      <c r="L8" s="107"/>
      <c r="M8" s="106"/>
      <c r="N8" s="107"/>
      <c r="O8" s="491">
        <f t="shared" ref="O8:O26" si="0">SUM(F8,L8)</f>
        <v>0</v>
      </c>
      <c r="P8" s="107"/>
    </row>
    <row r="9" spans="1:16" s="11" customFormat="1" ht="18.899999999999999" customHeight="1" x14ac:dyDescent="0.25">
      <c r="A9" s="753">
        <v>2</v>
      </c>
      <c r="B9" s="496"/>
      <c r="C9" s="105"/>
      <c r="D9" s="106"/>
      <c r="E9" s="106"/>
      <c r="F9" s="119"/>
      <c r="G9" s="743"/>
      <c r="H9" s="493"/>
      <c r="I9" s="295"/>
      <c r="J9" s="106"/>
      <c r="K9" s="106"/>
      <c r="L9" s="119"/>
      <c r="M9" s="106"/>
      <c r="N9" s="107"/>
      <c r="O9" s="491">
        <f t="shared" si="0"/>
        <v>0</v>
      </c>
      <c r="P9" s="107"/>
    </row>
    <row r="10" spans="1:16" s="11" customFormat="1" ht="18.899999999999999" customHeight="1" x14ac:dyDescent="0.25">
      <c r="A10" s="753">
        <v>3</v>
      </c>
      <c r="B10" s="496"/>
      <c r="C10" s="105"/>
      <c r="D10" s="106"/>
      <c r="E10" s="106"/>
      <c r="F10" s="119"/>
      <c r="G10" s="743"/>
      <c r="H10" s="493"/>
      <c r="I10" s="295"/>
      <c r="J10" s="106"/>
      <c r="K10" s="106"/>
      <c r="L10" s="119"/>
      <c r="M10" s="106"/>
      <c r="N10" s="107"/>
      <c r="O10" s="491">
        <f t="shared" si="0"/>
        <v>0</v>
      </c>
      <c r="P10" s="107"/>
    </row>
    <row r="11" spans="1:16" s="11" customFormat="1" ht="18.899999999999999" customHeight="1" x14ac:dyDescent="0.25">
      <c r="A11" s="753">
        <v>4</v>
      </c>
      <c r="B11" s="496"/>
      <c r="C11" s="105"/>
      <c r="D11" s="106"/>
      <c r="E11" s="769"/>
      <c r="F11" s="107"/>
      <c r="G11" s="743"/>
      <c r="H11" s="496"/>
      <c r="I11" s="105"/>
      <c r="J11" s="106"/>
      <c r="K11" s="769"/>
      <c r="L11" s="107"/>
      <c r="M11" s="106"/>
      <c r="N11" s="107"/>
      <c r="O11" s="491">
        <f t="shared" si="0"/>
        <v>0</v>
      </c>
      <c r="P11" s="107"/>
    </row>
    <row r="12" spans="1:16" s="11" customFormat="1" ht="18.899999999999999" customHeight="1" x14ac:dyDescent="0.25">
      <c r="A12" s="753">
        <v>5</v>
      </c>
      <c r="B12" s="496"/>
      <c r="C12" s="105"/>
      <c r="D12" s="106"/>
      <c r="E12" s="106"/>
      <c r="F12" s="119"/>
      <c r="G12" s="743"/>
      <c r="H12" s="493"/>
      <c r="I12" s="295"/>
      <c r="J12" s="106"/>
      <c r="K12" s="106"/>
      <c r="L12" s="119"/>
      <c r="M12" s="106"/>
      <c r="N12" s="107"/>
      <c r="O12" s="491">
        <f t="shared" si="0"/>
        <v>0</v>
      </c>
      <c r="P12" s="107"/>
    </row>
    <row r="13" spans="1:16" s="11" customFormat="1" ht="18.899999999999999" customHeight="1" x14ac:dyDescent="0.25">
      <c r="A13" s="753">
        <v>6</v>
      </c>
      <c r="B13" s="496"/>
      <c r="C13" s="105"/>
      <c r="D13" s="106"/>
      <c r="E13" s="769"/>
      <c r="F13" s="107"/>
      <c r="G13" s="743"/>
      <c r="H13" s="496"/>
      <c r="I13" s="105"/>
      <c r="J13" s="106"/>
      <c r="K13" s="769"/>
      <c r="L13" s="107"/>
      <c r="M13" s="106"/>
      <c r="N13" s="107"/>
      <c r="O13" s="491">
        <f t="shared" si="0"/>
        <v>0</v>
      </c>
      <c r="P13" s="107"/>
    </row>
    <row r="14" spans="1:16" s="11" customFormat="1" ht="18.899999999999999" customHeight="1" x14ac:dyDescent="0.25">
      <c r="A14" s="753">
        <v>7</v>
      </c>
      <c r="B14" s="496"/>
      <c r="C14" s="105"/>
      <c r="D14" s="106"/>
      <c r="E14" s="769"/>
      <c r="F14" s="107"/>
      <c r="G14" s="743"/>
      <c r="H14" s="496"/>
      <c r="I14" s="105"/>
      <c r="J14" s="106"/>
      <c r="K14" s="769"/>
      <c r="L14" s="107"/>
      <c r="M14" s="106"/>
      <c r="N14" s="107"/>
      <c r="O14" s="491">
        <f t="shared" si="0"/>
        <v>0</v>
      </c>
      <c r="P14" s="107"/>
    </row>
    <row r="15" spans="1:16" s="11" customFormat="1" ht="18.899999999999999" customHeight="1" x14ac:dyDescent="0.25">
      <c r="A15" s="753">
        <v>8</v>
      </c>
      <c r="B15" s="496"/>
      <c r="C15" s="105"/>
      <c r="D15" s="106"/>
      <c r="E15" s="769"/>
      <c r="F15" s="107"/>
      <c r="G15" s="743"/>
      <c r="H15" s="496"/>
      <c r="I15" s="105"/>
      <c r="J15" s="106"/>
      <c r="K15" s="769"/>
      <c r="L15" s="107"/>
      <c r="M15" s="106"/>
      <c r="N15" s="107"/>
      <c r="O15" s="491">
        <f t="shared" si="0"/>
        <v>0</v>
      </c>
      <c r="P15" s="107"/>
    </row>
    <row r="16" spans="1:16" s="11" customFormat="1" ht="18.899999999999999" customHeight="1" x14ac:dyDescent="0.25">
      <c r="A16" s="753">
        <v>9</v>
      </c>
      <c r="B16" s="496"/>
      <c r="C16" s="105"/>
      <c r="D16" s="106"/>
      <c r="E16" s="769"/>
      <c r="F16" s="107"/>
      <c r="G16" s="743"/>
      <c r="H16" s="496"/>
      <c r="I16" s="105"/>
      <c r="J16" s="106"/>
      <c r="K16" s="769"/>
      <c r="L16" s="107"/>
      <c r="M16" s="106"/>
      <c r="N16" s="296"/>
      <c r="O16" s="491">
        <f t="shared" si="0"/>
        <v>0</v>
      </c>
      <c r="P16" s="107"/>
    </row>
    <row r="17" spans="1:16" s="11" customFormat="1" ht="18.899999999999999" customHeight="1" x14ac:dyDescent="0.25">
      <c r="A17" s="753">
        <v>10</v>
      </c>
      <c r="B17" s="496"/>
      <c r="C17" s="105"/>
      <c r="D17" s="106"/>
      <c r="E17" s="769"/>
      <c r="F17" s="107"/>
      <c r="G17" s="743"/>
      <c r="H17" s="496"/>
      <c r="I17" s="105"/>
      <c r="J17" s="106"/>
      <c r="K17" s="769"/>
      <c r="L17" s="107"/>
      <c r="M17" s="106"/>
      <c r="N17" s="107"/>
      <c r="O17" s="491">
        <f t="shared" si="0"/>
        <v>0</v>
      </c>
      <c r="P17" s="107"/>
    </row>
    <row r="18" spans="1:16" s="11" customFormat="1" ht="18.899999999999999" customHeight="1" x14ac:dyDescent="0.25">
      <c r="A18" s="753">
        <v>11</v>
      </c>
      <c r="B18" s="496"/>
      <c r="C18" s="105"/>
      <c r="D18" s="106"/>
      <c r="E18" s="769"/>
      <c r="F18" s="107"/>
      <c r="G18" s="743"/>
      <c r="H18" s="496"/>
      <c r="I18" s="105"/>
      <c r="J18" s="106"/>
      <c r="K18" s="770"/>
      <c r="L18" s="107"/>
      <c r="M18" s="106"/>
      <c r="N18" s="107"/>
      <c r="O18" s="491">
        <f t="shared" si="0"/>
        <v>0</v>
      </c>
      <c r="P18" s="107"/>
    </row>
    <row r="19" spans="1:16" s="11" customFormat="1" ht="18.899999999999999" customHeight="1" x14ac:dyDescent="0.25">
      <c r="A19" s="753">
        <v>12</v>
      </c>
      <c r="B19" s="496"/>
      <c r="C19" s="105"/>
      <c r="D19" s="106"/>
      <c r="E19" s="769"/>
      <c r="F19" s="107"/>
      <c r="G19" s="743"/>
      <c r="H19" s="496"/>
      <c r="I19" s="105"/>
      <c r="J19" s="106"/>
      <c r="K19" s="769"/>
      <c r="L19" s="107"/>
      <c r="M19" s="106"/>
      <c r="N19" s="107"/>
      <c r="O19" s="491">
        <f t="shared" si="0"/>
        <v>0</v>
      </c>
      <c r="P19" s="107"/>
    </row>
    <row r="20" spans="1:16" s="11" customFormat="1" ht="18.899999999999999" customHeight="1" x14ac:dyDescent="0.25">
      <c r="A20" s="753">
        <v>13</v>
      </c>
      <c r="B20" s="496"/>
      <c r="C20" s="105"/>
      <c r="D20" s="106"/>
      <c r="E20" s="769"/>
      <c r="F20" s="107"/>
      <c r="G20" s="743"/>
      <c r="H20" s="496"/>
      <c r="I20" s="105"/>
      <c r="J20" s="106"/>
      <c r="K20" s="769"/>
      <c r="L20" s="107"/>
      <c r="M20" s="106"/>
      <c r="N20" s="107"/>
      <c r="O20" s="491">
        <f t="shared" si="0"/>
        <v>0</v>
      </c>
      <c r="P20" s="107"/>
    </row>
    <row r="21" spans="1:16" s="11" customFormat="1" ht="18.899999999999999" customHeight="1" x14ac:dyDescent="0.25">
      <c r="A21" s="753">
        <v>14</v>
      </c>
      <c r="B21" s="496"/>
      <c r="C21" s="105"/>
      <c r="D21" s="106"/>
      <c r="E21" s="769"/>
      <c r="F21" s="107"/>
      <c r="G21" s="743"/>
      <c r="H21" s="496"/>
      <c r="I21" s="105"/>
      <c r="J21" s="106"/>
      <c r="K21" s="771"/>
      <c r="L21" s="107"/>
      <c r="M21" s="106"/>
      <c r="N21" s="107"/>
      <c r="O21" s="491">
        <f t="shared" si="0"/>
        <v>0</v>
      </c>
      <c r="P21" s="107"/>
    </row>
    <row r="22" spans="1:16" s="11" customFormat="1" ht="18.899999999999999" customHeight="1" x14ac:dyDescent="0.25">
      <c r="A22" s="753">
        <v>15</v>
      </c>
      <c r="B22" s="496"/>
      <c r="C22" s="105"/>
      <c r="D22" s="106"/>
      <c r="E22" s="769"/>
      <c r="F22" s="107"/>
      <c r="G22" s="743"/>
      <c r="H22" s="496"/>
      <c r="I22" s="105"/>
      <c r="J22" s="106"/>
      <c r="K22" s="769"/>
      <c r="L22" s="107"/>
      <c r="M22" s="106"/>
      <c r="N22" s="107"/>
      <c r="O22" s="491">
        <f t="shared" si="0"/>
        <v>0</v>
      </c>
      <c r="P22" s="107"/>
    </row>
    <row r="23" spans="1:16" s="11" customFormat="1" ht="18.899999999999999" customHeight="1" x14ac:dyDescent="0.25">
      <c r="A23" s="495">
        <v>16</v>
      </c>
      <c r="B23" s="496"/>
      <c r="C23" s="105"/>
      <c r="D23" s="106"/>
      <c r="E23" s="769"/>
      <c r="F23" s="107"/>
      <c r="G23" s="743"/>
      <c r="H23" s="496"/>
      <c r="I23" s="105"/>
      <c r="J23" s="106"/>
      <c r="K23" s="769"/>
      <c r="L23" s="107"/>
      <c r="M23" s="106"/>
      <c r="N23" s="107"/>
      <c r="O23" s="491">
        <f t="shared" si="0"/>
        <v>0</v>
      </c>
      <c r="P23" s="107"/>
    </row>
    <row r="24" spans="1:16" s="35" customFormat="1" ht="18.899999999999999" customHeight="1" x14ac:dyDescent="0.2">
      <c r="A24" s="495">
        <v>17</v>
      </c>
      <c r="B24" s="496"/>
      <c r="C24" s="105"/>
      <c r="D24" s="106"/>
      <c r="E24" s="769"/>
      <c r="F24" s="107"/>
      <c r="G24" s="743"/>
      <c r="H24" s="496"/>
      <c r="I24" s="105"/>
      <c r="J24" s="106"/>
      <c r="K24" s="769"/>
      <c r="L24" s="107"/>
      <c r="M24" s="106"/>
      <c r="N24" s="107"/>
      <c r="O24" s="491">
        <f t="shared" si="0"/>
        <v>0</v>
      </c>
      <c r="P24" s="107"/>
    </row>
    <row r="25" spans="1:16" s="35" customFormat="1" ht="18.899999999999999" customHeight="1" x14ac:dyDescent="0.2">
      <c r="A25" s="495">
        <v>18</v>
      </c>
      <c r="B25" s="496"/>
      <c r="C25" s="105"/>
      <c r="D25" s="106"/>
      <c r="E25" s="769"/>
      <c r="F25" s="107"/>
      <c r="G25" s="743"/>
      <c r="H25" s="496"/>
      <c r="I25" s="105"/>
      <c r="J25" s="106"/>
      <c r="K25" s="769"/>
      <c r="L25" s="107"/>
      <c r="M25" s="106"/>
      <c r="N25" s="107"/>
      <c r="O25" s="491">
        <f t="shared" si="0"/>
        <v>0</v>
      </c>
      <c r="P25" s="107"/>
    </row>
    <row r="26" spans="1:16" s="35" customFormat="1" ht="18.899999999999999" customHeight="1" x14ac:dyDescent="0.2">
      <c r="A26" s="495">
        <v>19</v>
      </c>
      <c r="B26" s="496"/>
      <c r="C26" s="105"/>
      <c r="D26" s="106"/>
      <c r="E26" s="769"/>
      <c r="F26" s="107"/>
      <c r="G26" s="743"/>
      <c r="H26" s="496"/>
      <c r="I26" s="105"/>
      <c r="J26" s="106"/>
      <c r="K26" s="769"/>
      <c r="L26" s="107"/>
      <c r="M26" s="106"/>
      <c r="N26" s="107"/>
      <c r="O26" s="491">
        <f t="shared" si="0"/>
        <v>0</v>
      </c>
      <c r="P26" s="107"/>
    </row>
    <row r="27" spans="1:16" s="35" customFormat="1" ht="18.899999999999999" customHeight="1" x14ac:dyDescent="0.2">
      <c r="A27" s="495">
        <v>20</v>
      </c>
      <c r="B27" s="496"/>
      <c r="C27" s="105"/>
      <c r="D27" s="106"/>
      <c r="E27" s="106"/>
      <c r="F27" s="119"/>
      <c r="G27" s="743"/>
      <c r="H27" s="493"/>
      <c r="I27" s="295"/>
      <c r="J27" s="106"/>
      <c r="K27" s="106"/>
      <c r="L27" s="119"/>
      <c r="M27" s="106"/>
      <c r="N27" s="107"/>
      <c r="O27" s="491"/>
      <c r="P27" s="107"/>
    </row>
    <row r="28" spans="1:16" s="35" customFormat="1" ht="18.899999999999999" customHeight="1" thickBot="1" x14ac:dyDescent="0.25">
      <c r="A28" s="495">
        <v>21</v>
      </c>
      <c r="B28" s="496"/>
      <c r="C28" s="105"/>
      <c r="D28" s="106"/>
      <c r="E28" s="106"/>
      <c r="F28" s="119"/>
      <c r="G28" s="743"/>
      <c r="H28" s="493"/>
      <c r="I28" s="295"/>
      <c r="J28" s="106"/>
      <c r="K28" s="106"/>
      <c r="L28" s="119"/>
      <c r="M28" s="106"/>
      <c r="N28" s="107"/>
      <c r="O28" s="491"/>
      <c r="P28" s="107"/>
    </row>
    <row r="29" spans="1:16" s="35" customFormat="1" ht="18.899999999999999" customHeight="1" x14ac:dyDescent="0.2">
      <c r="A29" s="752">
        <v>22</v>
      </c>
      <c r="B29" s="496"/>
      <c r="C29" s="105"/>
      <c r="D29" s="106"/>
      <c r="E29" s="106"/>
      <c r="F29" s="119"/>
      <c r="G29" s="743"/>
      <c r="H29" s="493"/>
      <c r="I29" s="295"/>
      <c r="J29" s="106"/>
      <c r="K29" s="106"/>
      <c r="L29" s="119"/>
      <c r="M29" s="106"/>
      <c r="N29" s="107"/>
      <c r="O29" s="491"/>
      <c r="P29" s="107"/>
    </row>
    <row r="30" spans="1:16" s="35" customFormat="1" ht="18.899999999999999" customHeight="1" x14ac:dyDescent="0.2">
      <c r="A30" s="753">
        <v>23</v>
      </c>
      <c r="B30" s="496"/>
      <c r="C30" s="105"/>
      <c r="D30" s="106"/>
      <c r="E30" s="106"/>
      <c r="F30" s="119"/>
      <c r="G30" s="743"/>
      <c r="H30" s="493"/>
      <c r="I30" s="295"/>
      <c r="J30" s="106"/>
      <c r="K30" s="106"/>
      <c r="L30" s="119"/>
      <c r="M30" s="106"/>
      <c r="N30" s="107"/>
      <c r="O30" s="491"/>
      <c r="P30" s="107"/>
    </row>
    <row r="31" spans="1:16" s="35" customFormat="1" ht="18.899999999999999" customHeight="1" x14ac:dyDescent="0.2">
      <c r="A31" s="753">
        <v>24</v>
      </c>
      <c r="B31" s="496"/>
      <c r="C31" s="105"/>
      <c r="D31" s="106"/>
      <c r="E31" s="106"/>
      <c r="F31" s="119"/>
      <c r="G31" s="743"/>
      <c r="H31" s="493"/>
      <c r="I31" s="295"/>
      <c r="J31" s="106"/>
      <c r="K31" s="106"/>
      <c r="L31" s="119"/>
      <c r="M31" s="106"/>
      <c r="N31" s="107"/>
      <c r="O31" s="491"/>
      <c r="P31" s="107"/>
    </row>
    <row r="32" spans="1:16" ht="18.899999999999999" customHeight="1" thickBot="1" x14ac:dyDescent="0.3">
      <c r="A32" s="753">
        <v>25</v>
      </c>
      <c r="B32" s="496"/>
      <c r="C32" s="105"/>
      <c r="D32" s="106"/>
      <c r="E32" s="106"/>
      <c r="F32" s="119"/>
      <c r="G32" s="743"/>
      <c r="H32" s="493"/>
      <c r="I32" s="295"/>
      <c r="J32" s="106"/>
      <c r="K32" s="106"/>
      <c r="L32" s="119"/>
      <c r="M32" s="106"/>
      <c r="N32" s="107"/>
      <c r="O32" s="491"/>
      <c r="P32" s="107"/>
    </row>
    <row r="33" spans="1:16" ht="18.899999999999999" customHeight="1" x14ac:dyDescent="0.25">
      <c r="A33" s="752">
        <v>26</v>
      </c>
      <c r="B33" s="496"/>
      <c r="C33" s="105"/>
      <c r="D33" s="106"/>
      <c r="E33" s="106"/>
      <c r="F33" s="119"/>
      <c r="G33" s="743"/>
      <c r="H33" s="493"/>
      <c r="I33" s="295"/>
      <c r="J33" s="106"/>
      <c r="K33" s="106"/>
      <c r="L33" s="119"/>
      <c r="M33" s="106"/>
      <c r="N33" s="107"/>
      <c r="O33" s="491"/>
      <c r="P33" s="107"/>
    </row>
    <row r="34" spans="1:16" ht="18.899999999999999" customHeight="1" x14ac:dyDescent="0.25">
      <c r="A34" s="753">
        <v>27</v>
      </c>
      <c r="B34" s="496"/>
      <c r="C34" s="105"/>
      <c r="D34" s="106"/>
      <c r="E34" s="106"/>
      <c r="F34" s="119"/>
      <c r="G34" s="743"/>
      <c r="H34" s="493"/>
      <c r="I34" s="295"/>
      <c r="J34" s="106"/>
      <c r="K34" s="106"/>
      <c r="L34" s="119"/>
      <c r="M34" s="106"/>
      <c r="N34" s="107"/>
      <c r="O34" s="491"/>
      <c r="P34" s="107"/>
    </row>
    <row r="35" spans="1:16" ht="18.899999999999999" customHeight="1" x14ac:dyDescent="0.25">
      <c r="A35" s="753">
        <v>28</v>
      </c>
      <c r="B35" s="496"/>
      <c r="C35" s="105"/>
      <c r="D35" s="106"/>
      <c r="E35" s="106"/>
      <c r="F35" s="119"/>
      <c r="G35" s="743"/>
      <c r="H35" s="493"/>
      <c r="I35" s="295"/>
      <c r="J35" s="106"/>
      <c r="K35" s="106"/>
      <c r="L35" s="119"/>
      <c r="M35" s="106"/>
      <c r="N35" s="107"/>
      <c r="O35" s="491"/>
      <c r="P35" s="107"/>
    </row>
    <row r="36" spans="1:16" ht="18.899999999999999" customHeight="1" x14ac:dyDescent="0.25">
      <c r="A36" s="753">
        <v>29</v>
      </c>
      <c r="B36" s="496"/>
      <c r="C36" s="105"/>
      <c r="D36" s="106"/>
      <c r="E36" s="106"/>
      <c r="F36" s="119"/>
      <c r="G36" s="743"/>
      <c r="H36" s="493"/>
      <c r="I36" s="295"/>
      <c r="J36" s="106"/>
      <c r="K36" s="106"/>
      <c r="L36" s="119"/>
      <c r="M36" s="106"/>
      <c r="N36" s="107"/>
      <c r="O36" s="491"/>
      <c r="P36" s="107"/>
    </row>
    <row r="37" spans="1:16" ht="18.899999999999999" customHeight="1" x14ac:dyDescent="0.25">
      <c r="A37" s="753">
        <v>30</v>
      </c>
      <c r="B37" s="496"/>
      <c r="C37" s="105"/>
      <c r="D37" s="106"/>
      <c r="E37" s="106"/>
      <c r="F37" s="119"/>
      <c r="G37" s="743"/>
      <c r="H37" s="493"/>
      <c r="I37" s="295"/>
      <c r="J37" s="106"/>
      <c r="K37" s="106"/>
      <c r="L37" s="119"/>
      <c r="M37" s="106"/>
      <c r="N37" s="107"/>
      <c r="O37" s="491"/>
      <c r="P37" s="107"/>
    </row>
    <row r="38" spans="1:16" ht="18.899999999999999" customHeight="1" x14ac:dyDescent="0.25">
      <c r="A38" s="753">
        <v>31</v>
      </c>
      <c r="B38" s="496"/>
      <c r="C38" s="105"/>
      <c r="D38" s="106"/>
      <c r="E38" s="106"/>
      <c r="F38" s="119"/>
      <c r="G38" s="743"/>
      <c r="H38" s="493"/>
      <c r="I38" s="295"/>
      <c r="J38" s="106"/>
      <c r="K38" s="106"/>
      <c r="L38" s="119"/>
      <c r="M38" s="106"/>
      <c r="N38" s="107"/>
      <c r="O38" s="491"/>
      <c r="P38" s="107"/>
    </row>
    <row r="39" spans="1:16" ht="18.899999999999999" customHeight="1" x14ac:dyDescent="0.25">
      <c r="A39" s="753">
        <v>32</v>
      </c>
      <c r="B39" s="496"/>
      <c r="C39" s="105"/>
      <c r="D39" s="106"/>
      <c r="E39" s="106"/>
      <c r="F39" s="119"/>
      <c r="G39" s="743"/>
      <c r="H39" s="493"/>
      <c r="I39" s="295"/>
      <c r="J39" s="106"/>
      <c r="K39" s="106"/>
      <c r="L39" s="119"/>
      <c r="M39" s="106"/>
      <c r="N39" s="107"/>
      <c r="O39" s="491"/>
      <c r="P39" s="107"/>
    </row>
    <row r="40" spans="1:16" ht="18.899999999999999" customHeight="1" x14ac:dyDescent="0.25">
      <c r="A40" s="495"/>
      <c r="B40" s="496"/>
      <c r="C40" s="105"/>
      <c r="D40" s="106"/>
      <c r="E40" s="106"/>
      <c r="F40" s="119"/>
      <c r="G40" s="743"/>
      <c r="H40" s="493"/>
      <c r="I40" s="295"/>
      <c r="J40" s="106"/>
      <c r="K40" s="106"/>
      <c r="L40" s="119"/>
      <c r="M40" s="106"/>
      <c r="N40" s="107"/>
      <c r="O40" s="491"/>
      <c r="P40" s="107"/>
    </row>
    <row r="41" spans="1:16" ht="18.899999999999999" customHeight="1" x14ac:dyDescent="0.25">
      <c r="A41" s="495"/>
      <c r="B41" s="496"/>
      <c r="C41" s="105"/>
      <c r="D41" s="106"/>
      <c r="E41" s="106"/>
      <c r="F41" s="119"/>
      <c r="G41" s="743"/>
      <c r="H41" s="493"/>
      <c r="I41" s="295"/>
      <c r="J41" s="106"/>
      <c r="K41" s="106"/>
      <c r="L41" s="119"/>
      <c r="M41" s="106"/>
      <c r="N41" s="107"/>
      <c r="O41" s="491"/>
      <c r="P41" s="107"/>
    </row>
    <row r="42" spans="1:16" ht="18.899999999999999" customHeight="1" x14ac:dyDescent="0.25">
      <c r="A42" s="495"/>
      <c r="B42" s="496"/>
      <c r="C42" s="105"/>
      <c r="D42" s="106"/>
      <c r="E42" s="106"/>
      <c r="F42" s="119"/>
      <c r="G42" s="743"/>
      <c r="H42" s="493"/>
      <c r="I42" s="295"/>
      <c r="J42" s="106"/>
      <c r="K42" s="106"/>
      <c r="L42" s="119"/>
      <c r="M42" s="106"/>
      <c r="N42" s="107"/>
      <c r="O42" s="491"/>
      <c r="P42" s="107"/>
    </row>
    <row r="43" spans="1:16" ht="18.899999999999999" customHeight="1" x14ac:dyDescent="0.25">
      <c r="A43" s="495"/>
      <c r="B43" s="496"/>
      <c r="C43" s="105"/>
      <c r="D43" s="106"/>
      <c r="E43" s="106"/>
      <c r="F43" s="119"/>
      <c r="G43" s="743"/>
      <c r="H43" s="493"/>
      <c r="I43" s="295"/>
      <c r="J43" s="106"/>
      <c r="K43" s="106"/>
      <c r="L43" s="119"/>
      <c r="M43" s="106"/>
      <c r="N43" s="107"/>
      <c r="O43" s="491"/>
      <c r="P43" s="107"/>
    </row>
    <row r="44" spans="1:16" ht="18.899999999999999" customHeight="1" x14ac:dyDescent="0.25">
      <c r="A44" s="495"/>
      <c r="B44" s="496"/>
      <c r="C44" s="105"/>
      <c r="D44" s="106"/>
      <c r="E44" s="106"/>
      <c r="F44" s="119"/>
      <c r="G44" s="743"/>
      <c r="H44" s="493"/>
      <c r="I44" s="295"/>
      <c r="J44" s="106"/>
      <c r="K44" s="106"/>
      <c r="L44" s="119"/>
      <c r="M44" s="106"/>
      <c r="N44" s="107"/>
      <c r="O44" s="491"/>
      <c r="P44" s="107"/>
    </row>
    <row r="45" spans="1:16" ht="18.899999999999999" customHeight="1" x14ac:dyDescent="0.25">
      <c r="A45" s="495"/>
      <c r="B45" s="496"/>
      <c r="C45" s="105"/>
      <c r="D45" s="106"/>
      <c r="E45" s="106"/>
      <c r="F45" s="119"/>
      <c r="G45" s="743"/>
      <c r="H45" s="493"/>
      <c r="I45" s="295"/>
      <c r="J45" s="106"/>
      <c r="K45" s="106"/>
      <c r="L45" s="119"/>
      <c r="M45" s="106"/>
      <c r="N45" s="107"/>
      <c r="O45" s="491"/>
      <c r="P45" s="107"/>
    </row>
    <row r="46" spans="1:16" ht="18.899999999999999" customHeight="1" x14ac:dyDescent="0.25">
      <c r="A46" s="495"/>
      <c r="B46" s="496"/>
      <c r="C46" s="105"/>
      <c r="D46" s="106"/>
      <c r="E46" s="106"/>
      <c r="F46" s="119"/>
      <c r="G46" s="743"/>
      <c r="H46" s="493"/>
      <c r="I46" s="295"/>
      <c r="J46" s="106"/>
      <c r="K46" s="106"/>
      <c r="L46" s="119"/>
      <c r="M46" s="106"/>
      <c r="N46" s="107"/>
      <c r="O46" s="491"/>
      <c r="P46" s="107"/>
    </row>
    <row r="47" spans="1:16" ht="18.899999999999999" customHeight="1" x14ac:dyDescent="0.25">
      <c r="A47" s="495"/>
      <c r="B47" s="496"/>
      <c r="C47" s="105"/>
      <c r="D47" s="106"/>
      <c r="E47" s="106"/>
      <c r="F47" s="119"/>
      <c r="G47" s="743"/>
      <c r="H47" s="493"/>
      <c r="I47" s="295"/>
      <c r="J47" s="106"/>
      <c r="K47" s="106"/>
      <c r="L47" s="119"/>
      <c r="M47" s="106"/>
      <c r="N47" s="107"/>
      <c r="O47" s="491"/>
      <c r="P47" s="107"/>
    </row>
    <row r="48" spans="1:16" ht="18.899999999999999" customHeight="1" x14ac:dyDescent="0.25">
      <c r="A48" s="495"/>
      <c r="B48" s="496"/>
      <c r="C48" s="105"/>
      <c r="D48" s="106"/>
      <c r="E48" s="106"/>
      <c r="F48" s="119"/>
      <c r="G48" s="743"/>
      <c r="H48" s="493"/>
      <c r="I48" s="295"/>
      <c r="J48" s="106"/>
      <c r="K48" s="106"/>
      <c r="L48" s="119"/>
      <c r="M48" s="106"/>
      <c r="N48" s="107"/>
      <c r="O48" s="491"/>
      <c r="P48" s="107"/>
    </row>
    <row r="49" spans="1:16" ht="18.899999999999999" customHeight="1" x14ac:dyDescent="0.25">
      <c r="A49" s="495"/>
      <c r="B49" s="496"/>
      <c r="C49" s="105"/>
      <c r="D49" s="106"/>
      <c r="E49" s="106"/>
      <c r="F49" s="119"/>
      <c r="G49" s="743"/>
      <c r="H49" s="493"/>
      <c r="I49" s="295"/>
      <c r="J49" s="106"/>
      <c r="K49" s="106"/>
      <c r="L49" s="119"/>
      <c r="M49" s="106"/>
      <c r="N49" s="107"/>
      <c r="O49" s="491"/>
      <c r="P49" s="107"/>
    </row>
    <row r="50" spans="1:16" ht="18.899999999999999" customHeight="1" x14ac:dyDescent="0.25">
      <c r="A50" s="495"/>
      <c r="B50" s="496"/>
      <c r="C50" s="105"/>
      <c r="D50" s="106"/>
      <c r="E50" s="106"/>
      <c r="F50" s="119"/>
      <c r="G50" s="743"/>
      <c r="H50" s="493"/>
      <c r="I50" s="295"/>
      <c r="J50" s="106"/>
      <c r="K50" s="106"/>
      <c r="L50" s="119"/>
      <c r="M50" s="106"/>
      <c r="N50" s="107"/>
      <c r="O50" s="491"/>
      <c r="P50" s="107"/>
    </row>
    <row r="51" spans="1:16" ht="18.899999999999999" customHeight="1" x14ac:dyDescent="0.25">
      <c r="A51" s="495"/>
      <c r="B51" s="496"/>
      <c r="C51" s="105"/>
      <c r="D51" s="106"/>
      <c r="E51" s="106"/>
      <c r="F51" s="119"/>
      <c r="G51" s="743"/>
      <c r="H51" s="493"/>
      <c r="I51" s="295"/>
      <c r="J51" s="106"/>
      <c r="K51" s="106"/>
      <c r="L51" s="119"/>
      <c r="M51" s="106"/>
      <c r="N51" s="107"/>
      <c r="O51" s="491"/>
      <c r="P51" s="107"/>
    </row>
    <row r="52" spans="1:16" ht="18.899999999999999" customHeight="1" x14ac:dyDescent="0.25">
      <c r="A52" s="495"/>
      <c r="B52" s="496"/>
      <c r="C52" s="105"/>
      <c r="D52" s="106"/>
      <c r="E52" s="106"/>
      <c r="F52" s="119"/>
      <c r="G52" s="743"/>
      <c r="H52" s="493"/>
      <c r="I52" s="295"/>
      <c r="J52" s="106"/>
      <c r="K52" s="106"/>
      <c r="L52" s="119"/>
      <c r="M52" s="106"/>
      <c r="N52" s="107"/>
      <c r="O52" s="491"/>
      <c r="P52" s="107"/>
    </row>
    <row r="53" spans="1:16" ht="18.899999999999999" customHeight="1" x14ac:dyDescent="0.25">
      <c r="A53" s="495"/>
      <c r="B53" s="496"/>
      <c r="C53" s="105"/>
      <c r="D53" s="106"/>
      <c r="E53" s="106"/>
      <c r="F53" s="119"/>
      <c r="G53" s="743"/>
      <c r="H53" s="493"/>
      <c r="I53" s="295"/>
      <c r="J53" s="106"/>
      <c r="K53" s="106"/>
      <c r="L53" s="119"/>
      <c r="M53" s="106"/>
      <c r="N53" s="107"/>
      <c r="O53" s="491"/>
      <c r="P53" s="107"/>
    </row>
    <row r="54" spans="1:16" ht="18.899999999999999" customHeight="1" x14ac:dyDescent="0.25">
      <c r="A54" s="495"/>
      <c r="B54" s="496"/>
      <c r="C54" s="105"/>
      <c r="D54" s="106"/>
      <c r="E54" s="106"/>
      <c r="F54" s="119"/>
      <c r="G54" s="743"/>
      <c r="H54" s="493"/>
      <c r="I54" s="295"/>
      <c r="J54" s="106"/>
      <c r="K54" s="106"/>
      <c r="L54" s="119"/>
      <c r="M54" s="106"/>
      <c r="N54" s="107"/>
      <c r="O54" s="491"/>
      <c r="P54" s="107"/>
    </row>
    <row r="55" spans="1:16" ht="18.899999999999999" customHeight="1" x14ac:dyDescent="0.25">
      <c r="A55" s="495"/>
      <c r="B55" s="496"/>
      <c r="C55" s="105"/>
      <c r="D55" s="106"/>
      <c r="E55" s="106"/>
      <c r="F55" s="119"/>
      <c r="G55" s="743"/>
      <c r="H55" s="493"/>
      <c r="I55" s="295"/>
      <c r="J55" s="106"/>
      <c r="K55" s="106"/>
      <c r="L55" s="107"/>
      <c r="M55" s="106"/>
      <c r="N55" s="107"/>
      <c r="O55" s="491"/>
      <c r="P55" s="107"/>
    </row>
    <row r="56" spans="1:16" ht="18.899999999999999" customHeight="1" x14ac:dyDescent="0.25">
      <c r="A56" s="495"/>
      <c r="B56" s="496"/>
      <c r="C56" s="105"/>
      <c r="D56" s="106"/>
      <c r="E56" s="769"/>
      <c r="F56" s="107"/>
      <c r="G56" s="743"/>
      <c r="H56" s="496"/>
      <c r="I56" s="105"/>
      <c r="J56" s="106"/>
      <c r="K56" s="769"/>
      <c r="L56" s="107"/>
      <c r="M56" s="106"/>
      <c r="N56" s="107"/>
      <c r="O56" s="491"/>
      <c r="P56" s="107"/>
    </row>
    <row r="57" spans="1:16" ht="18.899999999999999" customHeight="1" x14ac:dyDescent="0.25">
      <c r="A57" s="495"/>
      <c r="B57" s="496"/>
      <c r="C57" s="105"/>
      <c r="D57" s="106"/>
      <c r="E57" s="106"/>
      <c r="F57" s="119"/>
      <c r="G57" s="743"/>
      <c r="H57" s="493"/>
      <c r="I57" s="295"/>
      <c r="J57" s="106"/>
      <c r="K57" s="106"/>
      <c r="L57" s="119"/>
      <c r="M57" s="106"/>
      <c r="N57" s="107"/>
      <c r="O57" s="491"/>
      <c r="P57" s="107"/>
    </row>
    <row r="58" spans="1:16" ht="18.899999999999999" customHeight="1" x14ac:dyDescent="0.25">
      <c r="A58" s="495"/>
      <c r="B58" s="496"/>
      <c r="C58" s="105"/>
      <c r="D58" s="106"/>
      <c r="E58" s="769"/>
      <c r="F58" s="107"/>
      <c r="G58" s="743"/>
      <c r="H58" s="496"/>
      <c r="I58" s="105"/>
      <c r="J58" s="106"/>
      <c r="K58" s="769"/>
      <c r="L58" s="107"/>
      <c r="M58" s="106"/>
      <c r="N58" s="107"/>
      <c r="O58" s="491"/>
      <c r="P58" s="107"/>
    </row>
    <row r="59" spans="1:16" ht="18.899999999999999" customHeight="1" x14ac:dyDescent="0.25">
      <c r="A59" s="495"/>
      <c r="B59" s="496"/>
      <c r="C59" s="105"/>
      <c r="D59" s="106"/>
      <c r="E59" s="769"/>
      <c r="F59" s="107"/>
      <c r="G59" s="743"/>
      <c r="H59" s="496"/>
      <c r="I59" s="105"/>
      <c r="J59" s="106"/>
      <c r="K59" s="769"/>
      <c r="L59" s="107"/>
      <c r="M59" s="106"/>
      <c r="N59" s="107"/>
      <c r="O59" s="491"/>
      <c r="P59" s="107"/>
    </row>
    <row r="60" spans="1:16" ht="18.899999999999999" customHeight="1" x14ac:dyDescent="0.25">
      <c r="A60" s="495"/>
      <c r="B60" s="496"/>
      <c r="C60" s="105"/>
      <c r="D60" s="106"/>
      <c r="E60" s="769"/>
      <c r="F60" s="107"/>
      <c r="G60" s="743"/>
      <c r="H60" s="496"/>
      <c r="I60" s="105"/>
      <c r="J60" s="106"/>
      <c r="K60" s="769"/>
      <c r="L60" s="107"/>
      <c r="M60" s="106"/>
      <c r="N60" s="107"/>
      <c r="O60" s="491"/>
      <c r="P60" s="107"/>
    </row>
    <row r="61" spans="1:16" ht="18.899999999999999" customHeight="1" x14ac:dyDescent="0.25">
      <c r="A61" s="495"/>
      <c r="B61" s="496"/>
      <c r="C61" s="105"/>
      <c r="D61" s="106"/>
      <c r="E61" s="769"/>
      <c r="F61" s="107"/>
      <c r="G61" s="743"/>
      <c r="H61" s="496"/>
      <c r="I61" s="105"/>
      <c r="J61" s="106"/>
      <c r="K61" s="769"/>
      <c r="L61" s="107"/>
      <c r="M61" s="106"/>
      <c r="N61" s="296"/>
      <c r="O61" s="491"/>
      <c r="P61" s="107"/>
    </row>
    <row r="62" spans="1:16" ht="18.899999999999999" customHeight="1" x14ac:dyDescent="0.25">
      <c r="A62" s="495"/>
      <c r="B62" s="496"/>
      <c r="C62" s="105"/>
      <c r="D62" s="106"/>
      <c r="E62" s="769"/>
      <c r="F62" s="107"/>
      <c r="G62" s="743"/>
      <c r="H62" s="496"/>
      <c r="I62" s="105"/>
      <c r="J62" s="106"/>
      <c r="K62" s="769"/>
      <c r="L62" s="107"/>
      <c r="M62" s="106"/>
      <c r="N62" s="107"/>
      <c r="O62" s="491"/>
      <c r="P62" s="107"/>
    </row>
    <row r="63" spans="1:16" ht="18.75" customHeight="1" x14ac:dyDescent="0.25">
      <c r="A63" s="495"/>
      <c r="B63" s="496"/>
      <c r="C63" s="105"/>
      <c r="D63" s="106"/>
      <c r="E63" s="769"/>
      <c r="F63" s="107"/>
      <c r="G63" s="743"/>
      <c r="H63" s="496"/>
      <c r="I63" s="105"/>
      <c r="J63" s="106"/>
      <c r="K63" s="770"/>
      <c r="L63" s="107"/>
      <c r="M63" s="106"/>
      <c r="N63" s="107"/>
      <c r="O63" s="491"/>
      <c r="P63" s="107"/>
    </row>
    <row r="64" spans="1:16" ht="18.899999999999999" customHeight="1" x14ac:dyDescent="0.25">
      <c r="A64" s="495"/>
      <c r="B64" s="496"/>
      <c r="C64" s="105"/>
      <c r="D64" s="106"/>
      <c r="E64" s="769"/>
      <c r="F64" s="107"/>
      <c r="G64" s="743"/>
      <c r="H64" s="496"/>
      <c r="I64" s="105"/>
      <c r="J64" s="106"/>
      <c r="K64" s="769"/>
      <c r="L64" s="107"/>
      <c r="M64" s="106"/>
      <c r="N64" s="107"/>
      <c r="O64" s="491"/>
      <c r="P64" s="107"/>
    </row>
    <row r="65" spans="1:16" ht="18.899999999999999" customHeight="1" x14ac:dyDescent="0.25">
      <c r="A65" s="495"/>
      <c r="B65" s="496"/>
      <c r="C65" s="105"/>
      <c r="D65" s="106"/>
      <c r="E65" s="769"/>
      <c r="F65" s="107"/>
      <c r="G65" s="743"/>
      <c r="H65" s="496"/>
      <c r="I65" s="105"/>
      <c r="J65" s="106"/>
      <c r="K65" s="769"/>
      <c r="L65" s="107"/>
      <c r="M65" s="106"/>
      <c r="N65" s="107"/>
      <c r="O65" s="491"/>
      <c r="P65" s="107"/>
    </row>
    <row r="66" spans="1:16" ht="18.899999999999999" customHeight="1" x14ac:dyDescent="0.25">
      <c r="A66" s="495"/>
      <c r="B66" s="496"/>
      <c r="C66" s="105"/>
      <c r="D66" s="106"/>
      <c r="E66" s="769"/>
      <c r="F66" s="107"/>
      <c r="G66" s="743"/>
      <c r="H66" s="496"/>
      <c r="I66" s="105"/>
      <c r="J66" s="106"/>
      <c r="K66" s="771"/>
      <c r="L66" s="107"/>
      <c r="M66" s="106"/>
      <c r="N66" s="107"/>
      <c r="O66" s="491"/>
      <c r="P66" s="107"/>
    </row>
    <row r="67" spans="1:16" ht="18.899999999999999" customHeight="1" x14ac:dyDescent="0.25">
      <c r="A67" s="495"/>
      <c r="B67" s="496"/>
      <c r="C67" s="105"/>
      <c r="D67" s="106"/>
      <c r="E67" s="769"/>
      <c r="F67" s="107"/>
      <c r="G67" s="743"/>
      <c r="H67" s="496"/>
      <c r="I67" s="105"/>
      <c r="J67" s="106"/>
      <c r="K67" s="769"/>
      <c r="L67" s="107"/>
      <c r="M67" s="106"/>
      <c r="N67" s="107"/>
      <c r="O67" s="491"/>
      <c r="P67" s="107"/>
    </row>
    <row r="68" spans="1:16" ht="19.5" customHeight="1" x14ac:dyDescent="0.25">
      <c r="A68" s="495"/>
      <c r="B68" s="496"/>
      <c r="C68" s="105"/>
      <c r="D68" s="106"/>
      <c r="E68" s="769"/>
      <c r="F68" s="107"/>
      <c r="G68" s="743"/>
      <c r="H68" s="496"/>
      <c r="I68" s="105"/>
      <c r="J68" s="106"/>
      <c r="K68" s="769"/>
      <c r="L68" s="107"/>
      <c r="M68" s="106"/>
      <c r="N68" s="107"/>
      <c r="O68" s="491"/>
      <c r="P68" s="107"/>
    </row>
    <row r="69" spans="1:16" ht="19.5" customHeight="1" x14ac:dyDescent="0.25">
      <c r="A69" s="495"/>
      <c r="B69" s="496"/>
      <c r="C69" s="105"/>
      <c r="D69" s="106"/>
      <c r="E69" s="769"/>
      <c r="F69" s="107"/>
      <c r="G69" s="743"/>
      <c r="H69" s="496"/>
      <c r="I69" s="105"/>
      <c r="J69" s="106"/>
      <c r="K69" s="769"/>
      <c r="L69" s="107"/>
      <c r="M69" s="106"/>
      <c r="N69" s="107"/>
      <c r="O69" s="491"/>
      <c r="P69" s="107"/>
    </row>
    <row r="70" spans="1:16" ht="19.5" customHeight="1" x14ac:dyDescent="0.25">
      <c r="A70" s="495"/>
      <c r="B70" s="496"/>
      <c r="C70" s="105"/>
      <c r="D70" s="106"/>
      <c r="E70" s="769"/>
      <c r="F70" s="107"/>
      <c r="G70" s="743"/>
      <c r="H70" s="496"/>
      <c r="I70" s="105"/>
      <c r="J70" s="106"/>
      <c r="K70" s="769"/>
      <c r="L70" s="107"/>
      <c r="M70" s="106"/>
      <c r="N70" s="107"/>
      <c r="O70" s="491"/>
      <c r="P70" s="107"/>
    </row>
    <row r="71" spans="1:16" ht="19.5" customHeight="1" x14ac:dyDescent="0.25">
      <c r="A71" s="495"/>
      <c r="B71" s="496"/>
      <c r="C71" s="105"/>
      <c r="D71" s="106"/>
      <c r="E71" s="769"/>
      <c r="F71" s="107"/>
      <c r="G71" s="743"/>
      <c r="H71" s="496"/>
      <c r="I71" s="105"/>
      <c r="J71" s="106"/>
      <c r="K71" s="769"/>
      <c r="L71" s="107"/>
      <c r="M71" s="106"/>
      <c r="N71" s="107"/>
      <c r="O71" s="491"/>
      <c r="P71" s="107"/>
    </row>
    <row r="72" spans="1:16" ht="19.5" customHeight="1" x14ac:dyDescent="0.25">
      <c r="A72" s="495"/>
      <c r="B72" s="496"/>
      <c r="C72" s="105"/>
      <c r="D72" s="106"/>
      <c r="E72" s="106"/>
      <c r="F72" s="119"/>
      <c r="G72" s="743"/>
      <c r="H72" s="493"/>
      <c r="I72" s="295"/>
      <c r="J72" s="106"/>
      <c r="K72" s="106"/>
      <c r="L72" s="107"/>
      <c r="M72" s="106"/>
      <c r="N72" s="107"/>
      <c r="O72" s="491"/>
      <c r="P72" s="107"/>
    </row>
    <row r="73" spans="1:16" ht="19.5" customHeight="1" x14ac:dyDescent="0.25">
      <c r="A73" s="495"/>
      <c r="B73" s="496"/>
      <c r="C73" s="105"/>
      <c r="D73" s="106"/>
      <c r="E73" s="769"/>
      <c r="F73" s="107"/>
      <c r="G73" s="743"/>
      <c r="H73" s="496"/>
      <c r="I73" s="105"/>
      <c r="J73" s="106"/>
      <c r="K73" s="769"/>
      <c r="L73" s="107"/>
      <c r="M73" s="106"/>
      <c r="N73" s="107"/>
      <c r="O73" s="491"/>
      <c r="P73" s="107"/>
    </row>
    <row r="74" spans="1:16" ht="19.5" customHeight="1" x14ac:dyDescent="0.25">
      <c r="A74" s="495"/>
      <c r="B74" s="496"/>
      <c r="C74" s="105"/>
      <c r="D74" s="106"/>
      <c r="E74" s="769"/>
      <c r="F74" s="107"/>
      <c r="G74" s="743"/>
      <c r="H74" s="496"/>
      <c r="I74" s="105"/>
      <c r="J74" s="106"/>
      <c r="K74" s="769"/>
      <c r="L74" s="107"/>
      <c r="M74" s="106"/>
      <c r="N74" s="107"/>
      <c r="O74" s="491"/>
      <c r="P74" s="107"/>
    </row>
    <row r="75" spans="1:16" ht="19.5" customHeight="1" x14ac:dyDescent="0.25">
      <c r="A75" s="495"/>
      <c r="B75" s="496"/>
      <c r="C75" s="105"/>
      <c r="D75" s="106"/>
      <c r="E75" s="769"/>
      <c r="F75" s="107"/>
      <c r="G75" s="743"/>
      <c r="H75" s="496"/>
      <c r="I75" s="105"/>
      <c r="J75" s="106"/>
      <c r="K75" s="769"/>
      <c r="L75" s="107"/>
      <c r="M75" s="106"/>
      <c r="N75" s="107"/>
      <c r="O75" s="491"/>
      <c r="P75" s="107"/>
    </row>
    <row r="76" spans="1:16" ht="19.5" customHeight="1" x14ac:dyDescent="0.25">
      <c r="A76" s="495"/>
      <c r="B76" s="496"/>
      <c r="C76" s="105"/>
      <c r="D76" s="106"/>
      <c r="E76" s="769"/>
      <c r="F76" s="107"/>
      <c r="G76" s="743"/>
      <c r="H76" s="496"/>
      <c r="I76" s="105"/>
      <c r="J76" s="106"/>
      <c r="K76" s="769"/>
      <c r="L76" s="107"/>
      <c r="M76" s="106"/>
      <c r="N76" s="107"/>
      <c r="O76" s="491"/>
      <c r="P76" s="107"/>
    </row>
    <row r="77" spans="1:16" ht="19.5" customHeight="1" x14ac:dyDescent="0.25">
      <c r="A77" s="495"/>
      <c r="B77" s="496"/>
      <c r="C77" s="105"/>
      <c r="D77" s="106"/>
      <c r="E77" s="769"/>
      <c r="F77" s="107"/>
      <c r="G77" s="743"/>
      <c r="H77" s="496"/>
      <c r="I77" s="105"/>
      <c r="J77" s="106"/>
      <c r="K77" s="769"/>
      <c r="L77" s="107"/>
      <c r="M77" s="106"/>
      <c r="N77" s="296"/>
      <c r="O77" s="491"/>
      <c r="P77" s="107"/>
    </row>
    <row r="78" spans="1:16" ht="19.5" customHeight="1" x14ac:dyDescent="0.25">
      <c r="A78" s="495"/>
      <c r="B78" s="496"/>
      <c r="C78" s="105"/>
      <c r="D78" s="106"/>
      <c r="E78" s="769"/>
      <c r="F78" s="107"/>
      <c r="G78" s="743"/>
      <c r="H78" s="496"/>
      <c r="I78" s="105"/>
      <c r="J78" s="106"/>
      <c r="K78" s="769"/>
      <c r="L78" s="107"/>
      <c r="M78" s="106"/>
      <c r="N78" s="107"/>
      <c r="O78" s="491"/>
      <c r="P78" s="107"/>
    </row>
    <row r="79" spans="1:16" ht="19.5" customHeight="1" x14ac:dyDescent="0.25">
      <c r="A79" s="495"/>
      <c r="B79" s="496"/>
      <c r="C79" s="105"/>
      <c r="D79" s="106"/>
      <c r="E79" s="769"/>
      <c r="F79" s="107"/>
      <c r="G79" s="743"/>
      <c r="H79" s="496"/>
      <c r="I79" s="105"/>
      <c r="J79" s="106"/>
      <c r="K79" s="770"/>
      <c r="L79" s="107"/>
      <c r="M79" s="106"/>
      <c r="N79" s="107"/>
      <c r="O79" s="491"/>
      <c r="P79" s="107"/>
    </row>
    <row r="80" spans="1:16" ht="19.5" customHeight="1" x14ac:dyDescent="0.25">
      <c r="A80" s="495"/>
      <c r="B80" s="496"/>
      <c r="C80" s="105"/>
      <c r="D80" s="106"/>
      <c r="E80" s="769"/>
      <c r="F80" s="107"/>
      <c r="G80" s="743"/>
      <c r="H80" s="496"/>
      <c r="I80" s="105"/>
      <c r="J80" s="106"/>
      <c r="K80" s="769"/>
      <c r="L80" s="107"/>
      <c r="M80" s="106"/>
      <c r="N80" s="107"/>
      <c r="O80" s="491"/>
      <c r="P80" s="107"/>
    </row>
    <row r="81" spans="1:16" ht="19.5" customHeight="1" x14ac:dyDescent="0.25">
      <c r="A81" s="495"/>
      <c r="B81" s="496"/>
      <c r="C81" s="105"/>
      <c r="D81" s="106"/>
      <c r="E81" s="769"/>
      <c r="F81" s="107"/>
      <c r="G81" s="743"/>
      <c r="H81" s="496"/>
      <c r="I81" s="105"/>
      <c r="J81" s="106"/>
      <c r="K81" s="769"/>
      <c r="L81" s="107"/>
      <c r="M81" s="106"/>
      <c r="N81" s="107"/>
      <c r="O81" s="491"/>
      <c r="P81" s="107"/>
    </row>
    <row r="82" spans="1:16" ht="19.5" customHeight="1" x14ac:dyDescent="0.25">
      <c r="A82" s="495"/>
      <c r="B82" s="496"/>
      <c r="C82" s="105"/>
      <c r="D82" s="106"/>
      <c r="E82" s="769"/>
      <c r="F82" s="107"/>
      <c r="G82" s="743"/>
      <c r="H82" s="496"/>
      <c r="I82" s="105"/>
      <c r="J82" s="106"/>
      <c r="K82" s="771"/>
      <c r="L82" s="107"/>
      <c r="M82" s="106"/>
      <c r="N82" s="107"/>
      <c r="O82" s="491"/>
      <c r="P82" s="107"/>
    </row>
    <row r="83" spans="1:16" ht="19.5" customHeight="1" x14ac:dyDescent="0.25">
      <c r="A83" s="495"/>
      <c r="B83" s="496"/>
      <c r="C83" s="105"/>
      <c r="D83" s="106"/>
      <c r="E83" s="769"/>
      <c r="F83" s="107"/>
      <c r="G83" s="743"/>
      <c r="H83" s="496"/>
      <c r="I83" s="105"/>
      <c r="J83" s="106"/>
      <c r="K83" s="769"/>
      <c r="L83" s="107"/>
      <c r="M83" s="106"/>
      <c r="N83" s="107"/>
      <c r="O83" s="491"/>
      <c r="P83" s="107"/>
    </row>
    <row r="84" spans="1:16" ht="19.5" customHeight="1" x14ac:dyDescent="0.25">
      <c r="A84" s="495"/>
      <c r="B84" s="496"/>
      <c r="C84" s="105"/>
      <c r="D84" s="106"/>
      <c r="E84" s="769"/>
      <c r="F84" s="107"/>
      <c r="G84" s="743"/>
      <c r="H84" s="496"/>
      <c r="I84" s="105"/>
      <c r="J84" s="106"/>
      <c r="K84" s="769"/>
      <c r="L84" s="107"/>
      <c r="M84" s="106"/>
      <c r="N84" s="107"/>
      <c r="O84" s="491"/>
      <c r="P84" s="107"/>
    </row>
    <row r="85" spans="1:16" ht="19.5" customHeight="1" x14ac:dyDescent="0.25">
      <c r="A85" s="495"/>
      <c r="B85" s="496"/>
      <c r="C85" s="105"/>
      <c r="D85" s="106"/>
      <c r="E85" s="769"/>
      <c r="F85" s="107"/>
      <c r="G85" s="743"/>
      <c r="H85" s="496"/>
      <c r="I85" s="105"/>
      <c r="J85" s="106"/>
      <c r="K85" s="769"/>
      <c r="L85" s="107"/>
      <c r="M85" s="106"/>
      <c r="N85" s="107"/>
      <c r="O85" s="491"/>
      <c r="P85" s="107"/>
    </row>
    <row r="86" spans="1:16" ht="19.5" customHeight="1" x14ac:dyDescent="0.25">
      <c r="A86" s="495"/>
      <c r="B86" s="496"/>
      <c r="C86" s="105"/>
      <c r="D86" s="106"/>
      <c r="E86" s="769"/>
      <c r="F86" s="107"/>
      <c r="G86" s="743"/>
      <c r="H86" s="496"/>
      <c r="I86" s="105"/>
      <c r="J86" s="106"/>
      <c r="K86" s="769"/>
      <c r="L86" s="107"/>
      <c r="M86" s="106"/>
      <c r="N86" s="107"/>
      <c r="O86" s="491"/>
      <c r="P86" s="107"/>
    </row>
    <row r="87" spans="1:16" ht="19.5" customHeight="1" thickBot="1" x14ac:dyDescent="0.3">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9873"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47">
    <tabColor indexed="17"/>
    <pageSetUpPr fitToPage="1"/>
  </sheetPr>
  <dimension ref="A1:U81"/>
  <sheetViews>
    <sheetView showGridLines="0" showZeros="0" workbookViewId="0">
      <selection activeCell="Y41" activeCellId="1" sqref="B7 Y41"/>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MTSZ AMATŐR OB</v>
      </c>
      <c r="B1" s="138"/>
      <c r="I1" s="384"/>
      <c r="J1" s="137"/>
      <c r="K1" s="297" t="s">
        <v>145</v>
      </c>
      <c r="L1" s="297"/>
      <c r="M1" s="298"/>
      <c r="N1" s="137"/>
      <c r="O1" s="137"/>
      <c r="P1" s="137"/>
      <c r="R1" s="137"/>
    </row>
    <row r="2" spans="1:21" s="108" customFormat="1" x14ac:dyDescent="0.25">
      <c r="A2" s="473" t="s">
        <v>122</v>
      </c>
      <c r="B2" s="96"/>
      <c r="C2" s="96"/>
      <c r="D2" s="96"/>
      <c r="E2" s="96"/>
      <c r="F2" s="465" t="str">
        <f>Altalanos!$E$8</f>
        <v>Női egyéni 500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5" t="str">
        <f>Altalanos!$A$10</f>
        <v>2022.08.05-07.</v>
      </c>
      <c r="B4" s="835"/>
      <c r="C4" s="835"/>
      <c r="D4" s="145"/>
      <c r="E4" s="432"/>
      <c r="F4" s="145"/>
      <c r="G4" s="146" t="str">
        <f>Altalanos!$C$10</f>
        <v>Balatonboglár</v>
      </c>
      <c r="H4" s="301"/>
      <c r="I4" s="145"/>
      <c r="J4" s="302"/>
      <c r="K4" s="148"/>
      <c r="L4" s="147"/>
      <c r="M4" s="104"/>
      <c r="N4" s="302"/>
      <c r="O4" s="145"/>
      <c r="P4" s="302"/>
      <c r="Q4" s="145"/>
      <c r="R4" s="89" t="str">
        <f>Altalanos!$E$10</f>
        <v>Kádár László</v>
      </c>
    </row>
    <row r="5" spans="1:21" s="19" customFormat="1" ht="9.6" x14ac:dyDescent="0.25">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1" customFormat="1" ht="10.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(5)'!$A$7:$P$23,14))</f>
        <v/>
      </c>
      <c r="C7" s="390" t="str">
        <f>IF($D7="","",VLOOKUP($D7,'1D ELO (5)'!$A$7:$P$23,15))</f>
        <v/>
      </c>
      <c r="D7" s="159"/>
      <c r="E7" s="680" t="str">
        <f>UPPER(IF($D7="","",VLOOKUP($D7,'1D ELO (5)'!$A$7:$P$23,5)))</f>
        <v/>
      </c>
      <c r="F7" s="681" t="str">
        <f>UPPER(IF($D7="","",VLOOKUP($D7,'1D ELO (5)'!$A$7:$P$23,2)))</f>
        <v/>
      </c>
      <c r="G7" s="681" t="str">
        <f>IF($D7="","",VLOOKUP($D7,'1D ELO (5)'!$A$7:$P$23,3))</f>
        <v/>
      </c>
      <c r="H7" s="682"/>
      <c r="I7" s="681" t="str">
        <f>IF($D7="","",VLOOKUP($D7,'1D ELO (5)'!$A$7:$P$23,4))</f>
        <v/>
      </c>
      <c r="J7" s="309"/>
      <c r="K7" s="163"/>
      <c r="L7" s="165"/>
      <c r="M7" s="163"/>
      <c r="N7" s="165"/>
      <c r="O7" s="163"/>
      <c r="P7" s="165"/>
      <c r="Q7" s="163"/>
      <c r="R7" s="166"/>
      <c r="S7" s="169"/>
      <c r="U7" s="170" t="str">
        <f>Birók!P21</f>
        <v>Bíró</v>
      </c>
    </row>
    <row r="8" spans="1:21" s="38" customFormat="1" ht="9.6" customHeight="1" x14ac:dyDescent="0.25">
      <c r="A8" s="281"/>
      <c r="B8" s="310"/>
      <c r="C8" s="310"/>
      <c r="D8" s="310"/>
      <c r="E8" s="680" t="str">
        <f>UPPER(IF($D7="","",VLOOKUP($D7,'1D ELO (5)'!$A$7:$P$23,11)))</f>
        <v/>
      </c>
      <c r="F8" s="681" t="str">
        <f>UPPER(IF($D7="","",VLOOKUP($D7,'1D ELO (5)'!$A$7:$P$23,8)))</f>
        <v/>
      </c>
      <c r="G8" s="681" t="str">
        <f>IF($D7="","",VLOOKUP($D7,'1D ELO (5)'!$A$7:$P$23,9))</f>
        <v/>
      </c>
      <c r="H8" s="682"/>
      <c r="I8" s="681" t="str">
        <f>IF($D7="","",VLOOKUP($D7,'1D ELO (5)'!$A$7:$P$23,10))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(5)'!$A$7:$P$23,14))</f>
        <v/>
      </c>
      <c r="C11" s="390" t="str">
        <f>IF($D11="","",VLOOKUP($D11,'1D ELO (5)'!$A$7:$P$23,15))</f>
        <v/>
      </c>
      <c r="D11" s="159"/>
      <c r="E11" s="498" t="str">
        <f>UPPER(IF($D11="","",VLOOKUP($D11,'1D ELO (5)'!$A$7:$P$23,5)))</f>
        <v/>
      </c>
      <c r="F11" s="487" t="str">
        <f>UPPER(IF($D11="","",VLOOKUP($D11,'1D ELO (5)'!$A$7:$P$23,2)))</f>
        <v/>
      </c>
      <c r="G11" s="487" t="str">
        <f>IF($D11="","",VLOOKUP($D11,'1D ELO (5)'!$A$7:$P$23,3))</f>
        <v/>
      </c>
      <c r="H11" s="499"/>
      <c r="I11" s="487" t="str">
        <f>IF($D11="","",VLOOKUP($D11,'1D ELO (5)'!$A$7:$P$23,4))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(5)'!$A$7:$P$23,11)))</f>
        <v/>
      </c>
      <c r="F12" s="487" t="str">
        <f>UPPER(IF($D11="","",VLOOKUP($D11,'1D ELO (5)'!$A$7:$P$23,8)))</f>
        <v/>
      </c>
      <c r="G12" s="487" t="str">
        <f>IF($D11="","",VLOOKUP($D11,'1D ELO (5)'!$A$7:$P$23,9))</f>
        <v/>
      </c>
      <c r="H12" s="499"/>
      <c r="I12" s="487" t="str">
        <f>IF($D11="","",VLOOKUP($D11,'1D ELO (5)'!$A$7:$P$23,10))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(5)'!$A$7:$P$23,14))</f>
        <v/>
      </c>
      <c r="C15" s="390" t="str">
        <f>IF($D15="","",VLOOKUP($D15,'1D ELO (5)'!$A$7:$P$23,15))</f>
        <v/>
      </c>
      <c r="D15" s="159"/>
      <c r="E15" s="498" t="str">
        <f>UPPER(IF($D15="","",VLOOKUP($D15,'1D ELO (5)'!$A$7:$P$23,5)))</f>
        <v/>
      </c>
      <c r="F15" s="487" t="str">
        <f>UPPER(IF($D15="","",VLOOKUP($D15,'1D ELO (5)'!$A$7:$P$23,2)))</f>
        <v/>
      </c>
      <c r="G15" s="487" t="str">
        <f>IF($D15="","",VLOOKUP($D15,'1D ELO (5)'!$A$7:$P$23,3))</f>
        <v/>
      </c>
      <c r="H15" s="499"/>
      <c r="I15" s="487" t="str">
        <f>IF($D15="","",VLOOKUP($D15,'1D ELO (5)'!$A$7:$P$23,4))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(5)'!$A$7:$P$23,11)))</f>
        <v/>
      </c>
      <c r="F16" s="487" t="str">
        <f>UPPER(IF($D15="","",VLOOKUP($D15,'1D ELO (5)'!$A$7:$P$23,8)))</f>
        <v/>
      </c>
      <c r="G16" s="487" t="str">
        <f>IF($D15="","",VLOOKUP($D15,'1D ELO (5)'!$A$7:$P$23,9))</f>
        <v/>
      </c>
      <c r="H16" s="499"/>
      <c r="I16" s="487" t="str">
        <f>IF($D15="","",VLOOKUP($D15,'1D ELO (5)'!$A$7:$P$23,10))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(5)'!$A$7:$P$23,14))</f>
        <v/>
      </c>
      <c r="C19" s="390" t="str">
        <f>IF($D19="","",VLOOKUP($D19,'1D ELO (5)'!$A$7:$P$23,15))</f>
        <v/>
      </c>
      <c r="D19" s="159"/>
      <c r="E19" s="498" t="str">
        <f>UPPER(IF($D19="","",VLOOKUP($D19,'1D ELO (5)'!$A$7:$P$23,5)))</f>
        <v/>
      </c>
      <c r="F19" s="487" t="str">
        <f>UPPER(IF($D19="","",VLOOKUP($D19,'1D ELO (5)'!$A$7:$P$23,2)))</f>
        <v/>
      </c>
      <c r="G19" s="487" t="str">
        <f>IF($D19="","",VLOOKUP($D19,'1D ELO (5)'!$A$7:$P$23,3))</f>
        <v/>
      </c>
      <c r="H19" s="499"/>
      <c r="I19" s="487" t="str">
        <f>IF($D19="","",VLOOKUP($D19,'1D ELO (5)'!$A$7:$P$23,4))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(5)'!$A$7:$P$23,11)))</f>
        <v/>
      </c>
      <c r="F20" s="487" t="str">
        <f>UPPER(IF($D19="","",VLOOKUP($D19,'1D ELO (5)'!$A$7:$P$23,8)))</f>
        <v/>
      </c>
      <c r="G20" s="487" t="str">
        <f>IF($D19="","",VLOOKUP($D19,'1D ELO (5)'!$A$7:$P$23,9))</f>
        <v/>
      </c>
      <c r="H20" s="499"/>
      <c r="I20" s="487" t="str">
        <f>IF($D19="","",VLOOKUP($D19,'1D ELO (5)'!$A$7:$P$23,10))</f>
        <v/>
      </c>
      <c r="J20" s="311"/>
      <c r="K20" s="163"/>
      <c r="L20" s="165"/>
      <c r="M20" s="285"/>
      <c r="N20" s="323"/>
      <c r="O20" s="163"/>
      <c r="P20" s="165"/>
      <c r="Q20" s="163"/>
      <c r="R20" s="166"/>
      <c r="S20" s="169"/>
    </row>
    <row r="21" spans="1:19" s="38" customFormat="1" ht="9.6" customHeight="1" x14ac:dyDescent="0.25">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(5)'!$A$7:$P$23,14))</f>
        <v/>
      </c>
      <c r="C23" s="390" t="str">
        <f>IF($D23="","",VLOOKUP($D23,'1D ELO (5)'!$A$7:$P$23,15))</f>
        <v/>
      </c>
      <c r="D23" s="159"/>
      <c r="E23" s="498" t="str">
        <f>UPPER(IF($D23="","",VLOOKUP($D23,'1D ELO (5)'!$A$7:$P$23,5)))</f>
        <v/>
      </c>
      <c r="F23" s="487" t="str">
        <f>UPPER(IF($D23="","",VLOOKUP($D23,'1D ELO (5)'!$A$7:$P$23,2)))</f>
        <v/>
      </c>
      <c r="G23" s="487" t="str">
        <f>IF($D23="","",VLOOKUP($D23,'1D ELO (5)'!$A$7:$P$23,3))</f>
        <v/>
      </c>
      <c r="H23" s="499"/>
      <c r="I23" s="487" t="str">
        <f>IF($D23="","",VLOOKUP($D23,'1D ELO (5)'!$A$7:$P$23,4))</f>
        <v/>
      </c>
      <c r="J23" s="309"/>
      <c r="K23" s="163"/>
      <c r="L23" s="165"/>
      <c r="M23" s="163"/>
      <c r="N23" s="318"/>
      <c r="O23" s="163"/>
      <c r="P23" s="415"/>
      <c r="Q23" s="163"/>
      <c r="R23" s="166"/>
      <c r="S23" s="169"/>
    </row>
    <row r="24" spans="1:19" s="38" customFormat="1" ht="9.6" customHeight="1" x14ac:dyDescent="0.25">
      <c r="A24" s="281"/>
      <c r="B24" s="310"/>
      <c r="C24" s="310"/>
      <c r="D24" s="310"/>
      <c r="E24" s="498" t="str">
        <f>UPPER(IF($D23="","",VLOOKUP($D23,'1D ELO (5)'!$A$7:$P$23,11)))</f>
        <v/>
      </c>
      <c r="F24" s="487" t="str">
        <f>UPPER(IF($D23="","",VLOOKUP($D23,'1D ELO (5)'!$A$7:$P$23,8)))</f>
        <v/>
      </c>
      <c r="G24" s="487" t="str">
        <f>IF($D23="","",VLOOKUP($D23,'1D ELO (5)'!$A$7:$P$23,9))</f>
        <v/>
      </c>
      <c r="H24" s="499"/>
      <c r="I24" s="487" t="str">
        <f>IF($D23="","",VLOOKUP($D23,'1D ELO (5)'!$A$7:$P$23,10))</f>
        <v/>
      </c>
      <c r="J24" s="311"/>
      <c r="K24" s="156" t="str">
        <f>IF(J24="a",F23,IF(J24="b",F25,""))</f>
        <v/>
      </c>
      <c r="L24" s="165"/>
      <c r="M24" s="163"/>
      <c r="N24" s="318"/>
      <c r="O24" s="163"/>
      <c r="P24" s="403"/>
      <c r="Q24" s="163"/>
      <c r="R24" s="166"/>
      <c r="S24" s="169"/>
    </row>
    <row r="25" spans="1:19" s="38" customFormat="1" ht="9.6" customHeight="1" x14ac:dyDescent="0.25">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5">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5">
      <c r="A27" s="281">
        <v>6</v>
      </c>
      <c r="B27" s="390" t="str">
        <f>IF($D27="","",VLOOKUP($D27,'1D ELO (5)'!$A$7:$P$23,14))</f>
        <v/>
      </c>
      <c r="C27" s="390" t="str">
        <f>IF($D27="","",VLOOKUP($D27,'1D ELO (5)'!$A$7:$P$23,15))</f>
        <v/>
      </c>
      <c r="D27" s="159"/>
      <c r="E27" s="498" t="str">
        <f>UPPER(IF($D27="","",VLOOKUP($D27,'1D ELO (5)'!$A$7:$P$23,5)))</f>
        <v/>
      </c>
      <c r="F27" s="487" t="str">
        <f>UPPER(IF($D27="","",VLOOKUP($D27,'1D ELO (5)'!$A$7:$P$23,2)))</f>
        <v/>
      </c>
      <c r="G27" s="487" t="str">
        <f>IF($D27="","",VLOOKUP($D27,'1D ELO (5)'!$A$7:$P$23,3))</f>
        <v/>
      </c>
      <c r="H27" s="499"/>
      <c r="I27" s="487" t="str">
        <f>IF($D27="","",VLOOKUP($D27,'1D ELO (5)'!$A$7:$P$23,4))</f>
        <v/>
      </c>
      <c r="J27" s="317"/>
      <c r="K27" s="163"/>
      <c r="L27" s="318"/>
      <c r="M27" s="201"/>
      <c r="N27" s="322"/>
      <c r="O27" s="163"/>
      <c r="P27" s="403"/>
      <c r="Q27" s="163"/>
      <c r="R27" s="166"/>
      <c r="S27" s="169"/>
    </row>
    <row r="28" spans="1:19" s="38" customFormat="1" ht="9.6" customHeight="1" x14ac:dyDescent="0.25">
      <c r="A28" s="281"/>
      <c r="B28" s="310"/>
      <c r="C28" s="310"/>
      <c r="D28" s="310"/>
      <c r="E28" s="498" t="str">
        <f>UPPER(IF($D27="","",VLOOKUP($D27,'1D ELO (5)'!$A$7:$P$23,11)))</f>
        <v/>
      </c>
      <c r="F28" s="487" t="str">
        <f>UPPER(IF($D27="","",VLOOKUP($D27,'1D ELO (5)'!$A$7:$P$23,8)))</f>
        <v/>
      </c>
      <c r="G28" s="487" t="str">
        <f>IF($D27="","",VLOOKUP($D27,'1D ELO (5)'!$A$7:$P$23,9))</f>
        <v/>
      </c>
      <c r="H28" s="499"/>
      <c r="I28" s="487" t="str">
        <f>IF($D27="","",VLOOKUP($D27,'1D ELO (5)'!$A$7:$P$23,10))</f>
        <v/>
      </c>
      <c r="J28" s="311"/>
      <c r="K28" s="163"/>
      <c r="L28" s="318"/>
      <c r="M28" s="285"/>
      <c r="N28" s="323"/>
      <c r="O28" s="163"/>
      <c r="P28" s="403"/>
      <c r="Q28" s="163"/>
      <c r="R28" s="166"/>
      <c r="S28" s="169"/>
    </row>
    <row r="29" spans="1:19" s="38" customFormat="1" ht="9.6" customHeight="1" x14ac:dyDescent="0.25">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5">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5">
      <c r="A31" s="321">
        <v>7</v>
      </c>
      <c r="B31" s="390" t="str">
        <f>IF($D31="","",VLOOKUP($D31,'1D ELO (5)'!$A$7:$P$23,14))</f>
        <v/>
      </c>
      <c r="C31" s="390" t="str">
        <f>IF($D31="","",VLOOKUP($D31,'1D ELO (5)'!$A$7:$P$23,15))</f>
        <v/>
      </c>
      <c r="D31" s="159"/>
      <c r="E31" s="498" t="str">
        <f>UPPER(IF($D31="","",VLOOKUP($D31,'1D ELO (5)'!$A$7:$P$23,5)))</f>
        <v/>
      </c>
      <c r="F31" s="487" t="str">
        <f>UPPER(IF($D31="","",VLOOKUP($D31,'1D ELO (5)'!$A$7:$P$23,2)))</f>
        <v/>
      </c>
      <c r="G31" s="487" t="str">
        <f>IF($D31="","",VLOOKUP($D31,'1D ELO (5)'!$A$7:$P$23,3))</f>
        <v/>
      </c>
      <c r="H31" s="499"/>
      <c r="I31" s="487" t="str">
        <f>IF($D31="","",VLOOKUP($D31,'1D ELO (5)'!$A$7:$P$23,4))</f>
        <v/>
      </c>
      <c r="J31" s="309"/>
      <c r="K31" s="163"/>
      <c r="L31" s="318"/>
      <c r="M31" s="163"/>
      <c r="N31" s="165"/>
      <c r="O31" s="201"/>
      <c r="P31" s="403"/>
      <c r="Q31" s="163"/>
      <c r="R31" s="166"/>
      <c r="S31" s="169"/>
    </row>
    <row r="32" spans="1:19" s="38" customFormat="1" ht="9.6" customHeight="1" x14ac:dyDescent="0.25">
      <c r="A32" s="281"/>
      <c r="B32" s="310"/>
      <c r="C32" s="310"/>
      <c r="D32" s="310"/>
      <c r="E32" s="498" t="str">
        <f>UPPER(IF($D31="","",VLOOKUP($D31,'1D ELO (5)'!$A$7:$P$23,11)))</f>
        <v/>
      </c>
      <c r="F32" s="487" t="str">
        <f>UPPER(IF($D31="","",VLOOKUP($D31,'1D ELO (5)'!$A$7:$P$23,8)))</f>
        <v/>
      </c>
      <c r="G32" s="487" t="str">
        <f>IF($D31="","",VLOOKUP($D31,'1D ELO (5)'!$A$7:$P$23,9))</f>
        <v/>
      </c>
      <c r="H32" s="499"/>
      <c r="I32" s="487" t="str">
        <f>IF($D31="","",VLOOKUP($D31,'1D ELO (5)'!$A$7:$P$23,10))</f>
        <v/>
      </c>
      <c r="J32" s="311"/>
      <c r="K32" s="156" t="str">
        <f>IF(J32="a",F31,IF(J32="b",F33,""))</f>
        <v/>
      </c>
      <c r="L32" s="318"/>
      <c r="M32" s="163"/>
      <c r="N32" s="165"/>
      <c r="O32" s="163"/>
      <c r="P32" s="403"/>
      <c r="Q32" s="163"/>
      <c r="R32" s="166"/>
      <c r="S32" s="169"/>
    </row>
    <row r="33" spans="1:19" s="38" customFormat="1" ht="9.6" customHeight="1" x14ac:dyDescent="0.25">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5">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5">
      <c r="A35" s="307">
        <v>8</v>
      </c>
      <c r="B35" s="390" t="str">
        <f>IF($D35="","",VLOOKUP($D35,'1D ELO (5)'!$A$7:$P$23,14))</f>
        <v/>
      </c>
      <c r="C35" s="390" t="str">
        <f>IF($D35="","",VLOOKUP($D35,'1D ELO (5)'!$A$7:$P$23,15))</f>
        <v/>
      </c>
      <c r="D35" s="159"/>
      <c r="E35" s="498" t="str">
        <f>UPPER(IF($D35="","",VLOOKUP($D35,'1D ELO (5)'!$A$7:$P$23,5)))</f>
        <v/>
      </c>
      <c r="F35" s="160" t="str">
        <f>UPPER(IF($D35="","",VLOOKUP($D35,'1D ELO (5)'!$A$7:$P$23,2)))</f>
        <v/>
      </c>
      <c r="G35" s="160" t="str">
        <f>IF($D35="","",VLOOKUP($D35,'1D ELO (5)'!$A$7:$P$23,3))</f>
        <v/>
      </c>
      <c r="H35" s="308"/>
      <c r="I35" s="160" t="str">
        <f>IF($D35="","",VLOOKUP($D35,'1D ELO (5)'!$A$7:$P$23,4))</f>
        <v/>
      </c>
      <c r="J35" s="317"/>
      <c r="K35" s="163"/>
      <c r="L35" s="165"/>
      <c r="M35" s="201"/>
      <c r="N35" s="314"/>
      <c r="O35" s="163"/>
      <c r="P35" s="403"/>
      <c r="Q35" s="163"/>
      <c r="R35" s="166"/>
      <c r="S35" s="169"/>
    </row>
    <row r="36" spans="1:19" s="38" customFormat="1" ht="9.6" customHeight="1" x14ac:dyDescent="0.25">
      <c r="A36" s="281"/>
      <c r="B36" s="310"/>
      <c r="C36" s="310"/>
      <c r="D36" s="310"/>
      <c r="E36" s="680" t="str">
        <f>UPPER(IF($D35="","",VLOOKUP($D35,'1D ELO (5)'!$A$7:$P$23,11)))</f>
        <v/>
      </c>
      <c r="F36" s="681" t="str">
        <f>UPPER(IF($D35="","",VLOOKUP($D35,'1D ELO (5)'!$A$7:$P$23,8)))</f>
        <v/>
      </c>
      <c r="G36" s="681" t="str">
        <f>IF($D35="","",VLOOKUP($D35,'1D ELO (5)'!$A$7:$P$23,9))</f>
        <v/>
      </c>
      <c r="H36" s="682"/>
      <c r="I36" s="681" t="str">
        <f>IF($D35="","",VLOOKUP($D35,'1D ELO (5)'!$A$7:$P$23,10))</f>
        <v/>
      </c>
      <c r="J36" s="311"/>
      <c r="K36" s="163"/>
      <c r="L36" s="165"/>
      <c r="M36" s="285"/>
      <c r="N36" s="319"/>
      <c r="O36" s="163"/>
      <c r="P36" s="403"/>
      <c r="Q36" s="163"/>
      <c r="R36" s="166"/>
      <c r="S36" s="169"/>
    </row>
    <row r="37" spans="1:19" s="38" customFormat="1" ht="9.6" customHeight="1" x14ac:dyDescent="0.25">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5">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5">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5">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5">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5">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5">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5">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5">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5">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5">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5">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5">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5">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5">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5">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5">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5">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5">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5">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5">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5">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5">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5">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5">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5">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5">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5">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5">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5">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5">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5">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5">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5">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442"/>
      <c r="F72" s="92">
        <f>IF(D72&gt;$R$79,,UPPER(VLOOKUP(D72,'1D ELO (5)'!$A$7:$L$23,2)))</f>
        <v>0</v>
      </c>
      <c r="G72" s="90"/>
      <c r="H72" s="90"/>
      <c r="I72" s="333"/>
      <c r="J72" s="334" t="s">
        <v>7</v>
      </c>
      <c r="K72" s="221"/>
      <c r="L72" s="227"/>
      <c r="M72" s="221"/>
      <c r="N72" s="228"/>
      <c r="O72" s="229" t="s">
        <v>157</v>
      </c>
      <c r="P72" s="230"/>
      <c r="Q72" s="230"/>
      <c r="R72" s="231"/>
    </row>
    <row r="73" spans="1:19" s="18" customFormat="1" ht="9" customHeight="1" x14ac:dyDescent="0.25">
      <c r="A73" s="236" t="s">
        <v>159</v>
      </c>
      <c r="B73" s="234"/>
      <c r="C73" s="237"/>
      <c r="D73" s="224"/>
      <c r="E73" s="442"/>
      <c r="F73" s="92">
        <f>IF(D72&gt;$R$79,,UPPER(VLOOKUP(D72,'1D ELO (5)'!$A$7:$L$23,8)))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443"/>
      <c r="F74" s="92">
        <f>IF(D74&gt;$R$79,,UPPER(VLOOKUP(D74,'1D ELO (5)'!$A$7:$L$23,2)))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418"/>
      <c r="E75" s="443"/>
      <c r="F75" s="241">
        <f>IF(D74&gt;$R$79,,UPPER(VLOOKUP(D74,'1D ELO (5)'!$A$7:$L$23,8)))</f>
        <v>0</v>
      </c>
      <c r="G75" s="335"/>
      <c r="H75" s="335"/>
      <c r="I75" s="336"/>
      <c r="J75" s="334"/>
      <c r="K75" s="221"/>
      <c r="L75" s="227"/>
      <c r="M75" s="221"/>
      <c r="N75" s="228"/>
      <c r="O75" s="221"/>
      <c r="P75" s="227"/>
      <c r="Q75" s="221"/>
      <c r="R75" s="228"/>
    </row>
    <row r="76" spans="1:19" s="18" customFormat="1" ht="9" customHeight="1" x14ac:dyDescent="0.25">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5">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5">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5">
      <c r="A79" s="368"/>
      <c r="B79" s="365"/>
      <c r="C79" s="378"/>
      <c r="D79" s="391"/>
      <c r="E79" s="445"/>
      <c r="F79" s="389"/>
      <c r="G79" s="365"/>
      <c r="H79" s="365"/>
      <c r="I79" s="420"/>
      <c r="J79" s="337"/>
      <c r="K79" s="234"/>
      <c r="L79" s="233"/>
      <c r="M79" s="234"/>
      <c r="N79" s="235"/>
      <c r="O79" s="234" t="str">
        <f>R4</f>
        <v>Kádár László</v>
      </c>
      <c r="P79" s="233"/>
      <c r="Q79" s="234"/>
      <c r="R79" s="338">
        <f>MIN(4,'1D ELO (5)'!$P$5)</f>
        <v>0</v>
      </c>
    </row>
    <row r="80" spans="1:19" ht="15.75" customHeight="1" x14ac:dyDescent="0.25"/>
    <row r="81" ht="9" customHeight="1" x14ac:dyDescent="0.25"/>
  </sheetData>
  <mergeCells count="1">
    <mergeCell ref="A4:C4"/>
  </mergeCells>
  <conditionalFormatting sqref="I10 K30 M22 I34 I26 I18 K14 O38:O68">
    <cfRule type="expression" dxfId="49" priority="8" stopIfTrue="1">
      <formula>AND($O$1="CU",I10="Umpire")</formula>
    </cfRule>
    <cfRule type="expression" dxfId="48" priority="9" stopIfTrue="1">
      <formula>AND($O$1="CU",I10&lt;&gt;"Umpire",J10&lt;&gt;"")</formula>
    </cfRule>
    <cfRule type="expression" dxfId="47" priority="10" stopIfTrue="1">
      <formula>AND($O$1="CU",I10&lt;&gt;"Umpire")</formula>
    </cfRule>
  </conditionalFormatting>
  <conditionalFormatting sqref="M13 M29 K17 K25 O21 K33 Q37 K9">
    <cfRule type="expression" dxfId="46" priority="6" stopIfTrue="1">
      <formula>J10="as"</formula>
    </cfRule>
    <cfRule type="expression" dxfId="45" priority="7" stopIfTrue="1">
      <formula>J10="bs"</formula>
    </cfRule>
  </conditionalFormatting>
  <conditionalFormatting sqref="M14 M30 K18 K26 O22 K34 K10 Q38:Q68">
    <cfRule type="expression" dxfId="44" priority="4" stopIfTrue="1">
      <formula>J10="as"</formula>
    </cfRule>
    <cfRule type="expression" dxfId="43" priority="5" stopIfTrue="1">
      <formula>J10="bs"</formula>
    </cfRule>
  </conditionalFormatting>
  <conditionalFormatting sqref="J10 J18 J26 J34 L30 L14 N22">
    <cfRule type="expression" dxfId="42" priority="3" stopIfTrue="1">
      <formula>$O$1="CU"</formula>
    </cfRule>
  </conditionalFormatting>
  <conditionalFormatting sqref="E7:F7 E31:F31 E11:F11 E15:F15 E19:F19 E23:F23 E27:F27 E35:F35">
    <cfRule type="cellIs" dxfId="41" priority="2" stopIfTrue="1" operator="equal">
      <formula>"Bye"</formula>
    </cfRule>
  </conditionalFormatting>
  <conditionalFormatting sqref="D7 D11 D15 D19 D23 D27 D31 D35">
    <cfRule type="cellIs" dxfId="40" priority="1" stopIfTrue="1" operator="lessThan">
      <formula>3</formula>
    </cfRule>
  </conditionalFormatting>
  <dataValidations count="1">
    <dataValidation type="list" allowBlank="1" showInputMessage="1" sqref="I10 O38:O68 I34 K14 I26 M22 I18 K30" xr:uid="{00000000-0002-0000-3F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0897"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0898"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6">
    <tabColor indexed="42"/>
  </sheetPr>
  <dimension ref="A1:Q156"/>
  <sheetViews>
    <sheetView showGridLines="0" showZeros="0" workbookViewId="0">
      <pane ySplit="6" topLeftCell="A16" activePane="bottomLeft" state="frozen"/>
      <selection activeCell="B7" sqref="B7:O29"/>
      <selection pane="bottomLeft" activeCell="B24" sqref="B24"/>
    </sheetView>
  </sheetViews>
  <sheetFormatPr defaultRowHeight="13.2" x14ac:dyDescent="0.25"/>
  <cols>
    <col min="1" max="1" width="3.88671875" customWidth="1"/>
    <col min="2" max="2" width="16.77734375" bestFit="1" customWidth="1"/>
    <col min="3" max="3" width="15.33203125" bestFit="1" customWidth="1"/>
    <col min="4" max="4" width="11.88671875" style="45" customWidth="1"/>
    <col min="5" max="5" width="10.6640625" style="728" customWidth="1"/>
    <col min="6" max="6" width="6.109375" style="102" hidden="1" customWidth="1"/>
    <col min="7" max="7" width="3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t="str">
        <f>Altalanos!$A$6</f>
        <v>MTSZ AMATŐR OB</v>
      </c>
      <c r="B1" s="93"/>
      <c r="C1" s="93"/>
      <c r="D1" s="384"/>
      <c r="E1" s="438" t="s">
        <v>123</v>
      </c>
      <c r="F1" s="427"/>
      <c r="G1" s="428"/>
      <c r="H1" s="429"/>
      <c r="I1" s="429"/>
      <c r="J1" s="430"/>
      <c r="K1" s="430"/>
      <c r="L1" s="430"/>
      <c r="M1" s="430"/>
      <c r="N1" s="430"/>
      <c r="O1" s="430"/>
      <c r="P1" s="430"/>
      <c r="Q1" s="431"/>
    </row>
    <row r="2" spans="1:17" ht="13.8" thickBot="1" x14ac:dyDescent="0.3">
      <c r="B2" s="96" t="s">
        <v>122</v>
      </c>
      <c r="C2" s="776" t="str">
        <f>Altalanos!$B$8</f>
        <v>Férfi egyéni 500</v>
      </c>
      <c r="D2" s="120"/>
      <c r="E2" s="438" t="s">
        <v>94</v>
      </c>
      <c r="F2" s="103"/>
      <c r="G2" s="103"/>
      <c r="H2" s="704"/>
      <c r="I2" s="704"/>
      <c r="J2" s="94"/>
      <c r="K2" s="94"/>
      <c r="L2" s="94"/>
      <c r="M2" s="94"/>
      <c r="N2" s="111"/>
      <c r="O2" s="86"/>
      <c r="P2" s="86"/>
      <c r="Q2" s="111"/>
    </row>
    <row r="3" spans="1:17" s="2" customFormat="1" ht="13.8" thickBot="1" x14ac:dyDescent="0.3">
      <c r="A3" s="683" t="s">
        <v>121</v>
      </c>
      <c r="B3" s="702"/>
      <c r="C3" s="702"/>
      <c r="D3" s="702"/>
      <c r="E3" s="702"/>
      <c r="F3" s="702"/>
      <c r="G3" s="702"/>
      <c r="H3" s="702"/>
      <c r="I3" s="703"/>
      <c r="J3" s="112"/>
      <c r="K3" s="123"/>
      <c r="L3" s="123"/>
      <c r="M3" s="123"/>
      <c r="N3" s="485" t="s">
        <v>92</v>
      </c>
      <c r="O3" s="113"/>
      <c r="P3" s="124"/>
      <c r="Q3" s="439"/>
    </row>
    <row r="4" spans="1:17" s="2" customFormat="1" x14ac:dyDescent="0.25">
      <c r="A4" s="55" t="s">
        <v>82</v>
      </c>
      <c r="B4" s="55"/>
      <c r="C4" s="53" t="s">
        <v>79</v>
      </c>
      <c r="D4" s="55" t="s">
        <v>87</v>
      </c>
      <c r="E4" s="88"/>
      <c r="G4" s="125"/>
      <c r="H4" s="738" t="s">
        <v>88</v>
      </c>
      <c r="I4" s="713"/>
      <c r="J4" s="126"/>
      <c r="K4" s="127"/>
      <c r="L4" s="127"/>
      <c r="M4" s="127"/>
      <c r="N4" s="126"/>
      <c r="O4" s="440"/>
      <c r="P4" s="440"/>
      <c r="Q4" s="128"/>
    </row>
    <row r="5" spans="1:17" s="2" customFormat="1" ht="13.8" thickBot="1" x14ac:dyDescent="0.3">
      <c r="A5" s="432" t="str">
        <f>Altalanos!$A$10</f>
        <v>2022.08.05-07.</v>
      </c>
      <c r="B5" s="432"/>
      <c r="C5" s="97" t="str">
        <f>Altalanos!$C$10</f>
        <v>Balatonboglár</v>
      </c>
      <c r="D5" s="98" t="str">
        <f>Altalanos!$D$10</f>
        <v xml:space="preserve">  </v>
      </c>
      <c r="E5" s="98"/>
      <c r="F5" s="98"/>
      <c r="G5" s="98"/>
      <c r="H5" s="470" t="str">
        <f>Altalanos!$E$10</f>
        <v>Kádár László</v>
      </c>
      <c r="I5" s="739"/>
      <c r="J5" s="129"/>
      <c r="K5" s="89"/>
      <c r="L5" s="89"/>
      <c r="M5" s="89"/>
      <c r="N5" s="129"/>
      <c r="O5" s="98"/>
      <c r="P5" s="98"/>
      <c r="Q5" s="756"/>
    </row>
    <row r="6" spans="1:17" ht="30" customHeight="1" thickBot="1" x14ac:dyDescent="0.3">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t="s">
        <v>305</v>
      </c>
      <c r="C7" s="105" t="s">
        <v>278</v>
      </c>
      <c r="D7" s="106"/>
      <c r="E7" s="441"/>
      <c r="F7" s="686"/>
      <c r="G7" s="687"/>
      <c r="H7" s="106">
        <v>21</v>
      </c>
      <c r="I7" s="106"/>
      <c r="J7" s="423"/>
      <c r="K7" s="421"/>
      <c r="L7" s="425"/>
      <c r="M7" s="421"/>
      <c r="N7" s="387"/>
      <c r="O7" s="768"/>
      <c r="P7" s="133"/>
      <c r="Q7" s="107"/>
    </row>
    <row r="8" spans="1:17" s="11" customFormat="1" ht="18.899999999999999" customHeight="1" x14ac:dyDescent="0.25">
      <c r="A8" s="426">
        <v>2</v>
      </c>
      <c r="B8" s="105" t="s">
        <v>297</v>
      </c>
      <c r="C8" s="105" t="s">
        <v>298</v>
      </c>
      <c r="D8" s="106"/>
      <c r="E8" s="441"/>
      <c r="F8" s="688"/>
      <c r="G8" s="689"/>
      <c r="H8" s="106">
        <v>26</v>
      </c>
      <c r="I8" s="106"/>
      <c r="J8" s="423"/>
      <c r="K8" s="421"/>
      <c r="L8" s="425"/>
      <c r="M8" s="421"/>
      <c r="N8" s="387"/>
      <c r="O8" s="106"/>
      <c r="P8" s="133"/>
      <c r="Q8" s="107"/>
    </row>
    <row r="9" spans="1:17" s="11" customFormat="1" ht="18.899999999999999" customHeight="1" x14ac:dyDescent="0.25">
      <c r="A9" s="426">
        <v>3</v>
      </c>
      <c r="B9" s="105" t="s">
        <v>306</v>
      </c>
      <c r="C9" s="105" t="s">
        <v>307</v>
      </c>
      <c r="D9" s="106"/>
      <c r="E9" s="441"/>
      <c r="F9" s="688"/>
      <c r="G9" s="689"/>
      <c r="H9" s="106">
        <v>29</v>
      </c>
      <c r="I9" s="106"/>
      <c r="J9" s="423"/>
      <c r="K9" s="421"/>
      <c r="L9" s="425"/>
      <c r="M9" s="421"/>
      <c r="N9" s="387"/>
      <c r="O9" s="106"/>
      <c r="P9" s="715"/>
      <c r="Q9" s="458"/>
    </row>
    <row r="10" spans="1:17" s="11" customFormat="1" ht="18.899999999999999" customHeight="1" x14ac:dyDescent="0.25">
      <c r="A10" s="426">
        <v>4</v>
      </c>
      <c r="B10" s="105" t="s">
        <v>239</v>
      </c>
      <c r="C10" s="105" t="s">
        <v>272</v>
      </c>
      <c r="D10" s="106"/>
      <c r="E10" s="441"/>
      <c r="F10" s="688"/>
      <c r="G10" s="689"/>
      <c r="H10" s="106">
        <v>32</v>
      </c>
      <c r="I10" s="106"/>
      <c r="J10" s="423"/>
      <c r="K10" s="421"/>
      <c r="L10" s="425"/>
      <c r="M10" s="421"/>
      <c r="N10" s="387"/>
      <c r="O10" s="106"/>
      <c r="P10" s="714"/>
      <c r="Q10" s="707"/>
    </row>
    <row r="11" spans="1:17" s="11" customFormat="1" ht="18.899999999999999" customHeight="1" x14ac:dyDescent="0.25">
      <c r="A11" s="426">
        <v>5</v>
      </c>
      <c r="B11" s="815" t="s">
        <v>304</v>
      </c>
      <c r="C11" s="105" t="s">
        <v>289</v>
      </c>
      <c r="D11" s="106"/>
      <c r="E11" s="441"/>
      <c r="F11" s="688"/>
      <c r="G11" s="689"/>
      <c r="H11" s="106">
        <v>36</v>
      </c>
      <c r="I11" s="106"/>
      <c r="J11" s="423"/>
      <c r="K11" s="421"/>
      <c r="L11" s="425"/>
      <c r="M11" s="421"/>
      <c r="N11" s="387"/>
      <c r="O11" s="106"/>
      <c r="P11" s="714"/>
      <c r="Q11" s="707"/>
    </row>
    <row r="12" spans="1:17" s="11" customFormat="1" ht="18.899999999999999" customHeight="1" x14ac:dyDescent="0.25">
      <c r="A12" s="426">
        <v>6</v>
      </c>
      <c r="B12" s="105" t="s">
        <v>373</v>
      </c>
      <c r="C12" s="105" t="s">
        <v>374</v>
      </c>
      <c r="D12" s="106"/>
      <c r="E12" s="441"/>
      <c r="F12" s="688"/>
      <c r="G12" s="689"/>
      <c r="H12" s="106">
        <v>46</v>
      </c>
      <c r="I12" s="106"/>
      <c r="J12" s="423"/>
      <c r="K12" s="421"/>
      <c r="L12" s="425"/>
      <c r="M12" s="421"/>
      <c r="N12" s="387"/>
      <c r="O12" s="106"/>
      <c r="P12" s="714"/>
      <c r="Q12" s="707"/>
    </row>
    <row r="13" spans="1:17" s="11" customFormat="1" ht="18.899999999999999" customHeight="1" x14ac:dyDescent="0.25">
      <c r="A13" s="426">
        <v>7</v>
      </c>
      <c r="B13" s="105" t="s">
        <v>299</v>
      </c>
      <c r="C13" s="105" t="s">
        <v>266</v>
      </c>
      <c r="D13" s="106"/>
      <c r="E13" s="441"/>
      <c r="F13" s="688"/>
      <c r="G13" s="689"/>
      <c r="H13" s="106">
        <v>103</v>
      </c>
      <c r="I13" s="106"/>
      <c r="J13" s="423"/>
      <c r="K13" s="421"/>
      <c r="L13" s="425"/>
      <c r="M13" s="421"/>
      <c r="N13" s="387"/>
      <c r="O13" s="106"/>
      <c r="P13" s="714"/>
      <c r="Q13" s="707"/>
    </row>
    <row r="14" spans="1:17" s="11" customFormat="1" ht="18.899999999999999" customHeight="1" x14ac:dyDescent="0.25">
      <c r="A14" s="426">
        <v>8</v>
      </c>
      <c r="B14" s="105" t="s">
        <v>294</v>
      </c>
      <c r="C14" s="105" t="s">
        <v>293</v>
      </c>
      <c r="D14" s="106"/>
      <c r="E14" s="441"/>
      <c r="F14" s="688"/>
      <c r="G14" s="689"/>
      <c r="H14" s="106">
        <v>107</v>
      </c>
      <c r="I14" s="106"/>
      <c r="J14" s="423"/>
      <c r="K14" s="421"/>
      <c r="L14" s="425"/>
      <c r="M14" s="421"/>
      <c r="N14" s="387"/>
      <c r="O14" s="106"/>
      <c r="P14" s="714"/>
      <c r="Q14" s="707"/>
    </row>
    <row r="15" spans="1:17" s="11" customFormat="1" ht="18.899999999999999" customHeight="1" x14ac:dyDescent="0.25">
      <c r="A15" s="426">
        <v>9</v>
      </c>
      <c r="B15" s="105" t="s">
        <v>295</v>
      </c>
      <c r="C15" s="105" t="s">
        <v>296</v>
      </c>
      <c r="D15" s="106"/>
      <c r="E15" s="441"/>
      <c r="F15" s="132"/>
      <c r="G15" s="132"/>
      <c r="H15" s="106">
        <v>128</v>
      </c>
      <c r="I15" s="106"/>
      <c r="J15" s="423"/>
      <c r="K15" s="421"/>
      <c r="L15" s="425"/>
      <c r="M15" s="466"/>
      <c r="N15" s="387"/>
      <c r="O15" s="106"/>
      <c r="P15" s="107"/>
      <c r="Q15" s="107"/>
    </row>
    <row r="16" spans="1:17" s="11" customFormat="1" ht="18.899999999999999" customHeight="1" x14ac:dyDescent="0.25">
      <c r="A16" s="426">
        <v>10</v>
      </c>
      <c r="B16" s="105" t="s">
        <v>300</v>
      </c>
      <c r="C16" s="105" t="s">
        <v>301</v>
      </c>
      <c r="D16" s="106"/>
      <c r="E16" s="441"/>
      <c r="F16" s="132"/>
      <c r="G16" s="132"/>
      <c r="H16" s="106">
        <v>264</v>
      </c>
      <c r="I16" s="106"/>
      <c r="J16" s="423"/>
      <c r="K16" s="421"/>
      <c r="L16" s="425"/>
      <c r="M16" s="466"/>
      <c r="N16" s="387"/>
      <c r="O16" s="106"/>
      <c r="P16" s="133"/>
      <c r="Q16" s="107"/>
    </row>
    <row r="17" spans="1:17" s="11" customFormat="1" ht="18.899999999999999" customHeight="1" x14ac:dyDescent="0.25">
      <c r="A17" s="426">
        <v>11</v>
      </c>
      <c r="B17" s="105" t="s">
        <v>308</v>
      </c>
      <c r="C17" s="105" t="s">
        <v>253</v>
      </c>
      <c r="D17" s="106"/>
      <c r="E17" s="441"/>
      <c r="F17" s="132"/>
      <c r="G17" s="132"/>
      <c r="H17" s="106">
        <v>275</v>
      </c>
      <c r="I17" s="106"/>
      <c r="J17" s="423"/>
      <c r="K17" s="421"/>
      <c r="L17" s="425"/>
      <c r="M17" s="466"/>
      <c r="N17" s="387"/>
      <c r="O17" s="106"/>
      <c r="P17" s="133"/>
      <c r="Q17" s="107"/>
    </row>
    <row r="18" spans="1:17" s="11" customFormat="1" ht="18.899999999999999" customHeight="1" x14ac:dyDescent="0.25">
      <c r="A18" s="426">
        <v>12</v>
      </c>
      <c r="B18" s="105" t="s">
        <v>292</v>
      </c>
      <c r="C18" s="105" t="s">
        <v>280</v>
      </c>
      <c r="D18" s="106"/>
      <c r="E18" s="441"/>
      <c r="F18" s="132"/>
      <c r="G18" s="132"/>
      <c r="H18" s="106">
        <v>315</v>
      </c>
      <c r="I18" s="106"/>
      <c r="J18" s="423"/>
      <c r="K18" s="421"/>
      <c r="L18" s="425"/>
      <c r="M18" s="466"/>
      <c r="N18" s="387"/>
      <c r="O18" s="106"/>
      <c r="P18" s="133"/>
      <c r="Q18" s="107"/>
    </row>
    <row r="19" spans="1:17" s="11" customFormat="1" ht="18.899999999999999" customHeight="1" x14ac:dyDescent="0.25">
      <c r="A19" s="426">
        <v>13</v>
      </c>
      <c r="B19" s="105" t="s">
        <v>310</v>
      </c>
      <c r="C19" s="105" t="s">
        <v>311</v>
      </c>
      <c r="D19" s="106"/>
      <c r="E19" s="441"/>
      <c r="F19" s="132"/>
      <c r="G19" s="132"/>
      <c r="H19" s="106">
        <v>491</v>
      </c>
      <c r="I19" s="106"/>
      <c r="J19" s="423"/>
      <c r="K19" s="421"/>
      <c r="L19" s="425"/>
      <c r="M19" s="466"/>
      <c r="N19" s="387"/>
      <c r="O19" s="106"/>
      <c r="P19" s="133"/>
      <c r="Q19" s="107"/>
    </row>
    <row r="20" spans="1:17" s="11" customFormat="1" ht="18.899999999999999" customHeight="1" x14ac:dyDescent="0.25">
      <c r="A20" s="426">
        <v>14</v>
      </c>
      <c r="B20" s="105" t="s">
        <v>310</v>
      </c>
      <c r="C20" s="105" t="s">
        <v>242</v>
      </c>
      <c r="D20" s="106"/>
      <c r="E20" s="441"/>
      <c r="F20" s="132"/>
      <c r="G20" s="132"/>
      <c r="H20" s="106">
        <v>653</v>
      </c>
      <c r="I20" s="106"/>
      <c r="J20" s="423"/>
      <c r="K20" s="421"/>
      <c r="L20" s="425"/>
      <c r="M20" s="466"/>
      <c r="N20" s="387"/>
      <c r="O20" s="106"/>
      <c r="P20" s="133"/>
      <c r="Q20" s="107"/>
    </row>
    <row r="21" spans="1:17" s="11" customFormat="1" ht="18.899999999999999" customHeight="1" x14ac:dyDescent="0.25">
      <c r="A21" s="426">
        <v>15</v>
      </c>
      <c r="B21" s="105" t="s">
        <v>371</v>
      </c>
      <c r="C21" s="105" t="s">
        <v>372</v>
      </c>
      <c r="D21" s="106"/>
      <c r="E21" s="441"/>
      <c r="F21" s="132"/>
      <c r="G21" s="132"/>
      <c r="H21" s="106">
        <v>674</v>
      </c>
      <c r="I21" s="106"/>
      <c r="J21" s="423"/>
      <c r="K21" s="421"/>
      <c r="L21" s="425"/>
      <c r="M21" s="466"/>
      <c r="N21" s="387"/>
      <c r="O21" s="106"/>
      <c r="P21" s="133"/>
      <c r="Q21" s="107"/>
    </row>
    <row r="22" spans="1:17" s="11" customFormat="1" ht="18.899999999999999" customHeight="1" x14ac:dyDescent="0.25">
      <c r="A22" s="426">
        <v>16</v>
      </c>
      <c r="B22" s="105" t="s">
        <v>302</v>
      </c>
      <c r="C22" s="105" t="s">
        <v>303</v>
      </c>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t="s">
        <v>309</v>
      </c>
      <c r="C23" s="105" t="s">
        <v>261</v>
      </c>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t="s">
        <v>312</v>
      </c>
      <c r="C24" s="105" t="s">
        <v>249</v>
      </c>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t="s">
        <v>245</v>
      </c>
      <c r="C25" s="105" t="s">
        <v>246</v>
      </c>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t="s">
        <v>389</v>
      </c>
      <c r="C26" s="105" t="s">
        <v>283</v>
      </c>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t="s">
        <v>392</v>
      </c>
      <c r="C27" s="105" t="s">
        <v>278</v>
      </c>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4"/>
      <c r="F28" s="740"/>
      <c r="G28" s="741"/>
      <c r="H28" s="106"/>
      <c r="I28" s="106"/>
      <c r="J28" s="423"/>
      <c r="K28" s="421"/>
      <c r="L28" s="425"/>
      <c r="M28" s="466"/>
      <c r="N28" s="387"/>
      <c r="O28" s="106"/>
      <c r="P28" s="133"/>
      <c r="Q28" s="107"/>
    </row>
    <row r="29" spans="1:17" s="11" customFormat="1" ht="18.899999999999999" customHeight="1" x14ac:dyDescent="0.25">
      <c r="A29" s="426">
        <v>23</v>
      </c>
      <c r="B29" s="105"/>
      <c r="C29" s="105"/>
      <c r="D29" s="106"/>
      <c r="E29" s="775"/>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7"/>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8"/>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8"/>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x14ac:dyDescent="0.25">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x14ac:dyDescent="0.25">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x14ac:dyDescent="0.25">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x14ac:dyDescent="0.25">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x14ac:dyDescent="0.25">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x14ac:dyDescent="0.25">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x14ac:dyDescent="0.25">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x14ac:dyDescent="0.25">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x14ac:dyDescent="0.25">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x14ac:dyDescent="0.25">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x14ac:dyDescent="0.25">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x14ac:dyDescent="0.25">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x14ac:dyDescent="0.25">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x14ac:dyDescent="0.25">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x14ac:dyDescent="0.25">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x14ac:dyDescent="0.25">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x14ac:dyDescent="0.25">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x14ac:dyDescent="0.25">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x14ac:dyDescent="0.25">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x14ac:dyDescent="0.25">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x14ac:dyDescent="0.25">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x14ac:dyDescent="0.25">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x14ac:dyDescent="0.25">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x14ac:dyDescent="0.25">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x14ac:dyDescent="0.25">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x14ac:dyDescent="0.25">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x14ac:dyDescent="0.25">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x14ac:dyDescent="0.25">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x14ac:dyDescent="0.25">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x14ac:dyDescent="0.25">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x14ac:dyDescent="0.25">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x14ac:dyDescent="0.25">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x14ac:dyDescent="0.25">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x14ac:dyDescent="0.25">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x14ac:dyDescent="0.25">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x14ac:dyDescent="0.25">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x14ac:dyDescent="0.25">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x14ac:dyDescent="0.25">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x14ac:dyDescent="0.25">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x14ac:dyDescent="0.25">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x14ac:dyDescent="0.25">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x14ac:dyDescent="0.25">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x14ac:dyDescent="0.25">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x14ac:dyDescent="0.25">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x14ac:dyDescent="0.25">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x14ac:dyDescent="0.25">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x14ac:dyDescent="0.25">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x14ac:dyDescent="0.25">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x14ac:dyDescent="0.25">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x14ac:dyDescent="0.25">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x14ac:dyDescent="0.25">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x14ac:dyDescent="0.25">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x14ac:dyDescent="0.25">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x14ac:dyDescent="0.25">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x14ac:dyDescent="0.25">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x14ac:dyDescent="0.25">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x14ac:dyDescent="0.25">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x14ac:dyDescent="0.25">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x14ac:dyDescent="0.25">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x14ac:dyDescent="0.25">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x14ac:dyDescent="0.25">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x14ac:dyDescent="0.25">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x14ac:dyDescent="0.25">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5">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5">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5">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5">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5">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5">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5">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5">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5">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5">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5">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5">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5">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5">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5">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5">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5">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5">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5">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5">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5">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5">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sortState xmlns:xlrd2="http://schemas.microsoft.com/office/spreadsheetml/2017/richdata2" ref="B7:H25">
    <sortCondition ref="H7:H25"/>
  </sortState>
  <conditionalFormatting sqref="E7:E156">
    <cfRule type="expression" dxfId="468" priority="16" stopIfTrue="1">
      <formula>AND(ROUNDDOWN(($A$4-E7)/365.25,0)&lt;=13,G7&lt;&gt;"OK")</formula>
    </cfRule>
    <cfRule type="expression" dxfId="467" priority="17" stopIfTrue="1">
      <formula>AND(ROUNDDOWN(($A$4-E7)/365.25,0)&lt;=14,G7&lt;&gt;"OK")</formula>
    </cfRule>
    <cfRule type="expression" dxfId="466" priority="18" stopIfTrue="1">
      <formula>AND(ROUNDDOWN(($A$4-E7)/365.25,0)&lt;=17,G7&lt;&gt;"OK")</formula>
    </cfRule>
  </conditionalFormatting>
  <conditionalFormatting sqref="J7:J156">
    <cfRule type="cellIs" dxfId="465" priority="15" stopIfTrue="1" operator="equal">
      <formula>"Z"</formula>
    </cfRule>
  </conditionalFormatting>
  <conditionalFormatting sqref="A7:D156">
    <cfRule type="expression" dxfId="464" priority="14" stopIfTrue="1">
      <formula>$Q7&gt;=1</formula>
    </cfRule>
  </conditionalFormatting>
  <conditionalFormatting sqref="E7:E14">
    <cfRule type="expression" dxfId="463" priority="11" stopIfTrue="1">
      <formula>AND(ROUNDDOWN(($A$4-E7)/365.25,0)&lt;=13,G7&lt;&gt;"OK")</formula>
    </cfRule>
    <cfRule type="expression" dxfId="462" priority="12" stopIfTrue="1">
      <formula>AND(ROUNDDOWN(($A$4-E7)/365.25,0)&lt;=14,G7&lt;&gt;"OK")</formula>
    </cfRule>
    <cfRule type="expression" dxfId="461" priority="13" stopIfTrue="1">
      <formula>AND(ROUNDDOWN(($A$4-E7)/365.25,0)&lt;=17,G7&lt;&gt;"OK")</formula>
    </cfRule>
  </conditionalFormatting>
  <conditionalFormatting sqref="J7:J14">
    <cfRule type="cellIs" dxfId="460" priority="10" stopIfTrue="1" operator="equal">
      <formula>"Z"</formula>
    </cfRule>
  </conditionalFormatting>
  <conditionalFormatting sqref="B7:D14">
    <cfRule type="expression" dxfId="459" priority="9" stopIfTrue="1">
      <formula>$Q7&gt;=1</formula>
    </cfRule>
  </conditionalFormatting>
  <conditionalFormatting sqref="E7:E14">
    <cfRule type="expression" dxfId="458" priority="6" stopIfTrue="1">
      <formula>AND(ROUNDDOWN(($A$4-E7)/365.25,0)&lt;=13,G7&lt;&gt;"OK")</formula>
    </cfRule>
    <cfRule type="expression" dxfId="457" priority="7" stopIfTrue="1">
      <formula>AND(ROUNDDOWN(($A$4-E7)/365.25,0)&lt;=14,G7&lt;&gt;"OK")</formula>
    </cfRule>
    <cfRule type="expression" dxfId="456" priority="8" stopIfTrue="1">
      <formula>AND(ROUNDDOWN(($A$4-E7)/365.25,0)&lt;=17,G7&lt;&gt;"OK")</formula>
    </cfRule>
  </conditionalFormatting>
  <conditionalFormatting sqref="B7:D14">
    <cfRule type="expression" dxfId="455" priority="5" stopIfTrue="1">
      <formula>$Q7&gt;=1</formula>
    </cfRule>
  </conditionalFormatting>
  <conditionalFormatting sqref="E7:E27 E29:E37">
    <cfRule type="expression" dxfId="454" priority="2" stopIfTrue="1">
      <formula>AND(ROUNDDOWN(($A$4-E7)/365.25,0)&lt;=13,G7&lt;&gt;"OK")</formula>
    </cfRule>
    <cfRule type="expression" dxfId="453" priority="3" stopIfTrue="1">
      <formula>AND(ROUNDDOWN(($A$4-E7)/365.25,0)&lt;=14,G7&lt;&gt;"OK")</formula>
    </cfRule>
    <cfRule type="expression" dxfId="452" priority="4" stopIfTrue="1">
      <formula>AND(ROUNDDOWN(($A$4-E7)/365.25,0)&lt;=17,G7&lt;&gt;"OK")</formula>
    </cfRule>
  </conditionalFormatting>
  <conditionalFormatting sqref="B7:D37">
    <cfRule type="expression" dxfId="451"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48">
    <tabColor indexed="17"/>
    <pageSetUpPr fitToPage="1"/>
  </sheetPr>
  <dimension ref="A1:U81"/>
  <sheetViews>
    <sheetView showGridLines="0" showZeros="0" workbookViewId="0">
      <selection activeCell="Y41" activeCellId="1" sqref="B7 Y41"/>
    </sheetView>
  </sheetViews>
  <sheetFormatPr defaultRowHeight="13.2" x14ac:dyDescent="0.25"/>
  <cols>
    <col min="1" max="2" width="3.33203125" customWidth="1"/>
    <col min="3" max="3" width="4.6640625" customWidth="1"/>
    <col min="4" max="4" width="4.33203125" customWidth="1"/>
    <col min="5" max="5" width="6.88671875"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MTSZ AMATŐR OB</v>
      </c>
      <c r="B1" s="138"/>
      <c r="I1" s="384"/>
      <c r="J1" s="137"/>
      <c r="K1" s="297" t="s">
        <v>145</v>
      </c>
      <c r="L1" s="297"/>
      <c r="M1" s="298"/>
      <c r="N1" s="137"/>
      <c r="O1" s="137"/>
      <c r="P1" s="137" t="s">
        <v>3</v>
      </c>
      <c r="R1" s="137"/>
    </row>
    <row r="2" spans="1:21" s="108" customFormat="1" x14ac:dyDescent="0.25">
      <c r="A2" s="486" t="s">
        <v>122</v>
      </c>
      <c r="B2" s="96"/>
      <c r="C2" s="96"/>
      <c r="D2" s="96"/>
      <c r="E2" s="96"/>
      <c r="F2" s="465" t="str">
        <f>Altalanos!$E$8</f>
        <v>Női egyéni 500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5" t="str">
        <f>Altalanos!$A$10</f>
        <v>2022.08.05-07.</v>
      </c>
      <c r="B4" s="835"/>
      <c r="C4" s="835"/>
      <c r="D4" s="145"/>
      <c r="E4" s="145"/>
      <c r="F4" s="145"/>
      <c r="G4" s="146" t="str">
        <f>Altalanos!$C$10</f>
        <v>Balatonboglár</v>
      </c>
      <c r="H4" s="301"/>
      <c r="I4" s="145"/>
      <c r="J4" s="302"/>
      <c r="K4" s="148"/>
      <c r="L4" s="147"/>
      <c r="M4" s="104"/>
      <c r="N4" s="302"/>
      <c r="O4" s="145"/>
      <c r="P4" s="302"/>
      <c r="Q4" s="145"/>
      <c r="R4" s="89" t="str">
        <f>Altalanos!$E$10</f>
        <v>Kádár László</v>
      </c>
    </row>
    <row r="5" spans="1:21" s="19" customFormat="1" ht="9.6" x14ac:dyDescent="0.25">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91" customFormat="1" ht="11.2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(5)'!$A$7:$P$23,14))</f>
        <v/>
      </c>
      <c r="C7" s="390" t="str">
        <f>IF($D7="","",VLOOKUP($D7,'1D ELO (5)'!$A$7:$P$33,15))</f>
        <v/>
      </c>
      <c r="D7" s="159"/>
      <c r="E7" s="503" t="str">
        <f>UPPER(IF($D7="","",VLOOKUP($D7,'1D ELO (5)'!$A$7:$P$33,5)))</f>
        <v/>
      </c>
      <c r="F7" s="160" t="str">
        <f>UPPER(IF($D7="","",VLOOKUP($D7,'1D ELO (5)'!$A$7:$P$33,2)))</f>
        <v/>
      </c>
      <c r="G7" s="160" t="str">
        <f>IF($D7="","",VLOOKUP($D7,'1D ELO (5)'!$A$7:$P$33,3))</f>
        <v/>
      </c>
      <c r="H7" s="308"/>
      <c r="I7" s="160" t="str">
        <f>IF($D7="","",VLOOKUP($D7,'1D ELO (5)'!$A$7:$P$33,4))</f>
        <v/>
      </c>
      <c r="J7" s="309"/>
      <c r="K7" s="163"/>
      <c r="L7" s="165"/>
      <c r="M7" s="163"/>
      <c r="N7" s="165"/>
      <c r="O7" s="163"/>
      <c r="P7" s="165"/>
      <c r="Q7" s="163"/>
      <c r="R7" s="166"/>
      <c r="S7" s="169"/>
      <c r="T7" s="780"/>
      <c r="U7" s="170" t="str">
        <f>Birók!P21</f>
        <v>Bíró</v>
      </c>
    </row>
    <row r="8" spans="1:21" s="38" customFormat="1" ht="9.6" customHeight="1" x14ac:dyDescent="0.25">
      <c r="A8" s="281"/>
      <c r="B8" s="310"/>
      <c r="C8" s="310"/>
      <c r="D8" s="310"/>
      <c r="E8" s="503" t="str">
        <f>UPPER(IF($D7="","",VLOOKUP($D7,'1D ELO (5)'!$A$7:$P$33,11)))</f>
        <v/>
      </c>
      <c r="F8" s="160" t="str">
        <f>UPPER(IF($D7="","",VLOOKUP($D7,'1D ELO (5)'!$A$7:$P$33,8)))</f>
        <v/>
      </c>
      <c r="G8" s="160" t="str">
        <f>IF($D7="","",VLOOKUP($D7,'1D ELO (5)'!$A$7:$P$33,9))</f>
        <v/>
      </c>
      <c r="H8" s="308"/>
      <c r="I8" s="160" t="str">
        <f>IF($D7="","",VLOOKUP($D7,'1D ELO (5)'!$A$7:$P$33,10))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(5)'!$A$7:$P$23,14))</f>
        <v/>
      </c>
      <c r="C11" s="390" t="str">
        <f>IF($D11="","",VLOOKUP($D11,'1D ELO (5)'!$A$7:$P$33,15))</f>
        <v/>
      </c>
      <c r="D11" s="159"/>
      <c r="E11" s="498" t="str">
        <f>UPPER(IF($D11="","",VLOOKUP($D11,'1D ELO (5)'!$A$7:$P$33,5)))</f>
        <v/>
      </c>
      <c r="F11" s="487" t="str">
        <f>UPPER(IF($D11="","",VLOOKUP($D11,'1D ELO (5)'!$A$7:$P$33,2)))</f>
        <v/>
      </c>
      <c r="G11" s="487" t="str">
        <f>IF($D11="","",VLOOKUP($D11,'1D ELO (5)'!$A$7:$P$33,3))</f>
        <v/>
      </c>
      <c r="H11" s="499"/>
      <c r="I11" s="487" t="str">
        <f>IF($D11="","",VLOOKUP($D11,'1D ELO (5)'!$A$7:$P$33,4))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(5)'!$A$7:$P$33,11)))</f>
        <v/>
      </c>
      <c r="F12" s="487" t="str">
        <f>UPPER(IF($D11="","",VLOOKUP($D11,'1D ELO (5)'!$A$7:$P$33,8)))</f>
        <v/>
      </c>
      <c r="G12" s="487" t="str">
        <f>IF($D11="","",VLOOKUP($D11,'1D ELO (5)'!$A$7:$P$33,9))</f>
        <v/>
      </c>
      <c r="H12" s="499"/>
      <c r="I12" s="487" t="str">
        <f>IF($D11="","",VLOOKUP($D11,'1D ELO (5)'!$A$7:$P$33,10))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(5)'!$A$7:$P$23,14))</f>
        <v/>
      </c>
      <c r="C15" s="390" t="str">
        <f>IF($D15="","",VLOOKUP($D15,'1D ELO (5)'!$A$7:$P$33,15))</f>
        <v/>
      </c>
      <c r="D15" s="159"/>
      <c r="E15" s="498" t="str">
        <f>UPPER(IF($D15="","",VLOOKUP($D15,'1D ELO (5)'!$A$7:$P$33,5)))</f>
        <v/>
      </c>
      <c r="F15" s="487" t="str">
        <f>UPPER(IF($D15="","",VLOOKUP($D15,'1D ELO (5)'!$A$7:$P$33,2)))</f>
        <v/>
      </c>
      <c r="G15" s="487" t="str">
        <f>IF($D15="","",VLOOKUP($D15,'1D ELO (5)'!$A$7:$P$33,3))</f>
        <v/>
      </c>
      <c r="H15" s="499"/>
      <c r="I15" s="487" t="str">
        <f>IF($D15="","",VLOOKUP($D15,'1D ELO (5)'!$A$7:$P$33,4))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(5)'!$A$7:$P$33,11)))</f>
        <v/>
      </c>
      <c r="F16" s="487" t="str">
        <f>UPPER(IF($D15="","",VLOOKUP($D15,'1D ELO (5)'!$A$7:$P$33,8)))</f>
        <v/>
      </c>
      <c r="G16" s="487" t="str">
        <f>IF($D15="","",VLOOKUP($D15,'1D ELO (5)'!$A$7:$P$33,9))</f>
        <v/>
      </c>
      <c r="H16" s="499"/>
      <c r="I16" s="487" t="str">
        <f>IF($D15="","",VLOOKUP($D15,'1D ELO (5)'!$A$7:$P$33,10))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(5)'!$A$7:$P$23,14))</f>
        <v/>
      </c>
      <c r="C19" s="390" t="str">
        <f>IF($D19="","",VLOOKUP($D19,'1D ELO (5)'!$A$7:$P$33,15))</f>
        <v/>
      </c>
      <c r="D19" s="159"/>
      <c r="E19" s="498" t="str">
        <f>UPPER(IF($D19="","",VLOOKUP($D19,'1D ELO (5)'!$A$7:$P$33,5)))</f>
        <v/>
      </c>
      <c r="F19" s="487" t="str">
        <f>UPPER(IF($D19="","",VLOOKUP($D19,'1D ELO (5)'!$A$7:$P$33,2)))</f>
        <v/>
      </c>
      <c r="G19" s="487" t="str">
        <f>IF($D19="","",VLOOKUP($D19,'1D ELO (5)'!$A$7:$P$33,3))</f>
        <v/>
      </c>
      <c r="H19" s="499"/>
      <c r="I19" s="487" t="str">
        <f>IF($D19="","",VLOOKUP($D19,'1D ELO (5)'!$A$7:$P$33,4))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(5)'!$A$7:$P$33,11)))</f>
        <v/>
      </c>
      <c r="F20" s="487" t="str">
        <f>UPPER(IF($D19="","",VLOOKUP($D19,'1D ELO (5)'!$A$7:$P$33,8)))</f>
        <v/>
      </c>
      <c r="G20" s="487" t="str">
        <f>IF($D19="","",VLOOKUP($D19,'1D ELO (5)'!$A$7:$P$33,9))</f>
        <v/>
      </c>
      <c r="H20" s="499"/>
      <c r="I20" s="487" t="str">
        <f>IF($D19="","",VLOOKUP($D19,'1D ELO (5)'!$A$7:$P$33,10))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5">
      <c r="A23" s="307">
        <v>5</v>
      </c>
      <c r="B23" s="390" t="str">
        <f>IF($D23="","",VLOOKUP($D23,'1D ELO (5)'!$A$7:$P$23,14))</f>
        <v/>
      </c>
      <c r="C23" s="390" t="str">
        <f>IF($D23="","",VLOOKUP($D23,'1D ELO (5)'!$A$7:$P$33,15))</f>
        <v/>
      </c>
      <c r="D23" s="159"/>
      <c r="E23" s="503" t="str">
        <f>UPPER(IF($D23="","",VLOOKUP($D23,'1D ELO (5)'!$A$7:$P$33,5)))</f>
        <v/>
      </c>
      <c r="F23" s="160" t="str">
        <f>UPPER(IF($D23="","",VLOOKUP($D23,'1D ELO (5)'!$A$7:$P$33,2)))</f>
        <v/>
      </c>
      <c r="G23" s="160" t="str">
        <f>IF($D23="","",VLOOKUP($D23,'1D ELO (5)'!$A$7:$P$33,3))</f>
        <v/>
      </c>
      <c r="H23" s="308"/>
      <c r="I23" s="160" t="str">
        <f>IF($D23="","",VLOOKUP($D23,'1D ELO (5)'!$A$7:$P$33,4))</f>
        <v/>
      </c>
      <c r="J23" s="309"/>
      <c r="K23" s="163"/>
      <c r="L23" s="165"/>
      <c r="M23" s="163"/>
      <c r="N23" s="318"/>
      <c r="O23" s="163"/>
      <c r="P23" s="318"/>
      <c r="Q23" s="163"/>
      <c r="R23" s="166"/>
      <c r="S23" s="169"/>
    </row>
    <row r="24" spans="1:19" s="38" customFormat="1" ht="9.6" customHeight="1" x14ac:dyDescent="0.25">
      <c r="A24" s="281"/>
      <c r="B24" s="310"/>
      <c r="C24" s="310"/>
      <c r="D24" s="310"/>
      <c r="E24" s="680" t="str">
        <f>UPPER(IF($D23="","",VLOOKUP($D23,'1D ELO (5)'!$A$7:$P$33,11)))</f>
        <v/>
      </c>
      <c r="F24" s="681" t="str">
        <f>UPPER(IF($D23="","",VLOOKUP($D23,'1D ELO (5)'!$A$7:$P$33,8)))</f>
        <v/>
      </c>
      <c r="G24" s="681" t="str">
        <f>IF($D23="","",VLOOKUP($D23,'1D ELO (5)'!$A$7:$P$33,9))</f>
        <v/>
      </c>
      <c r="H24" s="682"/>
      <c r="I24" s="681" t="str">
        <f>IF($D23="","",VLOOKUP($D23,'1D ELO (5)'!$A$7:$P$33,10))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(5)'!$A$7:$P$23,14))</f>
        <v/>
      </c>
      <c r="C27" s="390" t="str">
        <f>IF($D27="","",VLOOKUP($D27,'1D ELO (5)'!$A$7:$P$33,15))</f>
        <v/>
      </c>
      <c r="D27" s="159"/>
      <c r="E27" s="498" t="str">
        <f>UPPER(IF($D27="","",VLOOKUP($D27,'1D ELO (5)'!$A$7:$P$33,5)))</f>
        <v/>
      </c>
      <c r="F27" s="487" t="str">
        <f>UPPER(IF($D27="","",VLOOKUP($D27,'1D ELO (5)'!$A$7:$P$33,2)))</f>
        <v/>
      </c>
      <c r="G27" s="487" t="str">
        <f>IF($D27="","",VLOOKUP($D27,'1D ELO (5)'!$A$7:$P$33,3))</f>
        <v/>
      </c>
      <c r="H27" s="499"/>
      <c r="I27" s="487" t="str">
        <f>IF($D27="","",VLOOKUP($D27,'1D ELO (5)'!$A$7:$P$33,4))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(5)'!$A$7:$P$33,11)))</f>
        <v/>
      </c>
      <c r="F28" s="487" t="str">
        <f>UPPER(IF($D27="","",VLOOKUP($D27,'1D ELO (5)'!$A$7:$P$33,8)))</f>
        <v/>
      </c>
      <c r="G28" s="487" t="str">
        <f>IF($D27="","",VLOOKUP($D27,'1D ELO (5)'!$A$7:$P$33,9))</f>
        <v/>
      </c>
      <c r="H28" s="499"/>
      <c r="I28" s="487" t="str">
        <f>IF($D27="","",VLOOKUP($D27,'1D ELO (5)'!$A$7:$P$33,10))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(5)'!$A$7:$P$23,14))</f>
        <v/>
      </c>
      <c r="C31" s="390" t="str">
        <f>IF($D31="","",VLOOKUP($D31,'1D ELO (5)'!$A$7:$P$33,15))</f>
        <v/>
      </c>
      <c r="D31" s="159"/>
      <c r="E31" s="498" t="str">
        <f>UPPER(IF($D31="","",VLOOKUP($D31,'1D ELO (5)'!$A$7:$P$33,5)))</f>
        <v/>
      </c>
      <c r="F31" s="487" t="str">
        <f>UPPER(IF($D31="","",VLOOKUP($D31,'1D ELO (5)'!$A$7:$P$33,2)))</f>
        <v/>
      </c>
      <c r="G31" s="487" t="str">
        <f>IF($D31="","",VLOOKUP($D31,'1D ELO (5)'!$A$7:$P$33,3))</f>
        <v/>
      </c>
      <c r="H31" s="499"/>
      <c r="I31" s="487" t="str">
        <f>IF($D31="","",VLOOKUP($D31,'1D ELO (5)'!$A$7:$P$33,4))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(5)'!$A$7:$P$33,11)))</f>
        <v/>
      </c>
      <c r="F32" s="487" t="str">
        <f>UPPER(IF($D31="","",VLOOKUP($D31,'1D ELO (5)'!$A$7:$P$33,8)))</f>
        <v/>
      </c>
      <c r="G32" s="487" t="str">
        <f>IF($D31="","",VLOOKUP($D31,'1D ELO (5)'!$A$7:$P$33,9))</f>
        <v/>
      </c>
      <c r="H32" s="499"/>
      <c r="I32" s="487" t="str">
        <f>IF($D31="","",VLOOKUP($D31,'1D ELO (5)'!$A$7:$P$33,10))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281">
        <v>8</v>
      </c>
      <c r="B35" s="390" t="str">
        <f>IF($D35="","",VLOOKUP($D35,'1D ELO (5)'!$A$7:$P$23,14))</f>
        <v/>
      </c>
      <c r="C35" s="390" t="str">
        <f>IF($D35="","",VLOOKUP($D35,'1D ELO (5)'!$A$7:$P$33,15))</f>
        <v/>
      </c>
      <c r="D35" s="159"/>
      <c r="E35" s="498" t="str">
        <f>UPPER(IF($D35="","",VLOOKUP($D35,'1D ELO (5)'!$A$7:$P$33,5)))</f>
        <v/>
      </c>
      <c r="F35" s="487" t="str">
        <f>UPPER(IF($D35="","",VLOOKUP($D35,'1D ELO (5)'!$A$7:$P$33,2)))</f>
        <v/>
      </c>
      <c r="G35" s="487" t="str">
        <f>IF($D35="","",VLOOKUP($D35,'1D ELO (5)'!$A$7:$P$33,3))</f>
        <v/>
      </c>
      <c r="H35" s="499"/>
      <c r="I35" s="487" t="str">
        <f>IF($D35="","",VLOOKUP($D35,'1D ELO (5)'!$A$7:$P$33,4))</f>
        <v/>
      </c>
      <c r="J35" s="317"/>
      <c r="K35" s="163"/>
      <c r="L35" s="165"/>
      <c r="M35" s="201"/>
      <c r="N35" s="314"/>
      <c r="O35" s="163"/>
      <c r="P35" s="318"/>
      <c r="Q35" s="163"/>
      <c r="R35" s="166"/>
      <c r="S35" s="169"/>
    </row>
    <row r="36" spans="1:19" s="38" customFormat="1" ht="9.6" customHeight="1" x14ac:dyDescent="0.25">
      <c r="A36" s="281"/>
      <c r="B36" s="310"/>
      <c r="C36" s="310"/>
      <c r="D36" s="310"/>
      <c r="E36" s="498" t="str">
        <f>UPPER(IF($D35="","",VLOOKUP($D35,'1D ELO (5)'!$A$7:$P$33,11)))</f>
        <v/>
      </c>
      <c r="F36" s="487" t="str">
        <f>UPPER(IF($D35="","",VLOOKUP($D35,'1D ELO (5)'!$A$7:$P$33,8)))</f>
        <v/>
      </c>
      <c r="G36" s="487" t="str">
        <f>IF($D35="","",VLOOKUP($D35,'1D ELO (5)'!$A$7:$P$33,9))</f>
        <v/>
      </c>
      <c r="H36" s="499"/>
      <c r="I36" s="487" t="str">
        <f>IF($D35="","",VLOOKUP($D35,'1D ELO (5)'!$A$7:$P$33,10))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21">
        <v>9</v>
      </c>
      <c r="B39" s="390" t="str">
        <f>IF($D39="","",VLOOKUP($D39,'1D ELO (5)'!$A$7:$P$23,14))</f>
        <v/>
      </c>
      <c r="C39" s="390" t="str">
        <f>IF($D39="","",VLOOKUP($D39,'1D ELO (5)'!$A$7:$P$33,15))</f>
        <v/>
      </c>
      <c r="D39" s="159"/>
      <c r="E39" s="498" t="str">
        <f>UPPER(IF($D39="","",VLOOKUP($D39,'1D ELO (5)'!$A$7:$P$33,5)))</f>
        <v/>
      </c>
      <c r="F39" s="487" t="str">
        <f>UPPER(IF($D39="","",VLOOKUP($D39,'1D ELO (5)'!$A$7:$P$33,2)))</f>
        <v/>
      </c>
      <c r="G39" s="487" t="str">
        <f>IF($D39="","",VLOOKUP($D39,'1D ELO (5)'!$A$7:$P$33,3))</f>
        <v/>
      </c>
      <c r="H39" s="499"/>
      <c r="I39" s="487" t="str">
        <f>IF($D39="","",VLOOKUP($D39,'1D ELO (5)'!$A$7:$P$33,4))</f>
        <v/>
      </c>
      <c r="J39" s="309"/>
      <c r="K39" s="163"/>
      <c r="L39" s="165"/>
      <c r="M39" s="163"/>
      <c r="N39" s="165"/>
      <c r="O39" s="163"/>
      <c r="P39" s="318"/>
      <c r="Q39" s="201"/>
      <c r="R39" s="166"/>
      <c r="S39" s="169"/>
    </row>
    <row r="40" spans="1:19" s="38" customFormat="1" ht="9.6" customHeight="1" x14ac:dyDescent="0.25">
      <c r="A40" s="281"/>
      <c r="B40" s="310"/>
      <c r="C40" s="310"/>
      <c r="D40" s="310"/>
      <c r="E40" s="498" t="str">
        <f>UPPER(IF($D39="","",VLOOKUP($D39,'1D ELO (5)'!$A$7:$P$33,11)))</f>
        <v/>
      </c>
      <c r="F40" s="487" t="str">
        <f>UPPER(IF($D39="","",VLOOKUP($D39,'1D ELO (5)'!$A$7:$P$33,8)))</f>
        <v/>
      </c>
      <c r="G40" s="487" t="str">
        <f>IF($D39="","",VLOOKUP($D39,'1D ELO (5)'!$A$7:$P$33,9))</f>
        <v/>
      </c>
      <c r="H40" s="499"/>
      <c r="I40" s="487" t="str">
        <f>IF($D39="","",VLOOKUP($D39,'1D ELO (5)'!$A$7:$P$33,10))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(5)'!$A$7:$P$23,14))</f>
        <v/>
      </c>
      <c r="C43" s="390" t="str">
        <f>IF($D43="","",VLOOKUP($D43,'1D ELO (5)'!$A$7:$P$33,15))</f>
        <v/>
      </c>
      <c r="D43" s="159"/>
      <c r="E43" s="498" t="str">
        <f>UPPER(IF($D43="","",VLOOKUP($D43,'1D ELO (5)'!$A$7:$P$33,5)))</f>
        <v/>
      </c>
      <c r="F43" s="487" t="str">
        <f>UPPER(IF($D43="","",VLOOKUP($D43,'1D ELO (5)'!$A$7:$P$33,2)))</f>
        <v/>
      </c>
      <c r="G43" s="487" t="str">
        <f>IF($D43="","",VLOOKUP($D43,'1D ELO (5)'!$A$7:$P$33,3))</f>
        <v/>
      </c>
      <c r="H43" s="499"/>
      <c r="I43" s="487" t="str">
        <f>IF($D43="","",VLOOKUP($D43,'1D ELO (5)'!$A$7:$P$33,4))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(5)'!$A$7:$P$33,11)))</f>
        <v/>
      </c>
      <c r="F44" s="487" t="str">
        <f>UPPER(IF($D43="","",VLOOKUP($D43,'1D ELO (5)'!$A$7:$P$33,8)))</f>
        <v/>
      </c>
      <c r="G44" s="487" t="str">
        <f>IF($D43="","",VLOOKUP($D43,'1D ELO (5)'!$A$7:$P$33,9))</f>
        <v/>
      </c>
      <c r="H44" s="499"/>
      <c r="I44" s="487" t="str">
        <f>IF($D43="","",VLOOKUP($D43,'1D ELO (5)'!$A$7:$P$33,10))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(5)'!$A$7:$P$23,14))</f>
        <v/>
      </c>
      <c r="C47" s="390" t="str">
        <f>IF($D47="","",VLOOKUP($D47,'1D ELO (5)'!$A$7:$P$33,15))</f>
        <v/>
      </c>
      <c r="D47" s="159"/>
      <c r="E47" s="498" t="str">
        <f>UPPER(IF($D47="","",VLOOKUP($D47,'1D ELO (5)'!$A$7:$P$33,5)))</f>
        <v/>
      </c>
      <c r="F47" s="487" t="str">
        <f>UPPER(IF($D47="","",VLOOKUP($D47,'1D ELO (5)'!$A$7:$P$33,2)))</f>
        <v/>
      </c>
      <c r="G47" s="487" t="str">
        <f>IF($D47="","",VLOOKUP($D47,'1D ELO (5)'!$A$7:$P$33,3))</f>
        <v/>
      </c>
      <c r="H47" s="499"/>
      <c r="I47" s="487" t="str">
        <f>IF($D47="","",VLOOKUP($D47,'1D ELO (5)'!$A$7:$P$33,4))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(5)'!$A$7:$P$33,11)))</f>
        <v/>
      </c>
      <c r="F48" s="487" t="str">
        <f>UPPER(IF($D47="","",VLOOKUP($D47,'1D ELO (5)'!$A$7:$P$33,8)))</f>
        <v/>
      </c>
      <c r="G48" s="487" t="str">
        <f>IF($D47="","",VLOOKUP($D47,'1D ELO (5)'!$A$7:$P$33,9))</f>
        <v/>
      </c>
      <c r="H48" s="499"/>
      <c r="I48" s="487" t="str">
        <f>IF($D47="","",VLOOKUP($D47,'1D ELO (5)'!$A$7:$P$33,10))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5">
      <c r="A51" s="327">
        <v>12</v>
      </c>
      <c r="B51" s="390" t="str">
        <f>IF($D51="","",VLOOKUP($D51,'1D ELO (5)'!$A$7:$P$23,14))</f>
        <v/>
      </c>
      <c r="C51" s="390" t="str">
        <f>IF($D51="","",VLOOKUP($D51,'1D ELO (5)'!$A$7:$P$33,15))</f>
        <v/>
      </c>
      <c r="D51" s="159"/>
      <c r="E51" s="503" t="str">
        <f>UPPER(IF($D51="","",VLOOKUP($D51,'1D ELO (5)'!$A$7:$P$33,5)))</f>
        <v/>
      </c>
      <c r="F51" s="160" t="str">
        <f>UPPER(IF($D51="","",VLOOKUP($D51,'1D ELO (5)'!$A$7:$P$33,2)))</f>
        <v/>
      </c>
      <c r="G51" s="160" t="str">
        <f>IF($D51="","",VLOOKUP($D51,'1D ELO (5)'!$A$7:$P$33,3))</f>
        <v/>
      </c>
      <c r="H51" s="308"/>
      <c r="I51" s="160" t="str">
        <f>IF($D51="","",VLOOKUP($D51,'1D ELO (5)'!$A$7:$P$33,4))</f>
        <v/>
      </c>
      <c r="J51" s="317"/>
      <c r="K51" s="163"/>
      <c r="L51" s="165"/>
      <c r="M51" s="201"/>
      <c r="N51" s="322"/>
      <c r="O51" s="163"/>
      <c r="P51" s="318"/>
      <c r="Q51" s="163"/>
      <c r="R51" s="166"/>
      <c r="S51" s="169"/>
    </row>
    <row r="52" spans="1:19" s="38" customFormat="1" ht="9.6" customHeight="1" x14ac:dyDescent="0.25">
      <c r="A52" s="281"/>
      <c r="B52" s="310"/>
      <c r="C52" s="310"/>
      <c r="D52" s="310"/>
      <c r="E52" s="680" t="str">
        <f>UPPER(IF($D51="","",VLOOKUP($D51,'1D ELO (5)'!$A$7:$P$33,11)))</f>
        <v/>
      </c>
      <c r="F52" s="681" t="str">
        <f>UPPER(IF($D51="","",VLOOKUP($D51,'1D ELO (5)'!$A$7:$P$33,8)))</f>
        <v/>
      </c>
      <c r="G52" s="681" t="str">
        <f>IF($D51="","",VLOOKUP($D51,'1D ELO (5)'!$A$7:$P$33,9))</f>
        <v/>
      </c>
      <c r="H52" s="682"/>
      <c r="I52" s="681" t="str">
        <f>IF($D51="","",VLOOKUP($D51,'1D ELO (5)'!$A$7:$P$33,10))</f>
        <v/>
      </c>
      <c r="J52" s="311"/>
      <c r="K52" s="163"/>
      <c r="L52" s="165"/>
      <c r="M52" s="285"/>
      <c r="N52" s="323"/>
      <c r="O52" s="163"/>
      <c r="P52" s="318"/>
      <c r="Q52" s="163"/>
      <c r="R52" s="166"/>
      <c r="S52" s="169"/>
    </row>
    <row r="53" spans="1:19" s="38" customFormat="1" ht="9.6" customHeight="1" x14ac:dyDescent="0.25">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(5)'!$A$7:$P$23,14))</f>
        <v/>
      </c>
      <c r="C55" s="390" t="str">
        <f>IF($D55="","",VLOOKUP($D55,'1D ELO (5)'!$A$7:$P$33,15))</f>
        <v/>
      </c>
      <c r="D55" s="159"/>
      <c r="E55" s="498" t="str">
        <f>UPPER(IF($D55="","",VLOOKUP($D55,'1D ELO (5)'!$A$7:$P$33,5)))</f>
        <v/>
      </c>
      <c r="F55" s="487" t="str">
        <f>UPPER(IF($D55="","",VLOOKUP($D55,'1D ELO (5)'!$A$7:$P$33,2)))</f>
        <v/>
      </c>
      <c r="G55" s="487" t="str">
        <f>IF($D55="","",VLOOKUP($D55,'1D ELO (5)'!$A$7:$P$33,3))</f>
        <v/>
      </c>
      <c r="H55" s="499"/>
      <c r="I55" s="487" t="str">
        <f>IF($D55="","",VLOOKUP($D55,'1D ELO (5)'!$A$7:$P$33,4))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(5)'!$A$7:$P$33,11)))</f>
        <v/>
      </c>
      <c r="F56" s="487" t="str">
        <f>UPPER(IF($D55="","",VLOOKUP($D55,'1D ELO (5)'!$A$7:$P$33,8)))</f>
        <v/>
      </c>
      <c r="G56" s="487" t="str">
        <f>IF($D55="","",VLOOKUP($D55,'1D ELO (5)'!$A$7:$P$33,9))</f>
        <v/>
      </c>
      <c r="H56" s="499"/>
      <c r="I56" s="487" t="str">
        <f>IF($D55="","",VLOOKUP($D55,'1D ELO (5)'!$A$7:$P$33,10))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(5)'!$A$7:$P$23,14))</f>
        <v/>
      </c>
      <c r="C59" s="390" t="str">
        <f>IF($D59="","",VLOOKUP($D59,'1D ELO (5)'!$A$7:$P$33,15))</f>
        <v/>
      </c>
      <c r="D59" s="159"/>
      <c r="E59" s="498" t="str">
        <f>UPPER(IF($D59="","",VLOOKUP($D59,'1D ELO (5)'!$A$7:$P$33,5)))</f>
        <v/>
      </c>
      <c r="F59" s="487" t="str">
        <f>UPPER(IF($D59="","",VLOOKUP($D59,'1D ELO (5)'!$A$7:$P$33,2)))</f>
        <v/>
      </c>
      <c r="G59" s="487" t="str">
        <f>IF($D59="","",VLOOKUP($D59,'1D ELO (5)'!$A$7:$P$33,3))</f>
        <v/>
      </c>
      <c r="H59" s="499"/>
      <c r="I59" s="487" t="str">
        <f>IF($D59="","",VLOOKUP($D59,'1D ELO (5)'!$A$7:$P$33,4))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(5)'!$A$7:$P$33,11)))</f>
        <v/>
      </c>
      <c r="F60" s="487" t="str">
        <f>UPPER(IF($D59="","",VLOOKUP($D59,'1D ELO (5)'!$A$7:$P$33,8)))</f>
        <v/>
      </c>
      <c r="G60" s="487" t="str">
        <f>IF($D59="","",VLOOKUP($D59,'1D ELO (5)'!$A$7:$P$33,9))</f>
        <v/>
      </c>
      <c r="H60" s="499"/>
      <c r="I60" s="487" t="str">
        <f>IF($D59="","",VLOOKUP($D59,'1D ELO (5)'!$A$7:$P$33,10))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(5)'!$A$7:$P$23,14))</f>
        <v/>
      </c>
      <c r="C63" s="390" t="str">
        <f>IF($D63="","",VLOOKUP($D63,'1D ELO (5)'!$A$7:$P$33,15))</f>
        <v/>
      </c>
      <c r="D63" s="159"/>
      <c r="E63" s="498" t="str">
        <f>UPPER(IF($D63="","",VLOOKUP($D63,'1D ELO (5)'!$A$7:$P$33,5)))</f>
        <v/>
      </c>
      <c r="F63" s="487" t="str">
        <f>UPPER(IF($D63="","",VLOOKUP($D63,'1D ELO (5)'!$A$7:$P$33,2)))</f>
        <v/>
      </c>
      <c r="G63" s="487" t="str">
        <f>IF($D63="","",VLOOKUP($D63,'1D ELO (5)'!$A$7:$P$33,3))</f>
        <v/>
      </c>
      <c r="H63" s="499"/>
      <c r="I63" s="487" t="str">
        <f>IF($D63="","",VLOOKUP($D63,'1D ELO (5)'!$A$7:$P$33,4))</f>
        <v/>
      </c>
      <c r="J63" s="309"/>
      <c r="K63" s="163"/>
      <c r="L63" s="318"/>
      <c r="M63" s="163"/>
      <c r="N63" s="165"/>
      <c r="O63" s="201"/>
      <c r="P63" s="165"/>
      <c r="Q63" s="163"/>
      <c r="R63" s="166"/>
      <c r="S63" s="169"/>
    </row>
    <row r="64" spans="1:19" s="38" customFormat="1" ht="9.6" customHeight="1" x14ac:dyDescent="0.25">
      <c r="A64" s="281"/>
      <c r="B64" s="310"/>
      <c r="C64" s="310"/>
      <c r="D64" s="310"/>
      <c r="E64" s="498" t="str">
        <f>UPPER(IF($D63="","",VLOOKUP($D63,'1D ELO (5)'!$A$7:$P$33,11)))</f>
        <v/>
      </c>
      <c r="F64" s="487" t="str">
        <f>UPPER(IF($D63="","",VLOOKUP($D63,'1D ELO (5)'!$A$7:$P$33,8)))</f>
        <v/>
      </c>
      <c r="G64" s="487" t="str">
        <f>IF($D63="","",VLOOKUP($D63,'1D ELO (5)'!$A$7:$P$33,9))</f>
        <v/>
      </c>
      <c r="H64" s="499"/>
      <c r="I64" s="487" t="str">
        <f>IF($D63="","",VLOOKUP($D63,'1D ELO (5)'!$A$7:$P$33,10))</f>
        <v/>
      </c>
      <c r="J64" s="311"/>
      <c r="K64" s="156" t="str">
        <f>IF(J64="a",F63,IF(J64="b",F65,""))</f>
        <v/>
      </c>
      <c r="L64" s="318"/>
      <c r="M64" s="163"/>
      <c r="N64" s="165"/>
      <c r="O64" s="163"/>
      <c r="P64" s="165"/>
      <c r="Q64" s="163"/>
      <c r="R64" s="166"/>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5">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5">
      <c r="A67" s="327">
        <v>16</v>
      </c>
      <c r="B67" s="390" t="str">
        <f>IF($D67="","",VLOOKUP($D67,'1D ELO (5)'!$A$7:$P$23,14))</f>
        <v/>
      </c>
      <c r="C67" s="390" t="str">
        <f>IF($D67="","",VLOOKUP($D67,'1D ELO (5)'!$A$7:$P$33,15))</f>
        <v/>
      </c>
      <c r="D67" s="159"/>
      <c r="E67" s="503" t="str">
        <f>UPPER(IF($D67="","",VLOOKUP($D67,'1D ELO (5)'!$A$7:$P$33,5)))</f>
        <v/>
      </c>
      <c r="F67" s="160" t="str">
        <f>UPPER(IF($D67="","",VLOOKUP($D67,'1D ELO (5)'!$A$7:$P$33,2)))</f>
        <v/>
      </c>
      <c r="G67" s="160" t="str">
        <f>IF($D67="","",VLOOKUP($D67,'1D ELO (5)'!$A$7:$P$33,3))</f>
        <v/>
      </c>
      <c r="H67" s="308"/>
      <c r="I67" s="160" t="str">
        <f>IF($D67="","",VLOOKUP($D67,'1D ELO (5)'!$A$7:$P$33,4))</f>
        <v/>
      </c>
      <c r="J67" s="317"/>
      <c r="K67" s="163"/>
      <c r="L67" s="165"/>
      <c r="M67" s="201"/>
      <c r="N67" s="314"/>
      <c r="O67" s="163"/>
      <c r="P67" s="165"/>
      <c r="Q67" s="163"/>
      <c r="R67" s="166"/>
      <c r="S67" s="169"/>
    </row>
    <row r="68" spans="1:19" s="38" customFormat="1" ht="9.6" customHeight="1" x14ac:dyDescent="0.25">
      <c r="A68" s="281"/>
      <c r="B68" s="310"/>
      <c r="C68" s="310"/>
      <c r="D68" s="310"/>
      <c r="E68" s="680" t="str">
        <f>UPPER(IF($D67="","",VLOOKUP($D67,'1D ELO (5)'!$A$7:$P$33,11)))</f>
        <v/>
      </c>
      <c r="F68" s="681" t="str">
        <f>UPPER(IF($D67="","",VLOOKUP($D67,'1D ELO (5)'!$A$7:$P$33,8)))</f>
        <v/>
      </c>
      <c r="G68" s="681" t="str">
        <f>IF($D67="","",VLOOKUP($D67,'1D ELO (5)'!$A$7:$P$33,9))</f>
        <v/>
      </c>
      <c r="H68" s="682"/>
      <c r="I68" s="681" t="str">
        <f>IF($D67="","",VLOOKUP($D67,'1D ELO (5)'!$A$7:$P$33,10))</f>
        <v/>
      </c>
      <c r="J68" s="311"/>
      <c r="K68" s="163"/>
      <c r="L68" s="165"/>
      <c r="M68" s="285"/>
      <c r="N68" s="319"/>
      <c r="O68" s="163"/>
      <c r="P68" s="165"/>
      <c r="Q68" s="163"/>
      <c r="R68" s="166"/>
      <c r="S68" s="169"/>
    </row>
    <row r="69" spans="1:19" s="38" customFormat="1" ht="9.6" customHeight="1" x14ac:dyDescent="0.25">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5">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224"/>
      <c r="F72" s="92">
        <f>IF(D72&gt;$R$79,,UPPER(VLOOKUP(D72,'1D ELO (5)'!$A$7:$L$23,2)))</f>
        <v>0</v>
      </c>
      <c r="G72" s="90"/>
      <c r="H72" s="90"/>
      <c r="I72" s="333"/>
      <c r="J72" s="334" t="s">
        <v>7</v>
      </c>
      <c r="K72" s="221"/>
      <c r="L72" s="227"/>
      <c r="M72" s="221"/>
      <c r="N72" s="228"/>
      <c r="O72" s="229" t="s">
        <v>157</v>
      </c>
      <c r="P72" s="230"/>
      <c r="Q72" s="230"/>
      <c r="R72" s="231"/>
    </row>
    <row r="73" spans="1:19" s="18" customFormat="1" ht="9" customHeight="1" x14ac:dyDescent="0.25">
      <c r="A73" s="236" t="s">
        <v>124</v>
      </c>
      <c r="B73" s="234"/>
      <c r="C73" s="237"/>
      <c r="D73" s="224"/>
      <c r="E73" s="224"/>
      <c r="F73" s="92">
        <f>IF(D72&gt;$R$79,,UPPER(VLOOKUP(D72,'1D ELO (5)'!$A$7:$L$23,8)))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224"/>
      <c r="F74" s="92">
        <f>IF(D74&gt;$R$79,,UPPER(VLOOKUP(D74,'1D ELO (5)'!$A$7:$L$23,2)))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(5)'!$A$7:$L$23,8)))</f>
        <v>0</v>
      </c>
      <c r="G75" s="90"/>
      <c r="H75" s="90"/>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(5)'!$A$7:$L$23,2)))</f>
        <v>0</v>
      </c>
      <c r="G76" s="90"/>
      <c r="H76" s="90"/>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(5)'!$A$7:$L$23,8)))</f>
        <v>0</v>
      </c>
      <c r="G77" s="90"/>
      <c r="H77" s="90"/>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(5)'!$A$7:$L$23,2)))</f>
        <v>0</v>
      </c>
      <c r="G78" s="90"/>
      <c r="H78" s="90"/>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(5)'!$A$7:$L$23,8)))</f>
        <v>0</v>
      </c>
      <c r="G79" s="335"/>
      <c r="H79" s="335"/>
      <c r="I79" s="336"/>
      <c r="J79" s="337"/>
      <c r="K79" s="234"/>
      <c r="L79" s="233"/>
      <c r="M79" s="234"/>
      <c r="N79" s="235"/>
      <c r="O79" s="234" t="str">
        <f>R4</f>
        <v>Kádár László</v>
      </c>
      <c r="P79" s="233"/>
      <c r="Q79" s="234"/>
      <c r="R79" s="338">
        <f>MIN(4,'1D ELO (5)'!$P$5)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39" priority="8" stopIfTrue="1">
      <formula>AND($O$1="CU",I10="Umpire")</formula>
    </cfRule>
    <cfRule type="expression" dxfId="38" priority="9" stopIfTrue="1">
      <formula>AND($O$1="CU",I10&lt;&gt;"Umpire",J10&lt;&gt;"")</formula>
    </cfRule>
    <cfRule type="expression" dxfId="37" priority="10" stopIfTrue="1">
      <formula>AND($O$1="CU",I10&lt;&gt;"Umpire")</formula>
    </cfRule>
  </conditionalFormatting>
  <conditionalFormatting sqref="M13 M29 M45 M61 O21 O53 Q37 K9 K17 K25 K33 K41 K49 K57 K65">
    <cfRule type="expression" dxfId="36" priority="6" stopIfTrue="1">
      <formula>J10="as"</formula>
    </cfRule>
    <cfRule type="expression" dxfId="35" priority="7" stopIfTrue="1">
      <formula>J10="bs"</formula>
    </cfRule>
  </conditionalFormatting>
  <conditionalFormatting sqref="M14 M30 M46 M62 O22 O54 Q38 K10 K18 K26 K34 K42 K50 K58 K66">
    <cfRule type="expression" dxfId="34" priority="4" stopIfTrue="1">
      <formula>J10="as"</formula>
    </cfRule>
    <cfRule type="expression" dxfId="33" priority="5" stopIfTrue="1">
      <formula>J10="bs"</formula>
    </cfRule>
  </conditionalFormatting>
  <conditionalFormatting sqref="J10 J18 J26 J34 J42 J50 J58 J66 L62 L46 L30 L14 N22 N54 P38">
    <cfRule type="expression" dxfId="32" priority="3" stopIfTrue="1">
      <formula>$O$1="CU"</formula>
    </cfRule>
  </conditionalFormatting>
  <conditionalFormatting sqref="E7:F7 E63:F63 E11:F11 E15:F15 E19:F19 E23:F23 E27:F27 E31:F31 E35:F35 E39:F39 E43:F43 E47:F47 E51:F51 E55:F55 E59:F59 E67:F67">
    <cfRule type="cellIs" dxfId="31" priority="2" stopIfTrue="1" operator="equal">
      <formula>"Bye"</formula>
    </cfRule>
  </conditionalFormatting>
  <conditionalFormatting sqref="D63 D7 D11 D15 D19 D23 D27 D31 D35 D39 D43 D47 D51 D55 D59 D67">
    <cfRule type="cellIs" dxfId="30" priority="1" stopIfTrue="1" operator="lessThan">
      <formula>5</formula>
    </cfRule>
  </conditionalFormatting>
  <dataValidations count="1">
    <dataValidation type="list" allowBlank="1" showInputMessage="1" sqref="I10 K14 M22 K30 O38 M54 K46 K62 I66 I34 I50 I26 I58 I18 I42" xr:uid="{00000000-0002-0000-40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1921"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1922"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49">
    <tabColor indexed="17"/>
  </sheetPr>
  <dimension ref="A1:U154"/>
  <sheetViews>
    <sheetView showGridLines="0" showZeros="0" workbookViewId="0">
      <selection activeCell="Y41" activeCellId="1" sqref="B7 Y41"/>
    </sheetView>
  </sheetViews>
  <sheetFormatPr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MTSZ AMATŐR OB</v>
      </c>
      <c r="B1" s="138"/>
      <c r="E1" s="6"/>
      <c r="I1" s="384"/>
      <c r="J1" s="137"/>
      <c r="K1" s="297" t="s">
        <v>145</v>
      </c>
      <c r="L1" s="297"/>
      <c r="M1" s="298"/>
      <c r="N1" s="137"/>
      <c r="O1" s="137"/>
      <c r="P1" s="137"/>
      <c r="R1" s="137"/>
    </row>
    <row r="2" spans="1:21" s="108" customFormat="1" x14ac:dyDescent="0.25">
      <c r="A2" s="486" t="s">
        <v>122</v>
      </c>
      <c r="B2" s="96"/>
      <c r="C2" s="96"/>
      <c r="D2" s="96"/>
      <c r="E2" s="87"/>
      <c r="F2" s="464" t="str">
        <f>Altalanos!$D$8</f>
        <v>Női egyéni 1000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5" t="str">
        <f>Altalanos!$A$10</f>
        <v>2022.08.05-07.</v>
      </c>
      <c r="B4" s="835"/>
      <c r="C4" s="835"/>
      <c r="D4" s="145"/>
      <c r="E4" s="145"/>
      <c r="F4" s="145"/>
      <c r="G4" s="146" t="str">
        <f>Altalanos!$C$10</f>
        <v>Balatonboglár</v>
      </c>
      <c r="H4" s="301"/>
      <c r="I4" s="145"/>
      <c r="J4" s="302"/>
      <c r="K4" s="148"/>
      <c r="L4" s="147"/>
      <c r="M4" s="104"/>
      <c r="N4" s="302"/>
      <c r="O4" s="145"/>
      <c r="P4" s="302"/>
      <c r="Q4" s="145"/>
      <c r="R4" s="89" t="str">
        <f>Altalanos!$E$10</f>
        <v>Kádár László</v>
      </c>
    </row>
    <row r="5" spans="1:21" s="19" customFormat="1" ht="9.6" x14ac:dyDescent="0.25">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1" customFormat="1" ht="12"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(5)'!$A$7:$P$39,14))</f>
        <v/>
      </c>
      <c r="C7" s="390" t="str">
        <f>IF($D7="","",VLOOKUP($D7,'1D ELO (5)'!$A$7:$P$39,15))</f>
        <v/>
      </c>
      <c r="D7" s="159"/>
      <c r="E7" s="503" t="str">
        <f>UPPER(IF($D7="","",VLOOKUP($D7,'1D ELO (5)'!$A$7:$P$33,5)))</f>
        <v/>
      </c>
      <c r="F7" s="160" t="str">
        <f>UPPER(IF($D7="","",VLOOKUP($D7,'1D ELO (5)'!$A$7:$P$33,2)))</f>
        <v/>
      </c>
      <c r="G7" s="160" t="str">
        <f>IF($D7="","",VLOOKUP($D7,'1D ELO (5)'!$A$7:$P$33,3))</f>
        <v/>
      </c>
      <c r="H7" s="308"/>
      <c r="I7" s="160" t="str">
        <f>IF($D7="","",VLOOKUP($D7,'1D ELO (5)'!$A$7:$P$33,4))</f>
        <v/>
      </c>
      <c r="J7" s="309"/>
      <c r="K7" s="163"/>
      <c r="L7" s="165"/>
      <c r="M7" s="163"/>
      <c r="N7" s="165"/>
      <c r="O7" s="163"/>
      <c r="P7" s="165"/>
      <c r="Q7" s="163"/>
      <c r="R7" s="280" t="s">
        <v>153</v>
      </c>
      <c r="S7" s="169"/>
      <c r="U7" s="170" t="str">
        <f>Birók!P21</f>
        <v>Bíró</v>
      </c>
    </row>
    <row r="8" spans="1:21" s="38" customFormat="1" ht="9.6" customHeight="1" x14ac:dyDescent="0.25">
      <c r="A8" s="281"/>
      <c r="B8" s="310"/>
      <c r="C8" s="310"/>
      <c r="D8" s="310"/>
      <c r="E8" s="503" t="str">
        <f>UPPER(IF($D7="","",VLOOKUP($D7,'1D ELO (5)'!$A$7:$P$33,11)))</f>
        <v/>
      </c>
      <c r="F8" s="160" t="str">
        <f>UPPER(IF($D7="","",VLOOKUP($D7,'1D ELO (5)'!$A$7:$P$33,8)))</f>
        <v/>
      </c>
      <c r="G8" s="160" t="str">
        <f>IF($D7="","",VLOOKUP($D7,'1D ELO (5)'!$A$7:$P$33,9))</f>
        <v/>
      </c>
      <c r="H8" s="308"/>
      <c r="I8" s="160" t="str">
        <f>IF($D7="","",VLOOKUP($D7,'1D ELO (5)'!$A$7:$P$33,10))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(5)'!$A$7:$P$39,14))</f>
        <v/>
      </c>
      <c r="C11" s="390" t="str">
        <f>IF($D11="","",VLOOKUP($D11,'1D ELO (5)'!$A$7:$P$39,15))</f>
        <v/>
      </c>
      <c r="D11" s="159"/>
      <c r="E11" s="498" t="str">
        <f>UPPER(IF($D11="","",VLOOKUP($D11,'1D ELO (5)'!$A$7:$P$39,5)))</f>
        <v/>
      </c>
      <c r="F11" s="487" t="str">
        <f>UPPER(IF($D11="","",VLOOKUP($D11,'1D ELO (5)'!$A$7:$P$39,2)))</f>
        <v/>
      </c>
      <c r="G11" s="487" t="str">
        <f>IF($D11="","",VLOOKUP($D11,'1D ELO (5)'!$A$7:$P$39,3))</f>
        <v/>
      </c>
      <c r="H11" s="499"/>
      <c r="I11" s="487" t="str">
        <f>IF($D11="","",VLOOKUP($D11,'1D ELO (5)'!$A$7:$P$39,4))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(5)'!$A$7:$P$33,11)))</f>
        <v/>
      </c>
      <c r="F12" s="487" t="str">
        <f>UPPER(IF($D11="","",VLOOKUP($D11,'1D ELO (5)'!$A$7:$P$33,8)))</f>
        <v/>
      </c>
      <c r="G12" s="487" t="str">
        <f>IF($D11="","",VLOOKUP($D11,'1D ELO (5)'!$A$7:$P$33,9))</f>
        <v/>
      </c>
      <c r="H12" s="499"/>
      <c r="I12" s="487" t="str">
        <f>IF($D11="","",VLOOKUP($D11,'1D ELO (5)'!$A$7:$P$33,10))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(5)'!$A$7:$P$39,14))</f>
        <v/>
      </c>
      <c r="C15" s="390" t="str">
        <f>IF($D15="","",VLOOKUP($D15,'1D ELO (5)'!$A$7:$P$39,15))</f>
        <v/>
      </c>
      <c r="D15" s="159"/>
      <c r="E15" s="498" t="str">
        <f>UPPER(IF($D15="","",VLOOKUP($D15,'1D ELO (5)'!$A$7:$P$39,5)))</f>
        <v/>
      </c>
      <c r="F15" s="487" t="str">
        <f>UPPER(IF($D15="","",VLOOKUP($D15,'1D ELO (5)'!$A$7:$P$39,2)))</f>
        <v/>
      </c>
      <c r="G15" s="487" t="str">
        <f>IF($D15="","",VLOOKUP($D15,'1D ELO (5)'!$A$7:$P$39,3))</f>
        <v/>
      </c>
      <c r="H15" s="499"/>
      <c r="I15" s="487" t="str">
        <f>IF($D15="","",VLOOKUP($D15,'1D ELO (5)'!$A$7:$P$39,4))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(5)'!$A$7:$P$33,11)))</f>
        <v/>
      </c>
      <c r="F16" s="487" t="str">
        <f>UPPER(IF($D15="","",VLOOKUP($D15,'1D ELO (5)'!$A$7:$P$33,8)))</f>
        <v/>
      </c>
      <c r="G16" s="487" t="str">
        <f>IF($D15="","",VLOOKUP($D15,'1D ELO (5)'!$A$7:$P$33,9))</f>
        <v/>
      </c>
      <c r="H16" s="499"/>
      <c r="I16" s="487" t="str">
        <f>IF($D15="","",VLOOKUP($D15,'1D ELO (5)'!$A$7:$P$33,10))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(5)'!$A$7:$P$39,14))</f>
        <v/>
      </c>
      <c r="C19" s="390" t="str">
        <f>IF($D19="","",VLOOKUP($D19,'1D ELO (5)'!$A$7:$P$39,15))</f>
        <v/>
      </c>
      <c r="D19" s="159"/>
      <c r="E19" s="498" t="str">
        <f>UPPER(IF($D19="","",VLOOKUP($D19,'1D ELO (5)'!$A$7:$P$39,5)))</f>
        <v/>
      </c>
      <c r="F19" s="487" t="str">
        <f>UPPER(IF($D19="","",VLOOKUP($D19,'1D ELO (5)'!$A$7:$P$39,2)))</f>
        <v/>
      </c>
      <c r="G19" s="487" t="str">
        <f>IF($D19="","",VLOOKUP($D19,'1D ELO (5)'!$A$7:$P$39,3))</f>
        <v/>
      </c>
      <c r="H19" s="499"/>
      <c r="I19" s="487" t="str">
        <f>IF($D19="","",VLOOKUP($D19,'1D ELO (5)'!$A$7:$P$39,4))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(5)'!$A$7:$P$33,11)))</f>
        <v/>
      </c>
      <c r="F20" s="487" t="str">
        <f>UPPER(IF($D19="","",VLOOKUP($D19,'1D ELO (5)'!$A$7:$P$33,8)))</f>
        <v/>
      </c>
      <c r="G20" s="487" t="str">
        <f>IF($D19="","",VLOOKUP($D19,'1D ELO (5)'!$A$7:$P$33,9))</f>
        <v/>
      </c>
      <c r="H20" s="499"/>
      <c r="I20" s="487" t="str">
        <f>IF($D19="","",VLOOKUP($D19,'1D ELO (5)'!$A$7:$P$33,10))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(5)'!$A$7:$P$39,14))</f>
        <v/>
      </c>
      <c r="C23" s="390" t="str">
        <f>IF($D23="","",VLOOKUP($D23,'1D ELO (5)'!$A$7:$P$39,15))</f>
        <v/>
      </c>
      <c r="D23" s="159"/>
      <c r="E23" s="498" t="str">
        <f>UPPER(IF($D23="","",VLOOKUP($D23,'1D ELO (5)'!$A$7:$P$39,5)))</f>
        <v/>
      </c>
      <c r="F23" s="487" t="str">
        <f>UPPER(IF($D23="","",VLOOKUP($D23,'1D ELO (5)'!$A$7:$P$39,2)))</f>
        <v/>
      </c>
      <c r="G23" s="487" t="str">
        <f>IF($D23="","",VLOOKUP($D23,'1D ELO (5)'!$A$7:$P$39,3))</f>
        <v/>
      </c>
      <c r="H23" s="499"/>
      <c r="I23" s="487" t="str">
        <f>IF($D23="","",VLOOKUP($D23,'1D ELO (5)'!$A$7:$P$39,4))</f>
        <v/>
      </c>
      <c r="J23" s="309"/>
      <c r="K23" s="163"/>
      <c r="L23" s="165"/>
      <c r="M23" s="163"/>
      <c r="N23" s="318"/>
      <c r="O23" s="163"/>
      <c r="P23" s="318"/>
      <c r="Q23" s="163"/>
      <c r="R23" s="166"/>
      <c r="S23" s="169"/>
    </row>
    <row r="24" spans="1:19" s="38" customFormat="1" ht="9.6" customHeight="1" x14ac:dyDescent="0.25">
      <c r="A24" s="281"/>
      <c r="B24" s="310"/>
      <c r="C24" s="310"/>
      <c r="D24" s="310"/>
      <c r="E24" s="498" t="str">
        <f>UPPER(IF($D23="","",VLOOKUP($D23,'1D ELO (5)'!$A$7:$P$33,11)))</f>
        <v/>
      </c>
      <c r="F24" s="487" t="str">
        <f>UPPER(IF($D23="","",VLOOKUP($D23,'1D ELO (5)'!$A$7:$P$33,8)))</f>
        <v/>
      </c>
      <c r="G24" s="487" t="str">
        <f>IF($D23="","",VLOOKUP($D23,'1D ELO (5)'!$A$7:$P$33,9))</f>
        <v/>
      </c>
      <c r="H24" s="499"/>
      <c r="I24" s="487" t="str">
        <f>IF($D23="","",VLOOKUP($D23,'1D ELO (5)'!$A$7:$P$33,10))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(5)'!$A$7:$P$39,14))</f>
        <v/>
      </c>
      <c r="C27" s="390" t="str">
        <f>IF($D27="","",VLOOKUP($D27,'1D ELO (5)'!$A$7:$P$39,15))</f>
        <v/>
      </c>
      <c r="D27" s="159"/>
      <c r="E27" s="498" t="str">
        <f>UPPER(IF($D27="","",VLOOKUP($D27,'1D ELO (5)'!$A$7:$P$39,5)))</f>
        <v/>
      </c>
      <c r="F27" s="487" t="str">
        <f>UPPER(IF($D27="","",VLOOKUP($D27,'1D ELO (5)'!$A$7:$P$39,2)))</f>
        <v/>
      </c>
      <c r="G27" s="487" t="str">
        <f>IF($D27="","",VLOOKUP($D27,'1D ELO (5)'!$A$7:$P$39,3))</f>
        <v/>
      </c>
      <c r="H27" s="499"/>
      <c r="I27" s="487" t="str">
        <f>IF($D27="","",VLOOKUP($D27,'1D ELO (5)'!$A$7:$P$39,4))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(5)'!$A$7:$P$33,11)))</f>
        <v/>
      </c>
      <c r="F28" s="487" t="str">
        <f>UPPER(IF($D27="","",VLOOKUP($D27,'1D ELO (5)'!$A$7:$P$33,8)))</f>
        <v/>
      </c>
      <c r="G28" s="487" t="str">
        <f>IF($D27="","",VLOOKUP($D27,'1D ELO (5)'!$A$7:$P$33,9))</f>
        <v/>
      </c>
      <c r="H28" s="499"/>
      <c r="I28" s="487" t="str">
        <f>IF($D27="","",VLOOKUP($D27,'1D ELO (5)'!$A$7:$P$33,10))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(5)'!$A$7:$P$39,14))</f>
        <v/>
      </c>
      <c r="C31" s="390" t="str">
        <f>IF($D31="","",VLOOKUP($D31,'1D ELO (5)'!$A$7:$P$39,15))</f>
        <v/>
      </c>
      <c r="D31" s="159"/>
      <c r="E31" s="498" t="str">
        <f>UPPER(IF($D31="","",VLOOKUP($D31,'1D ELO (5)'!$A$7:$P$39,5)))</f>
        <v/>
      </c>
      <c r="F31" s="487" t="str">
        <f>UPPER(IF($D31="","",VLOOKUP($D31,'1D ELO (5)'!$A$7:$P$39,2)))</f>
        <v/>
      </c>
      <c r="G31" s="487" t="str">
        <f>IF($D31="","",VLOOKUP($D31,'1D ELO (5)'!$A$7:$P$39,3))</f>
        <v/>
      </c>
      <c r="H31" s="499"/>
      <c r="I31" s="487" t="str">
        <f>IF($D31="","",VLOOKUP($D31,'1D ELO (5)'!$A$7:$P$39,4))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(5)'!$A$7:$P$33,11)))</f>
        <v/>
      </c>
      <c r="F32" s="487" t="str">
        <f>UPPER(IF($D31="","",VLOOKUP($D31,'1D ELO (5)'!$A$7:$P$33,8)))</f>
        <v/>
      </c>
      <c r="G32" s="487" t="str">
        <f>IF($D31="","",VLOOKUP($D31,'1D ELO (5)'!$A$7:$P$33,9))</f>
        <v/>
      </c>
      <c r="H32" s="499"/>
      <c r="I32" s="487" t="str">
        <f>IF($D31="","",VLOOKUP($D31,'1D ELO (5)'!$A$7:$P$33,10))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307">
        <v>8</v>
      </c>
      <c r="B35" s="390" t="str">
        <f>IF($D35="","",VLOOKUP($D35,'1D ELO (5)'!$A$7:$P$39,14))</f>
        <v/>
      </c>
      <c r="C35" s="390" t="str">
        <f>IF($D35="","",VLOOKUP($D35,'1D ELO (5)'!$A$7:$P$39,15))</f>
        <v/>
      </c>
      <c r="D35" s="159"/>
      <c r="E35" s="680" t="str">
        <f>UPPER(IF($D35="","",VLOOKUP($D35,'1D ELO (5)'!$A$7:$P$39,5)))</f>
        <v/>
      </c>
      <c r="F35" s="681" t="str">
        <f>UPPER(IF($D35="","",VLOOKUP($D35,'1D ELO (5)'!$A$7:$P$39,2)))</f>
        <v/>
      </c>
      <c r="G35" s="681" t="str">
        <f>IF($D35="","",VLOOKUP($D35,'1D ELO (5)'!$A$7:$P$39,3))</f>
        <v/>
      </c>
      <c r="H35" s="682"/>
      <c r="I35" s="681" t="str">
        <f>IF($D35="","",VLOOKUP($D35,'1D ELO (5)'!$A$7:$P$39,4))</f>
        <v/>
      </c>
      <c r="J35" s="317"/>
      <c r="K35" s="163"/>
      <c r="L35" s="165"/>
      <c r="M35" s="201"/>
      <c r="N35" s="314"/>
      <c r="O35" s="163"/>
      <c r="P35" s="318"/>
      <c r="Q35" s="163"/>
      <c r="R35" s="166"/>
      <c r="S35" s="169"/>
    </row>
    <row r="36" spans="1:19" s="38" customFormat="1" ht="9.6" customHeight="1" x14ac:dyDescent="0.25">
      <c r="A36" s="281"/>
      <c r="B36" s="310"/>
      <c r="C36" s="310"/>
      <c r="D36" s="310"/>
      <c r="E36" s="680" t="str">
        <f>UPPER(IF($D35="","",VLOOKUP($D35,'1D ELO (5)'!$A$7:$P$33,11)))</f>
        <v/>
      </c>
      <c r="F36" s="681" t="str">
        <f>UPPER(IF($D35="","",VLOOKUP($D35,'1D ELO (5)'!$A$7:$P$33,8)))</f>
        <v/>
      </c>
      <c r="G36" s="681" t="str">
        <f>IF($D35="","",VLOOKUP($D35,'1D ELO (5)'!$A$7:$P$33,9))</f>
        <v/>
      </c>
      <c r="H36" s="682"/>
      <c r="I36" s="681" t="str">
        <f>IF($D35="","",VLOOKUP($D35,'1D ELO (5)'!$A$7:$P$33,10))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07">
        <v>9</v>
      </c>
      <c r="B39" s="390" t="str">
        <f>IF($D39="","",VLOOKUP($D39,'1D ELO (5)'!$A$7:$P$39,14))</f>
        <v/>
      </c>
      <c r="C39" s="390" t="str">
        <f>IF($D39="","",VLOOKUP($D39,'1D ELO (5)'!$A$7:$P$39,15))</f>
        <v/>
      </c>
      <c r="D39" s="159"/>
      <c r="E39" s="503" t="str">
        <f>UPPER(IF($D39="","",VLOOKUP($D39,'1D ELO (5)'!$A$7:$P$39,5)))</f>
        <v/>
      </c>
      <c r="F39" s="681" t="str">
        <f>UPPER(IF($D39="","",VLOOKUP($D39,'1D ELO (5)'!$A$7:$P$39,2)))</f>
        <v/>
      </c>
      <c r="G39" s="681" t="str">
        <f>IF($D39="","",VLOOKUP($D39,'1D ELO (5)'!$A$7:$P$39,3))</f>
        <v/>
      </c>
      <c r="H39" s="682"/>
      <c r="I39" s="681" t="str">
        <f>IF($D39="","",VLOOKUP($D39,'1D ELO (5)'!$A$7:$P$39,4))</f>
        <v/>
      </c>
      <c r="J39" s="309"/>
      <c r="K39" s="163"/>
      <c r="L39" s="165"/>
      <c r="M39" s="163"/>
      <c r="N39" s="165"/>
      <c r="O39" s="163"/>
      <c r="P39" s="318"/>
      <c r="Q39" s="201"/>
      <c r="R39" s="166"/>
      <c r="S39" s="169"/>
    </row>
    <row r="40" spans="1:19" s="38" customFormat="1" ht="9.6" customHeight="1" x14ac:dyDescent="0.25">
      <c r="A40" s="281"/>
      <c r="B40" s="310"/>
      <c r="C40" s="310"/>
      <c r="D40" s="310"/>
      <c r="E40" s="503" t="str">
        <f>UPPER(IF($D39="","",VLOOKUP($D39,'1D ELO (5)'!$A$7:$P$33,11)))</f>
        <v/>
      </c>
      <c r="F40" s="160" t="str">
        <f>UPPER(IF($D39="","",VLOOKUP($D39,'1D ELO (5)'!$A$7:$P$33,8)))</f>
        <v/>
      </c>
      <c r="G40" s="160" t="str">
        <f>IF($D39="","",VLOOKUP($D39,'1D ELO (5)'!$A$7:$P$33,9))</f>
        <v/>
      </c>
      <c r="H40" s="308"/>
      <c r="I40" s="160" t="str">
        <f>IF($D39="","",VLOOKUP($D39,'1D ELO (5)'!$A$7:$P$33,10))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(5)'!$A$7:$P$39,13))</f>
        <v/>
      </c>
      <c r="C43" s="390" t="str">
        <f>IF($D43="","",VLOOKUP($D43,'1D ELO (5)'!$A$7:$P$39,15))</f>
        <v/>
      </c>
      <c r="D43" s="159"/>
      <c r="E43" s="498" t="str">
        <f>UPPER(IF($D43="","",VLOOKUP($D43,'1D ELO (5)'!$A$7:$P$39,5)))</f>
        <v/>
      </c>
      <c r="F43" s="487" t="str">
        <f>UPPER(IF($D43="","",VLOOKUP($D43,'1D ELO (5)'!$A$7:$P$39,2)))</f>
        <v/>
      </c>
      <c r="G43" s="487" t="str">
        <f>IF($D43="","",VLOOKUP($D43,'1D ELO (5)'!$A$7:$P$39,3))</f>
        <v/>
      </c>
      <c r="H43" s="499"/>
      <c r="I43" s="487" t="str">
        <f>IF($D43="","",VLOOKUP($D43,'1D ELO (5)'!$A$7:$P$39,4))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(5)'!$A$7:$P$33,11)))</f>
        <v/>
      </c>
      <c r="F44" s="487" t="str">
        <f>UPPER(IF($D43="","",VLOOKUP($D43,'1D ELO (5)'!$A$7:$P$33,8)))</f>
        <v/>
      </c>
      <c r="G44" s="487" t="str">
        <f>IF($D43="","",VLOOKUP($D43,'1D ELO (5)'!$A$7:$P$33,9))</f>
        <v/>
      </c>
      <c r="H44" s="499"/>
      <c r="I44" s="487" t="str">
        <f>IF($D43="","",VLOOKUP($D43,'1D ELO (5)'!$A$7:$P$33,10))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(5)'!$A$7:$P$39,14))</f>
        <v/>
      </c>
      <c r="C47" s="390" t="str">
        <f>IF($D47="","",VLOOKUP($D47,'1D ELO (5)'!$A$7:$P$39,15))</f>
        <v/>
      </c>
      <c r="D47" s="159"/>
      <c r="E47" s="498" t="str">
        <f>UPPER(IF($D47="","",VLOOKUP($D47,'1D ELO (5)'!$A$7:$P$39,5)))</f>
        <v/>
      </c>
      <c r="F47" s="487" t="str">
        <f>UPPER(IF($D47="","",VLOOKUP($D47,'1D ELO (5)'!$A$7:$P$39,2)))</f>
        <v/>
      </c>
      <c r="G47" s="487" t="str">
        <f>IF($D47="","",VLOOKUP($D47,'1D ELO (5)'!$A$7:$P$39,3))</f>
        <v/>
      </c>
      <c r="H47" s="499"/>
      <c r="I47" s="487" t="str">
        <f>IF($D47="","",VLOOKUP($D47,'1D ELO (5)'!$A$7:$P$39,4))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(5)'!$A$7:$P$33,11)))</f>
        <v/>
      </c>
      <c r="F48" s="487" t="str">
        <f>UPPER(IF($D47="","",VLOOKUP($D47,'1D ELO (5)'!$A$7:$P$33,8)))</f>
        <v/>
      </c>
      <c r="G48" s="487" t="str">
        <f>IF($D47="","",VLOOKUP($D47,'1D ELO (5)'!$A$7:$P$33,9))</f>
        <v/>
      </c>
      <c r="H48" s="499"/>
      <c r="I48" s="487" t="str">
        <f>IF($D47="","",VLOOKUP($D47,'1D ELO (5)'!$A$7:$P$33,10))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5">
      <c r="A51" s="281">
        <v>12</v>
      </c>
      <c r="B51" s="390" t="str">
        <f>IF($D51="","",VLOOKUP($D51,'1D ELO (5)'!$A$7:$P$39,14))</f>
        <v/>
      </c>
      <c r="C51" s="390" t="str">
        <f>IF($D51="","",VLOOKUP($D51,'1D ELO (5)'!$A$7:$P$39,15))</f>
        <v/>
      </c>
      <c r="D51" s="159"/>
      <c r="E51" s="498" t="str">
        <f>UPPER(IF($D51="","",VLOOKUP($D51,'1D ELO (5)'!$A$7:$P$39,5)))</f>
        <v/>
      </c>
      <c r="F51" s="487" t="str">
        <f>UPPER(IF($D51="","",VLOOKUP($D51,'1D ELO (5)'!$A$7:$P$39,2)))</f>
        <v/>
      </c>
      <c r="G51" s="487" t="str">
        <f>IF($D51="","",VLOOKUP($D51,'1D ELO (5)'!$A$7:$P$39,3))</f>
        <v/>
      </c>
      <c r="H51" s="499"/>
      <c r="I51" s="487" t="str">
        <f>IF($D51="","",VLOOKUP($D51,'1D ELO (5)'!$A$7:$P$39,4))</f>
        <v/>
      </c>
      <c r="J51" s="317"/>
      <c r="K51" s="163"/>
      <c r="L51" s="165"/>
      <c r="M51" s="201"/>
      <c r="N51" s="322"/>
      <c r="O51" s="163"/>
      <c r="P51" s="318"/>
      <c r="Q51" s="163"/>
      <c r="R51" s="166"/>
      <c r="S51" s="169"/>
    </row>
    <row r="52" spans="1:19" s="38" customFormat="1" ht="9.6" customHeight="1" x14ac:dyDescent="0.25">
      <c r="A52" s="281"/>
      <c r="B52" s="310"/>
      <c r="C52" s="310"/>
      <c r="D52" s="310"/>
      <c r="E52" s="498" t="str">
        <f>UPPER(IF($D51="","",VLOOKUP($D51,'1D ELO (5)'!$A$7:$P$33,11)))</f>
        <v/>
      </c>
      <c r="F52" s="487" t="str">
        <f>UPPER(IF($D51="","",VLOOKUP($D51,'1D ELO (5)'!$A$7:$P$33,8)))</f>
        <v/>
      </c>
      <c r="G52" s="487" t="str">
        <f>IF($D51="","",VLOOKUP($D51,'1D ELO (5)'!$A$7:$P$33,9))</f>
        <v/>
      </c>
      <c r="H52" s="499"/>
      <c r="I52" s="487" t="str">
        <f>IF($D51="","",VLOOKUP($D51,'1D ELO (5)'!$A$7:$P$33,10))</f>
        <v/>
      </c>
      <c r="J52" s="311"/>
      <c r="K52" s="163"/>
      <c r="L52" s="165"/>
      <c r="M52" s="285"/>
      <c r="N52" s="323"/>
      <c r="O52" s="163"/>
      <c r="P52" s="318"/>
      <c r="Q52" s="163"/>
      <c r="R52" s="166"/>
      <c r="S52" s="169"/>
    </row>
    <row r="53" spans="1:19" s="38" customFormat="1" ht="9.6" customHeight="1" x14ac:dyDescent="0.25">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(5)'!$A$7:$P$39,14))</f>
        <v/>
      </c>
      <c r="C55" s="390" t="str">
        <f>IF($D55="","",VLOOKUP($D55,'1D ELO (5)'!$A$7:$P$39,15))</f>
        <v/>
      </c>
      <c r="D55" s="159"/>
      <c r="E55" s="498" t="str">
        <f>UPPER(IF($D55="","",VLOOKUP($D55,'1D ELO (5)'!$A$7:$P$39,5)))</f>
        <v/>
      </c>
      <c r="F55" s="487" t="str">
        <f>UPPER(IF($D55="","",VLOOKUP($D55,'1D ELO (5)'!$A$7:$P$39,2)))</f>
        <v/>
      </c>
      <c r="G55" s="487" t="str">
        <f>IF($D55="","",VLOOKUP($D55,'1D ELO (5)'!$A$7:$P$39,3))</f>
        <v/>
      </c>
      <c r="H55" s="499"/>
      <c r="I55" s="487" t="str">
        <f>IF($D55="","",VLOOKUP($D55,'1D ELO (5)'!$A$7:$P$39,4))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(5)'!$A$7:$P$33,11)))</f>
        <v/>
      </c>
      <c r="F56" s="487" t="str">
        <f>UPPER(IF($D55="","",VLOOKUP($D55,'1D ELO (5)'!$A$7:$P$33,8)))</f>
        <v/>
      </c>
      <c r="G56" s="487" t="str">
        <f>IF($D55="","",VLOOKUP($D55,'1D ELO (5)'!$A$7:$P$33,9))</f>
        <v/>
      </c>
      <c r="H56" s="499"/>
      <c r="I56" s="487" t="str">
        <f>IF($D55="","",VLOOKUP($D55,'1D ELO (5)'!$A$7:$P$33,10))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(5)'!$A$7:$P$39,14))</f>
        <v/>
      </c>
      <c r="C59" s="390" t="str">
        <f>IF($D59="","",VLOOKUP($D59,'1D ELO (5)'!$A$7:$P$39,15))</f>
        <v/>
      </c>
      <c r="D59" s="159"/>
      <c r="E59" s="498" t="str">
        <f>UPPER(IF($D59="","",VLOOKUP($D59,'1D ELO (5)'!$A$7:$P$39,5)))</f>
        <v/>
      </c>
      <c r="F59" s="487" t="str">
        <f>UPPER(IF($D59="","",VLOOKUP($D59,'1D ELO (5)'!$A$7:$P$39,2)))</f>
        <v/>
      </c>
      <c r="G59" s="487" t="str">
        <f>IF($D59="","",VLOOKUP($D59,'1D ELO (5)'!$A$7:$P$39,3))</f>
        <v/>
      </c>
      <c r="H59" s="499"/>
      <c r="I59" s="487" t="str">
        <f>IF($D59="","",VLOOKUP($D59,'1D ELO (5)'!$A$7:$P$39,4))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(5)'!$A$7:$P$33,11)))</f>
        <v/>
      </c>
      <c r="F60" s="487" t="str">
        <f>UPPER(IF($D59="","",VLOOKUP($D59,'1D ELO (5)'!$A$7:$P$33,8)))</f>
        <v/>
      </c>
      <c r="G60" s="487" t="str">
        <f>IF($D59="","",VLOOKUP($D59,'1D ELO (5)'!$A$7:$P$33,9))</f>
        <v/>
      </c>
      <c r="H60" s="499"/>
      <c r="I60" s="487" t="str">
        <f>IF($D59="","",VLOOKUP($D59,'1D ELO (5)'!$A$7:$P$33,10))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(5)'!$A$7:$P$39,14))</f>
        <v/>
      </c>
      <c r="C63" s="390" t="str">
        <f>IF($D63="","",VLOOKUP($D63,'1D ELO (5)'!$A$7:$P$39,15))</f>
        <v/>
      </c>
      <c r="D63" s="159"/>
      <c r="E63" s="498" t="str">
        <f>UPPER(IF($D63="","",VLOOKUP($D63,'1D ELO (5)'!$A$7:$P$39,5)))</f>
        <v/>
      </c>
      <c r="F63" s="487" t="str">
        <f>UPPER(IF($D63="","",VLOOKUP($D63,'1D ELO (5)'!$A$7:$P$39,2)))</f>
        <v/>
      </c>
      <c r="G63" s="487" t="str">
        <f>IF($D63="","",VLOOKUP($D63,'1D ELO (5)'!$A$7:$P$39,3))</f>
        <v/>
      </c>
      <c r="H63" s="499"/>
      <c r="I63" s="487" t="str">
        <f>IF($D63="","",VLOOKUP($D63,'1D ELO (5)'!$A$7:$P$39,4))</f>
        <v/>
      </c>
      <c r="J63" s="309"/>
      <c r="K63" s="163"/>
      <c r="L63" s="318"/>
      <c r="M63" s="163"/>
      <c r="N63" s="165"/>
      <c r="O63" s="339" t="s">
        <v>129</v>
      </c>
      <c r="P63" s="340"/>
      <c r="Q63" s="339" t="s">
        <v>149</v>
      </c>
      <c r="R63" s="340"/>
      <c r="S63" s="169"/>
    </row>
    <row r="64" spans="1:19" s="38" customFormat="1" ht="9.6" customHeight="1" x14ac:dyDescent="0.25">
      <c r="A64" s="281"/>
      <c r="B64" s="310"/>
      <c r="C64" s="310"/>
      <c r="D64" s="310"/>
      <c r="E64" s="498" t="str">
        <f>UPPER(IF($D63="","",VLOOKUP($D63,'1D ELO (5)'!$A$7:$P$33,11)))</f>
        <v/>
      </c>
      <c r="F64" s="487" t="str">
        <f>UPPER(IF($D63="","",VLOOKUP($D63,'1D ELO (5)'!$A$7:$P$33,8)))</f>
        <v/>
      </c>
      <c r="G64" s="487" t="str">
        <f>IF($D63="","",VLOOKUP($D63,'1D ELO (5)'!$A$7:$P$33,9))</f>
        <v/>
      </c>
      <c r="H64" s="499"/>
      <c r="I64" s="487" t="str">
        <f>IF($D63="","",VLOOKUP($D63,'1D ELO (5)'!$A$7:$P$33,10))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5">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5">
      <c r="A67" s="327">
        <v>16</v>
      </c>
      <c r="B67" s="390" t="str">
        <f>IF($D67="","",VLOOKUP($D67,'1D ELO (5)'!$A$7:$P$39,14))</f>
        <v/>
      </c>
      <c r="C67" s="390" t="str">
        <f>IF($D67="","",VLOOKUP($D67,'1D ELO (5)'!$A$7:$P$39,15))</f>
        <v/>
      </c>
      <c r="D67" s="159"/>
      <c r="E67" s="503" t="str">
        <f>UPPER(IF($D67="","",VLOOKUP($D67,'1D ELO (5)'!$A$7:$P$39,5)))</f>
        <v/>
      </c>
      <c r="F67" s="681" t="str">
        <f>UPPER(IF($D67="","",VLOOKUP($D67,'1D ELO (5)'!$A$7:$P$39,2)))</f>
        <v/>
      </c>
      <c r="G67" s="681" t="str">
        <f>IF($D67="","",VLOOKUP($D67,'1D ELO (5)'!$A$7:$P$39,3))</f>
        <v/>
      </c>
      <c r="H67" s="682"/>
      <c r="I67" s="681" t="str">
        <f>IF($D67="","",VLOOKUP($D67,'1D ELO (5)'!$A$7:$P$39,4))</f>
        <v/>
      </c>
      <c r="J67" s="317"/>
      <c r="K67" s="163"/>
      <c r="L67" s="165"/>
      <c r="M67" s="201"/>
      <c r="N67" s="314"/>
      <c r="O67" s="267" t="s">
        <v>0</v>
      </c>
      <c r="P67" s="348"/>
      <c r="Q67" s="344" t="str">
        <f>UPPER(IF(OR(P67="a",P67="as"),O65,IF(OR(P67="b",P67="bs"),O69,)))</f>
        <v/>
      </c>
      <c r="R67" s="349"/>
      <c r="S67" s="169"/>
    </row>
    <row r="68" spans="1:19" s="38" customFormat="1" ht="9.6" customHeight="1" x14ac:dyDescent="0.25">
      <c r="A68" s="281"/>
      <c r="B68" s="310"/>
      <c r="C68" s="310"/>
      <c r="D68" s="310"/>
      <c r="E68" s="503" t="str">
        <f>UPPER(IF($D67="","",VLOOKUP($D67,'1D ELO (5)'!$A$7:$P$33,11)))</f>
        <v/>
      </c>
      <c r="F68" s="160" t="str">
        <f>UPPER(IF($D67="","",VLOOKUP($D67,'1D ELO (5)'!$A$7:$P$33,8)))</f>
        <v/>
      </c>
      <c r="G68" s="160" t="str">
        <f>IF($D67="","",VLOOKUP($D67,'1D ELO (5)'!$A$7:$P$33,9))</f>
        <v/>
      </c>
      <c r="H68" s="308"/>
      <c r="I68" s="160" t="str">
        <f>IF($D67="","",VLOOKUP($D67,'1D ELO (5)'!$A$7:$P$33,10))</f>
        <v/>
      </c>
      <c r="J68" s="311"/>
      <c r="K68" s="163"/>
      <c r="L68" s="165"/>
      <c r="M68" s="285"/>
      <c r="N68" s="319"/>
      <c r="O68" s="395" t="str">
        <f>UPPER(IF(OR(P113="a",P113="as"),O96,IF(OR(P113="b",P113="bs"),O128,)))</f>
        <v/>
      </c>
      <c r="P68" s="350"/>
      <c r="Q68" s="343"/>
      <c r="R68" s="340"/>
      <c r="S68" s="169"/>
    </row>
    <row r="69" spans="1:19" s="38" customFormat="1" ht="9.6" customHeight="1" x14ac:dyDescent="0.25">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5">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5">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5">
      <c r="A72" s="222" t="s">
        <v>160</v>
      </c>
      <c r="B72" s="221"/>
      <c r="C72" s="223"/>
      <c r="D72" s="224">
        <v>1</v>
      </c>
      <c r="E72" s="224"/>
      <c r="F72" s="92">
        <f>IF(D72&gt;$R$79,,UPPER(VLOOKUP(D72,'1D ELO (5)'!$A$7:$L$23,2)))</f>
        <v>0</v>
      </c>
      <c r="G72" s="355">
        <v>5</v>
      </c>
      <c r="H72" s="92">
        <f>IF(G72&gt;$R$79,,UPPER(VLOOKUP(G72,'1D ELO (5)'!$A$7:$L$23,2)))</f>
        <v>0</v>
      </c>
      <c r="I72" s="333"/>
      <c r="J72" s="334" t="s">
        <v>7</v>
      </c>
      <c r="K72" s="221"/>
      <c r="L72" s="227"/>
      <c r="M72" s="221"/>
      <c r="N72" s="228"/>
      <c r="O72" s="229" t="s">
        <v>161</v>
      </c>
      <c r="P72" s="230"/>
      <c r="Q72" s="230"/>
      <c r="R72" s="231"/>
    </row>
    <row r="73" spans="1:19" s="18" customFormat="1" ht="9" customHeight="1" x14ac:dyDescent="0.25">
      <c r="A73" s="236" t="s">
        <v>124</v>
      </c>
      <c r="B73" s="234"/>
      <c r="C73" s="237"/>
      <c r="D73" s="224"/>
      <c r="E73" s="224"/>
      <c r="F73" s="92">
        <f>IF(D72&gt;$R$79,,UPPER(VLOOKUP(D72,'1D ELO (5)'!$A$7:$L$23,8)))</f>
        <v>0</v>
      </c>
      <c r="G73" s="355"/>
      <c r="H73" s="92">
        <f>IF(G72&gt;$R$79,,UPPER(VLOOKUP(G72,'1D ELO (5)'!$A$7:$L$23,8)))</f>
        <v>0</v>
      </c>
      <c r="I73" s="333"/>
      <c r="J73" s="334"/>
      <c r="K73" s="92">
        <f>IF(J72&gt;$R$79,,UPPER(VLOOKUP(J72,'1D ELO (5)'!$A$7:$L$23,8)))</f>
        <v>0</v>
      </c>
      <c r="L73" s="227"/>
      <c r="M73" s="221"/>
      <c r="N73" s="228"/>
      <c r="O73" s="234"/>
      <c r="P73" s="233"/>
      <c r="Q73" s="234"/>
      <c r="R73" s="235"/>
    </row>
    <row r="74" spans="1:19" s="18" customFormat="1" ht="9" customHeight="1" x14ac:dyDescent="0.25">
      <c r="A74" s="379"/>
      <c r="B74" s="380"/>
      <c r="C74" s="381"/>
      <c r="D74" s="224">
        <v>2</v>
      </c>
      <c r="E74" s="224"/>
      <c r="F74" s="92">
        <f>IF(D74&gt;$R$79,,UPPER(VLOOKUP(D74,'1D ELO (5)'!$A$7:$L$23,2)))</f>
        <v>0</v>
      </c>
      <c r="G74" s="355">
        <v>6</v>
      </c>
      <c r="H74" s="92">
        <f>IF(G74&gt;$R$79,,UPPER(VLOOKUP(G74,'1D ELO (5)'!$A$7:$L$23,2)))</f>
        <v>0</v>
      </c>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(5)'!$A$7:$L$23,8)))</f>
        <v>0</v>
      </c>
      <c r="G75" s="355"/>
      <c r="H75" s="92">
        <f>IF(G74&gt;$R$79,,UPPER(VLOOKUP(G74,'1D ELO (5)'!$A$7:$L$23,8)))</f>
        <v>0</v>
      </c>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(5)'!$A$7:$L$23,2)))</f>
        <v>0</v>
      </c>
      <c r="G76" s="355">
        <v>7</v>
      </c>
      <c r="H76" s="92">
        <f>IF(G76&gt;$R$79,,UPPER(VLOOKUP(G76,'1D ELO (5)'!$A$7:$L$23,2)))</f>
        <v>0</v>
      </c>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(5)'!$A$7:$L$23,8)))</f>
        <v>0</v>
      </c>
      <c r="G77" s="355"/>
      <c r="H77" s="92">
        <f>IF(G76&gt;$R$79,,UPPER(VLOOKUP(G76,'1D ELO (5)'!$A$7:$L$23,8)))</f>
        <v>0</v>
      </c>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(5)'!$A$7:$L$23,2)))</f>
        <v>0</v>
      </c>
      <c r="G78" s="355">
        <v>8</v>
      </c>
      <c r="H78" s="92">
        <f>IF(G78&gt;$R$79,,UPPER(VLOOKUP(G78,'1D ELO (5)'!$A$7:$L$23,2)))</f>
        <v>0</v>
      </c>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(5)'!$A$7:$L$23,8)))</f>
        <v>0</v>
      </c>
      <c r="G79" s="356"/>
      <c r="H79" s="241">
        <f>IF(G78&gt;$R$79,,UPPER(VLOOKUP(G78,'1D ELO (5)'!$A$7:$L$23,8)))</f>
        <v>0</v>
      </c>
      <c r="I79" s="336"/>
      <c r="J79" s="337"/>
      <c r="K79" s="234"/>
      <c r="L79" s="233"/>
      <c r="M79" s="234"/>
      <c r="N79" s="235"/>
      <c r="O79" s="234" t="str">
        <f>R4</f>
        <v>Kádár László</v>
      </c>
      <c r="P79" s="233"/>
      <c r="Q79" s="234"/>
      <c r="R79" s="357">
        <f>'1D ELO (5)'!$P$5</f>
        <v>0</v>
      </c>
    </row>
    <row r="80" spans="1:19" s="19" customFormat="1" ht="9.6" x14ac:dyDescent="0.25">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3">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5">
      <c r="A82" s="307">
        <v>17</v>
      </c>
      <c r="B82" s="390" t="str">
        <f>IF($D82="","",VLOOKUP($D82,'1D ELO (5)'!$A$7:$P$39,14))</f>
        <v/>
      </c>
      <c r="C82" s="390" t="str">
        <f>IF($D82="","",VLOOKUP($D82,'1D ELO (5)'!$A$7:$P$39,15))</f>
        <v/>
      </c>
      <c r="D82" s="159"/>
      <c r="E82" s="680" t="str">
        <f>UPPER(IF($D82="","",VLOOKUP($D82,'1D ELO (5)'!$A$7:$P$39,5)))</f>
        <v/>
      </c>
      <c r="F82" s="681" t="str">
        <f>UPPER(IF($D82="","",VLOOKUP($D82,'1D ELO (5)'!$A$7:$P$39,2)))</f>
        <v/>
      </c>
      <c r="G82" s="681" t="str">
        <f>IF($D82="","",VLOOKUP($D82,'1D ELO (5)'!$A$7:$P$39,3))</f>
        <v/>
      </c>
      <c r="H82" s="682"/>
      <c r="I82" s="681" t="str">
        <f>IF($D82="","",VLOOKUP($D82,'1D ELO (5)'!$A$7:$P$39,4))</f>
        <v/>
      </c>
      <c r="J82" s="309"/>
      <c r="K82" s="163"/>
      <c r="L82" s="165"/>
      <c r="M82" s="163"/>
      <c r="N82" s="165"/>
      <c r="O82" s="163"/>
      <c r="P82" s="165"/>
      <c r="Q82" s="163"/>
      <c r="R82" s="280" t="s">
        <v>154</v>
      </c>
      <c r="S82" s="169"/>
      <c r="U82" s="170">
        <f>Birók!P60</f>
        <v>0</v>
      </c>
    </row>
    <row r="83" spans="1:21" s="38" customFormat="1" ht="9.6" customHeight="1" x14ac:dyDescent="0.25">
      <c r="A83" s="281"/>
      <c r="B83" s="310"/>
      <c r="C83" s="310"/>
      <c r="D83" s="310"/>
      <c r="E83" s="680" t="str">
        <f>UPPER(IF($D82="","",VLOOKUP($D82,'1D ELO (5)'!$A$7:$P$33,11)))</f>
        <v/>
      </c>
      <c r="F83" s="681" t="str">
        <f>UPPER(IF($D82="","",VLOOKUP($D82,'1D ELO (5)'!$A$7:$P$33,8)))</f>
        <v/>
      </c>
      <c r="G83" s="681" t="str">
        <f>IF($D82="","",VLOOKUP($D82,'1D ELO (5)'!$A$7:$P$33,9))</f>
        <v/>
      </c>
      <c r="H83" s="682"/>
      <c r="I83" s="681" t="str">
        <f>IF($D82="","",VLOOKUP($D82,'1D ELO (5)'!$A$7:$P$33,10))</f>
        <v/>
      </c>
      <c r="J83" s="311"/>
      <c r="K83" s="156" t="str">
        <f>IF(J83="a",F82,IF(J83="b",F84,""))</f>
        <v/>
      </c>
      <c r="L83" s="165"/>
      <c r="M83" s="163"/>
      <c r="N83" s="165"/>
      <c r="O83" s="163"/>
      <c r="P83" s="165"/>
      <c r="Q83" s="163"/>
      <c r="R83" s="166"/>
      <c r="S83" s="169"/>
      <c r="U83" s="178">
        <f>Birók!P61</f>
        <v>0</v>
      </c>
    </row>
    <row r="84" spans="1:21" s="38" customFormat="1" ht="9.6" customHeight="1" x14ac:dyDescent="0.25">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5">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5">
      <c r="A86" s="281">
        <v>18</v>
      </c>
      <c r="B86" s="390" t="str">
        <f>IF($D86="","",VLOOKUP($D86,'1D ELO (5)'!$A$7:$P$39,14))</f>
        <v/>
      </c>
      <c r="C86" s="390" t="str">
        <f>IF($D86="","",VLOOKUP($D86,'1D ELO (5)'!$A$7:$P$39,15))</f>
        <v/>
      </c>
      <c r="D86" s="159"/>
      <c r="E86" s="498" t="str">
        <f>UPPER(IF($D86="","",VLOOKUP($D86,'1D ELO (5)'!$A$7:$P$39,5)))</f>
        <v/>
      </c>
      <c r="F86" s="487" t="str">
        <f>UPPER(IF($D86="","",VLOOKUP($D86,'1D ELO (5)'!$A$7:$P$39,2)))</f>
        <v/>
      </c>
      <c r="G86" s="487" t="str">
        <f>IF($D86="","",VLOOKUP($D86,'1D ELO (5)'!$A$7:$P$39,3))</f>
        <v/>
      </c>
      <c r="H86" s="499"/>
      <c r="I86" s="487" t="str">
        <f>IF($D86="","",VLOOKUP($D86,'1D ELO (5)'!$A$7:$P$39,4))</f>
        <v/>
      </c>
      <c r="J86" s="317"/>
      <c r="K86" s="163"/>
      <c r="L86" s="318"/>
      <c r="M86" s="201"/>
      <c r="N86" s="314"/>
      <c r="O86" s="163"/>
      <c r="P86" s="165"/>
      <c r="Q86" s="163"/>
      <c r="R86" s="166"/>
      <c r="S86" s="169"/>
      <c r="U86" s="178">
        <f>Birók!P64</f>
        <v>0</v>
      </c>
    </row>
    <row r="87" spans="1:21" s="38" customFormat="1" ht="9.6" customHeight="1" x14ac:dyDescent="0.25">
      <c r="A87" s="281"/>
      <c r="B87" s="310"/>
      <c r="C87" s="310"/>
      <c r="D87" s="310"/>
      <c r="E87" s="498" t="str">
        <f>UPPER(IF($D86="","",VLOOKUP($D86,'1D ELO (5)'!$A$7:$P$33,11)))</f>
        <v/>
      </c>
      <c r="F87" s="487" t="str">
        <f>UPPER(IF($D86="","",VLOOKUP($D86,'1D ELO (5)'!$A$7:$P$33,8)))</f>
        <v/>
      </c>
      <c r="G87" s="487" t="str">
        <f>IF($D86="","",VLOOKUP($D86,'1D ELO (5)'!$A$7:$P$33,9))</f>
        <v/>
      </c>
      <c r="H87" s="499"/>
      <c r="I87" s="487" t="str">
        <f>IF($D86="","",VLOOKUP($D86,'1D ELO (5)'!$A$7:$P$33,10))</f>
        <v/>
      </c>
      <c r="J87" s="311"/>
      <c r="K87" s="163"/>
      <c r="L87" s="318"/>
      <c r="M87" s="285"/>
      <c r="N87" s="319"/>
      <c r="O87" s="163"/>
      <c r="P87" s="165"/>
      <c r="Q87" s="163"/>
      <c r="R87" s="166"/>
      <c r="S87" s="169"/>
      <c r="U87" s="178">
        <f>Birók!P65</f>
        <v>0</v>
      </c>
    </row>
    <row r="88" spans="1:21" s="38" customFormat="1" ht="9.6" customHeight="1" x14ac:dyDescent="0.25">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5">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5">
      <c r="A90" s="321">
        <v>19</v>
      </c>
      <c r="B90" s="390" t="str">
        <f>IF($D90="","",VLOOKUP($D90,'1D ELO (5)'!$A$7:$P$39,14))</f>
        <v/>
      </c>
      <c r="C90" s="390" t="str">
        <f>IF($D90="","",VLOOKUP($D90,'1D ELO (5)'!$A$7:$P$39,15))</f>
        <v/>
      </c>
      <c r="D90" s="159"/>
      <c r="E90" s="498" t="str">
        <f>UPPER(IF($D90="","",VLOOKUP($D90,'1D ELO (5)'!$A$7:$P$39,5)))</f>
        <v/>
      </c>
      <c r="F90" s="487" t="str">
        <f>UPPER(IF($D90="","",VLOOKUP($D90,'1D ELO (5)'!$A$7:$P$39,2)))</f>
        <v/>
      </c>
      <c r="G90" s="487" t="str">
        <f>IF($D90="","",VLOOKUP($D90,'1D ELO (5)'!$A$7:$P$39,3))</f>
        <v/>
      </c>
      <c r="H90" s="499"/>
      <c r="I90" s="487" t="str">
        <f>IF($D90="","",VLOOKUP($D90,'1D ELO (5)'!$A$7:$P$39,4))</f>
        <v/>
      </c>
      <c r="J90" s="309"/>
      <c r="K90" s="163"/>
      <c r="L90" s="318"/>
      <c r="M90" s="163"/>
      <c r="N90" s="318"/>
      <c r="O90" s="201"/>
      <c r="P90" s="165"/>
      <c r="Q90" s="163"/>
      <c r="R90" s="166"/>
      <c r="S90" s="169"/>
      <c r="U90" s="178">
        <f>Birók!P68</f>
        <v>0</v>
      </c>
    </row>
    <row r="91" spans="1:21" s="38" customFormat="1" ht="9.6" customHeight="1" thickBot="1" x14ac:dyDescent="0.3">
      <c r="A91" s="281"/>
      <c r="B91" s="310"/>
      <c r="C91" s="310"/>
      <c r="D91" s="310"/>
      <c r="E91" s="498" t="str">
        <f>UPPER(IF($D90="","",VLOOKUP($D90,'1D ELO (5)'!$A$7:$P$33,11)))</f>
        <v/>
      </c>
      <c r="F91" s="487" t="str">
        <f>UPPER(IF($D90="","",VLOOKUP($D90,'1D ELO (5)'!$A$7:$P$33,8)))</f>
        <v/>
      </c>
      <c r="G91" s="487" t="str">
        <f>IF($D90="","",VLOOKUP($D90,'1D ELO (5)'!$A$7:$P$33,9))</f>
        <v/>
      </c>
      <c r="H91" s="499"/>
      <c r="I91" s="487" t="str">
        <f>IF($D90="","",VLOOKUP($D90,'1D ELO (5)'!$A$7:$P$33,10))</f>
        <v/>
      </c>
      <c r="J91" s="311"/>
      <c r="K91" s="156" t="str">
        <f>IF(J91="a",F90,IF(J91="b",F92,""))</f>
        <v/>
      </c>
      <c r="L91" s="318"/>
      <c r="M91" s="163"/>
      <c r="N91" s="318"/>
      <c r="O91" s="163"/>
      <c r="P91" s="165"/>
      <c r="Q91" s="163"/>
      <c r="R91" s="166"/>
      <c r="S91" s="169"/>
      <c r="U91" s="193">
        <f>Birók!P69</f>
        <v>0</v>
      </c>
    </row>
    <row r="92" spans="1:21" s="38" customFormat="1" ht="9.6" customHeight="1" x14ac:dyDescent="0.25">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5">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5">
      <c r="A94" s="281">
        <v>20</v>
      </c>
      <c r="B94" s="390" t="str">
        <f>IF($D94="","",VLOOKUP($D94,'1D ELO (5)'!$A$7:$P$39,14))</f>
        <v/>
      </c>
      <c r="C94" s="390" t="str">
        <f>IF($D94="","",VLOOKUP($D94,'1D ELO (5)'!$A$7:$P$39,15))</f>
        <v/>
      </c>
      <c r="D94" s="159"/>
      <c r="E94" s="498" t="str">
        <f>UPPER(IF($D94="","",VLOOKUP($D94,'1D ELO (5)'!$A$7:$P$39,5)))</f>
        <v/>
      </c>
      <c r="F94" s="487" t="str">
        <f>UPPER(IF($D94="","",VLOOKUP($D94,'1D ELO (5)'!$A$7:$P$39,2)))</f>
        <v/>
      </c>
      <c r="G94" s="487" t="str">
        <f>IF($D94="","",VLOOKUP($D94,'1D ELO (5)'!$A$7:$P$39,3))</f>
        <v/>
      </c>
      <c r="H94" s="499"/>
      <c r="I94" s="487" t="str">
        <f>IF($D94="","",VLOOKUP($D94,'1D ELO (5)'!$A$7:$P$39,4))</f>
        <v/>
      </c>
      <c r="J94" s="317"/>
      <c r="K94" s="163"/>
      <c r="L94" s="165"/>
      <c r="M94" s="201"/>
      <c r="N94" s="322"/>
      <c r="O94" s="163"/>
      <c r="P94" s="165"/>
      <c r="Q94" s="163"/>
      <c r="R94" s="166"/>
      <c r="S94" s="169"/>
    </row>
    <row r="95" spans="1:21" s="38" customFormat="1" ht="9.6" customHeight="1" x14ac:dyDescent="0.25">
      <c r="A95" s="281"/>
      <c r="B95" s="310"/>
      <c r="C95" s="310"/>
      <c r="D95" s="310"/>
      <c r="E95" s="498" t="str">
        <f>UPPER(IF($D94="","",VLOOKUP($D94,'1D ELO (5)'!$A$7:$P$33,11)))</f>
        <v/>
      </c>
      <c r="F95" s="487" t="str">
        <f>UPPER(IF($D94="","",VLOOKUP($D94,'1D ELO (5)'!$A$7:$P$33,8)))</f>
        <v/>
      </c>
      <c r="G95" s="487" t="str">
        <f>IF($D94="","",VLOOKUP($D94,'1D ELO (5)'!$A$7:$P$33,9))</f>
        <v/>
      </c>
      <c r="H95" s="499"/>
      <c r="I95" s="487" t="str">
        <f>IF($D94="","",VLOOKUP($D94,'1D ELO (5)'!$A$7:$P$33,10))</f>
        <v/>
      </c>
      <c r="J95" s="311"/>
      <c r="K95" s="163"/>
      <c r="L95" s="165"/>
      <c r="M95" s="285"/>
      <c r="N95" s="323"/>
      <c r="O95" s="163"/>
      <c r="P95" s="165"/>
      <c r="Q95" s="163"/>
      <c r="R95" s="166"/>
      <c r="S95" s="169"/>
    </row>
    <row r="96" spans="1:21" s="38" customFormat="1" ht="9.6" customHeight="1" x14ac:dyDescent="0.25">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5">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5">
      <c r="A98" s="281">
        <v>21</v>
      </c>
      <c r="B98" s="390" t="str">
        <f>IF($D98="","",VLOOKUP($D98,'1D ELO (5)'!$A$7:$P$39,14))</f>
        <v/>
      </c>
      <c r="C98" s="390" t="str">
        <f>IF($D98="","",VLOOKUP($D98,'1D ELO (5)'!$A$7:$P$39,15))</f>
        <v/>
      </c>
      <c r="D98" s="159"/>
      <c r="E98" s="498" t="str">
        <f>UPPER(IF($D98="","",VLOOKUP($D98,'1D ELO (5)'!$A$7:$P$39,5)))</f>
        <v/>
      </c>
      <c r="F98" s="487" t="str">
        <f>UPPER(IF($D98="","",VLOOKUP($D98,'1D ELO (5)'!$A$7:$P$39,2)))</f>
        <v/>
      </c>
      <c r="G98" s="487" t="str">
        <f>IF($D98="","",VLOOKUP($D98,'1D ELO (5)'!$A$7:$P$39,3))</f>
        <v/>
      </c>
      <c r="H98" s="499"/>
      <c r="I98" s="487" t="str">
        <f>IF($D98="","",VLOOKUP($D98,'1D ELO (5)'!$A$7:$P$39,4))</f>
        <v/>
      </c>
      <c r="J98" s="309"/>
      <c r="K98" s="163"/>
      <c r="L98" s="165"/>
      <c r="M98" s="163"/>
      <c r="N98" s="318"/>
      <c r="O98" s="163"/>
      <c r="P98" s="318"/>
      <c r="Q98" s="163"/>
      <c r="R98" s="166"/>
      <c r="S98" s="169"/>
    </row>
    <row r="99" spans="1:19" s="38" customFormat="1" ht="9.6" customHeight="1" x14ac:dyDescent="0.25">
      <c r="A99" s="281"/>
      <c r="B99" s="310"/>
      <c r="C99" s="310"/>
      <c r="D99" s="310"/>
      <c r="E99" s="498" t="str">
        <f>UPPER(IF($D98="","",VLOOKUP($D98,'1D ELO (5)'!$A$7:$P$33,11)))</f>
        <v/>
      </c>
      <c r="F99" s="487" t="str">
        <f>UPPER(IF($D98="","",VLOOKUP($D98,'1D ELO (5)'!$A$7:$P$33,8)))</f>
        <v/>
      </c>
      <c r="G99" s="487" t="str">
        <f>IF($D98="","",VLOOKUP($D98,'1D ELO (5)'!$A$7:$P$33,9))</f>
        <v/>
      </c>
      <c r="H99" s="499"/>
      <c r="I99" s="487" t="str">
        <f>IF($D98="","",VLOOKUP($D98,'1D ELO (5)'!$A$7:$P$33,10))</f>
        <v/>
      </c>
      <c r="J99" s="311"/>
      <c r="K99" s="156" t="str">
        <f>IF(J99="a",F98,IF(J99="b",F100,""))</f>
        <v/>
      </c>
      <c r="L99" s="165"/>
      <c r="M99" s="163"/>
      <c r="N99" s="318"/>
      <c r="O99" s="163"/>
      <c r="P99" s="318"/>
      <c r="Q99" s="163"/>
      <c r="R99" s="166"/>
      <c r="S99" s="169"/>
    </row>
    <row r="100" spans="1:19" s="38" customFormat="1" ht="9.6" customHeight="1" x14ac:dyDescent="0.25">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5">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5">
      <c r="A102" s="281">
        <v>22</v>
      </c>
      <c r="B102" s="390" t="str">
        <f>IF($D102="","",VLOOKUP($D102,'1D ELO (5)'!$A$7:$P$39,14))</f>
        <v/>
      </c>
      <c r="C102" s="390" t="str">
        <f>IF($D102="","",VLOOKUP($D102,'1D ELO (5)'!$A$7:$P$39,15))</f>
        <v/>
      </c>
      <c r="D102" s="159"/>
      <c r="E102" s="498" t="str">
        <f>UPPER(IF($D102="","",VLOOKUP($D102,'1D ELO (5)'!$A$7:$P$39,5)))</f>
        <v/>
      </c>
      <c r="F102" s="487" t="str">
        <f>UPPER(IF($D102="","",VLOOKUP($D102,'1D ELO (5)'!$A$7:$P$39,2)))</f>
        <v/>
      </c>
      <c r="G102" s="487" t="str">
        <f>IF($D102="","",VLOOKUP($D102,'1D ELO (5)'!$A$7:$P$39,3))</f>
        <v/>
      </c>
      <c r="H102" s="499"/>
      <c r="I102" s="487" t="str">
        <f>IF($D102="","",VLOOKUP($D102,'1D ELO (5)'!$A$7:$P$39,4))</f>
        <v/>
      </c>
      <c r="J102" s="317"/>
      <c r="K102" s="163"/>
      <c r="L102" s="318"/>
      <c r="M102" s="201"/>
      <c r="N102" s="322"/>
      <c r="O102" s="163"/>
      <c r="P102" s="318"/>
      <c r="Q102" s="163"/>
      <c r="R102" s="166"/>
      <c r="S102" s="169"/>
    </row>
    <row r="103" spans="1:19" s="38" customFormat="1" ht="9.6" customHeight="1" x14ac:dyDescent="0.25">
      <c r="A103" s="281"/>
      <c r="B103" s="310"/>
      <c r="C103" s="310"/>
      <c r="D103" s="310"/>
      <c r="E103" s="498" t="str">
        <f>UPPER(IF($D102="","",VLOOKUP($D102,'1D ELO (5)'!$A$7:$P$33,11)))</f>
        <v/>
      </c>
      <c r="F103" s="487" t="str">
        <f>UPPER(IF($D102="","",VLOOKUP($D102,'1D ELO (5)'!$A$7:$P$33,8)))</f>
        <v/>
      </c>
      <c r="G103" s="487" t="str">
        <f>IF($D102="","",VLOOKUP($D102,'1D ELO (5)'!$A$7:$P$33,9))</f>
        <v/>
      </c>
      <c r="H103" s="499"/>
      <c r="I103" s="487" t="str">
        <f>IF($D102="","",VLOOKUP($D102,'1D ELO (5)'!$A$7:$P$33,10))</f>
        <v/>
      </c>
      <c r="J103" s="311"/>
      <c r="K103" s="163"/>
      <c r="L103" s="318"/>
      <c r="M103" s="285"/>
      <c r="N103" s="323"/>
      <c r="O103" s="163"/>
      <c r="P103" s="318"/>
      <c r="Q103" s="163"/>
      <c r="R103" s="166"/>
      <c r="S103" s="169"/>
    </row>
    <row r="104" spans="1:19" s="38" customFormat="1" ht="9.6" customHeight="1" x14ac:dyDescent="0.25">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5">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5">
      <c r="A106" s="321">
        <v>23</v>
      </c>
      <c r="B106" s="390" t="str">
        <f>IF($D106="","",VLOOKUP($D106,'1D ELO (5)'!$A$7:$P$39,14))</f>
        <v/>
      </c>
      <c r="C106" s="390" t="str">
        <f>IF($D106="","",VLOOKUP($D106,'1D ELO (5)'!$A$7:$P$39,15))</f>
        <v/>
      </c>
      <c r="D106" s="159"/>
      <c r="E106" s="498" t="str">
        <f>UPPER(IF($D106="","",VLOOKUP($D106,'1D ELO (5)'!$A$7:$P$39,5)))</f>
        <v/>
      </c>
      <c r="F106" s="487" t="str">
        <f>UPPER(IF($D106="","",VLOOKUP($D106,'1D ELO (5)'!$A$7:$P$39,2)))</f>
        <v/>
      </c>
      <c r="G106" s="487" t="str">
        <f>IF($D106="","",VLOOKUP($D106,'1D ELO (5)'!$A$7:$P$39,3))</f>
        <v/>
      </c>
      <c r="H106" s="499"/>
      <c r="I106" s="487" t="str">
        <f>IF($D106="","",VLOOKUP($D106,'1D ELO (5)'!$A$7:$P$39,4))</f>
        <v/>
      </c>
      <c r="J106" s="309"/>
      <c r="K106" s="163"/>
      <c r="L106" s="318"/>
      <c r="M106" s="163"/>
      <c r="N106" s="165"/>
      <c r="O106" s="201"/>
      <c r="P106" s="318"/>
      <c r="Q106" s="163"/>
      <c r="R106" s="166"/>
      <c r="S106" s="169"/>
    </row>
    <row r="107" spans="1:19" s="38" customFormat="1" ht="9.6" customHeight="1" x14ac:dyDescent="0.25">
      <c r="A107" s="281"/>
      <c r="B107" s="310"/>
      <c r="C107" s="310"/>
      <c r="D107" s="310"/>
      <c r="E107" s="498" t="str">
        <f>UPPER(IF($D106="","",VLOOKUP($D106,'1D ELO (5)'!$A$7:$P$33,11)))</f>
        <v/>
      </c>
      <c r="F107" s="487" t="str">
        <f>UPPER(IF($D106="","",VLOOKUP($D106,'1D ELO (5)'!$A$7:$P$33,8)))</f>
        <v/>
      </c>
      <c r="G107" s="487" t="str">
        <f>IF($D106="","",VLOOKUP($D106,'1D ELO (5)'!$A$7:$P$33,9))</f>
        <v/>
      </c>
      <c r="H107" s="499"/>
      <c r="I107" s="487" t="str">
        <f>IF($D106="","",VLOOKUP($D106,'1D ELO (5)'!$A$7:$P$33,10))</f>
        <v/>
      </c>
      <c r="J107" s="311"/>
      <c r="K107" s="156" t="str">
        <f>IF(J107="a",F106,IF(J107="b",F108,""))</f>
        <v/>
      </c>
      <c r="L107" s="318"/>
      <c r="M107" s="163"/>
      <c r="N107" s="165"/>
      <c r="O107" s="163"/>
      <c r="P107" s="318"/>
      <c r="Q107" s="163"/>
      <c r="R107" s="166"/>
      <c r="S107" s="169"/>
    </row>
    <row r="108" spans="1:19" s="38" customFormat="1" ht="9.6" customHeight="1" x14ac:dyDescent="0.25">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5">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5">
      <c r="A110" s="307">
        <v>24</v>
      </c>
      <c r="B110" s="390" t="str">
        <f>IF($D110="","",VLOOKUP($D110,'1D ELO (5)'!$A$7:$P$39,14))</f>
        <v/>
      </c>
      <c r="C110" s="390" t="str">
        <f>IF($D110="","",VLOOKUP($D110,'1D ELO (5)'!$A$7:$P$39,15))</f>
        <v/>
      </c>
      <c r="D110" s="159"/>
      <c r="E110" s="680" t="str">
        <f>UPPER(IF($D110="","",VLOOKUP($D110,'1D ELO (5)'!$A$7:$P$39,5)))</f>
        <v/>
      </c>
      <c r="F110" s="681" t="str">
        <f>UPPER(IF($D110="","",VLOOKUP($D110,'1D ELO (5)'!$A$7:$P$39,2)))</f>
        <v/>
      </c>
      <c r="G110" s="681" t="str">
        <f>IF($D110="","",VLOOKUP($D110,'1D ELO (5)'!$A$7:$P$39,3))</f>
        <v/>
      </c>
      <c r="H110" s="682"/>
      <c r="I110" s="681" t="str">
        <f>IF($D110="","",VLOOKUP($D110,'1D ELO (5)'!$A$7:$P$39,4))</f>
        <v/>
      </c>
      <c r="J110" s="317"/>
      <c r="K110" s="163"/>
      <c r="L110" s="165"/>
      <c r="M110" s="201"/>
      <c r="N110" s="314"/>
      <c r="O110" s="163"/>
      <c r="P110" s="318"/>
      <c r="Q110" s="163"/>
      <c r="R110" s="166"/>
      <c r="S110" s="169"/>
    </row>
    <row r="111" spans="1:19" s="38" customFormat="1" ht="9.6" customHeight="1" x14ac:dyDescent="0.25">
      <c r="A111" s="281"/>
      <c r="B111" s="310"/>
      <c r="C111" s="310"/>
      <c r="D111" s="310"/>
      <c r="E111" s="680" t="str">
        <f>UPPER(IF($D110="","",VLOOKUP($D110,'1D ELO (5)'!$A$7:$P$33,11)))</f>
        <v/>
      </c>
      <c r="F111" s="681" t="str">
        <f>UPPER(IF($D110="","",VLOOKUP($D110,'1D ELO (5)'!$A$7:$P$33,8)))</f>
        <v/>
      </c>
      <c r="G111" s="681" t="str">
        <f>IF($D110="","",VLOOKUP($D110,'1D ELO (5)'!$A$7:$P$33,9))</f>
        <v/>
      </c>
      <c r="H111" s="682"/>
      <c r="I111" s="681" t="str">
        <f>IF($D110="","",VLOOKUP($D110,'1D ELO (5)'!$A$7:$P$33,10))</f>
        <v/>
      </c>
      <c r="J111" s="311"/>
      <c r="K111" s="163"/>
      <c r="L111" s="165"/>
      <c r="M111" s="285"/>
      <c r="N111" s="319"/>
      <c r="O111" s="163"/>
      <c r="P111" s="318"/>
      <c r="Q111" s="163"/>
      <c r="R111" s="166"/>
      <c r="S111" s="169"/>
    </row>
    <row r="112" spans="1:19" s="38" customFormat="1" ht="9.6" customHeight="1" x14ac:dyDescent="0.25">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5">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5">
      <c r="A114" s="307">
        <v>25</v>
      </c>
      <c r="B114" s="390" t="str">
        <f>IF($D114="","",VLOOKUP($D114,'1D ELO (5)'!$A$7:$P$39,14))</f>
        <v/>
      </c>
      <c r="C114" s="390" t="str">
        <f>IF($D114="","",VLOOKUP($D114,'1D ELO (5)'!$A$7:$P$39,15))</f>
        <v/>
      </c>
      <c r="D114" s="159"/>
      <c r="E114" s="680" t="str">
        <f>UPPER(IF($D114="","",VLOOKUP($D114,'1D ELO (5)'!$A$7:$P$39,5)))</f>
        <v/>
      </c>
      <c r="F114" s="681" t="str">
        <f>UPPER(IF($D114="","",VLOOKUP($D114,'1D ELO (5)'!$A$7:$P$39,2)))</f>
        <v/>
      </c>
      <c r="G114" s="681" t="str">
        <f>IF($D114="","",VLOOKUP($D114,'1D ELO (5)'!$A$7:$P$39,3))</f>
        <v/>
      </c>
      <c r="H114" s="682"/>
      <c r="I114" s="681" t="str">
        <f>IF($D114="","",VLOOKUP($D114,'1D ELO (5)'!$A$7:$P$39,4))</f>
        <v/>
      </c>
      <c r="J114" s="309"/>
      <c r="K114" s="163"/>
      <c r="L114" s="165"/>
      <c r="M114" s="163"/>
      <c r="N114" s="165"/>
      <c r="O114" s="163"/>
      <c r="P114" s="318"/>
      <c r="Q114" s="201"/>
      <c r="R114" s="166"/>
      <c r="S114" s="169"/>
    </row>
    <row r="115" spans="1:19" s="38" customFormat="1" ht="9.6" customHeight="1" x14ac:dyDescent="0.25">
      <c r="A115" s="281"/>
      <c r="B115" s="310"/>
      <c r="C115" s="310"/>
      <c r="D115" s="310"/>
      <c r="E115" s="680" t="str">
        <f>UPPER(IF($D114="","",VLOOKUP($D114,'1D ELO (5)'!$A$7:$P$33,11)))</f>
        <v/>
      </c>
      <c r="F115" s="681" t="str">
        <f>UPPER(IF($D114="","",VLOOKUP($D114,'1D ELO (5)'!$A$7:$P$33,8)))</f>
        <v/>
      </c>
      <c r="G115" s="681" t="str">
        <f>IF($D114="","",VLOOKUP($D114,'1D ELO (5)'!$A$7:$P$33,9))</f>
        <v/>
      </c>
      <c r="H115" s="682"/>
      <c r="I115" s="681" t="str">
        <f>IF($D114="","",VLOOKUP($D114,'1D ELO (5)'!$A$7:$P$33,10))</f>
        <v/>
      </c>
      <c r="J115" s="311"/>
      <c r="K115" s="156" t="str">
        <f>IF(J115="a",F114,IF(J115="b",F116,""))</f>
        <v/>
      </c>
      <c r="L115" s="165"/>
      <c r="M115" s="163"/>
      <c r="N115" s="165"/>
      <c r="O115" s="163"/>
      <c r="P115" s="318"/>
      <c r="Q115" s="285"/>
      <c r="R115" s="326"/>
      <c r="S115" s="169"/>
    </row>
    <row r="116" spans="1:19" s="38" customFormat="1" ht="9.6" customHeight="1" x14ac:dyDescent="0.25">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5">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5">
      <c r="A118" s="281">
        <v>26</v>
      </c>
      <c r="B118" s="390" t="str">
        <f>IF($D118="","",VLOOKUP($D118,'1D ELO (5)'!$A$7:$P$39,14))</f>
        <v/>
      </c>
      <c r="C118" s="390" t="str">
        <f>IF($D118="","",VLOOKUP($D118,'1D ELO (5)'!$A$7:$P$39,15))</f>
        <v/>
      </c>
      <c r="D118" s="159"/>
      <c r="E118" s="498" t="str">
        <f>UPPER(IF($D118="","",VLOOKUP($D118,'1D ELO (5)'!$A$7:$P$39,5)))</f>
        <v/>
      </c>
      <c r="F118" s="487" t="str">
        <f>UPPER(IF($D118="","",VLOOKUP($D118,'1D ELO (5)'!$A$7:$P$39,2)))</f>
        <v/>
      </c>
      <c r="G118" s="487" t="str">
        <f>IF($D118="","",VLOOKUP($D118,'1D ELO (5)'!$A$7:$P$39,3))</f>
        <v/>
      </c>
      <c r="H118" s="499"/>
      <c r="I118" s="487" t="str">
        <f>IF($D118="","",VLOOKUP($D118,'1D ELO (5)'!$A$7:$P$39,4))</f>
        <v/>
      </c>
      <c r="J118" s="317"/>
      <c r="K118" s="163"/>
      <c r="L118" s="318"/>
      <c r="M118" s="201"/>
      <c r="N118" s="314"/>
      <c r="O118" s="163"/>
      <c r="P118" s="318"/>
      <c r="Q118" s="163"/>
      <c r="R118" s="166"/>
      <c r="S118" s="169"/>
    </row>
    <row r="119" spans="1:19" s="38" customFormat="1" ht="9.6" customHeight="1" x14ac:dyDescent="0.25">
      <c r="A119" s="281"/>
      <c r="B119" s="310"/>
      <c r="C119" s="310"/>
      <c r="D119" s="310"/>
      <c r="E119" s="498" t="str">
        <f>UPPER(IF($D118="","",VLOOKUP($D118,'1D ELO (5)'!$A$7:$P$33,11)))</f>
        <v/>
      </c>
      <c r="F119" s="487" t="str">
        <f>UPPER(IF($D118="","",VLOOKUP($D118,'1D ELO (5)'!$A$7:$P$33,8)))</f>
        <v/>
      </c>
      <c r="G119" s="487" t="str">
        <f>IF($D118="","",VLOOKUP($D118,'1D ELO (5)'!$A$7:$P$33,9))</f>
        <v/>
      </c>
      <c r="H119" s="499"/>
      <c r="I119" s="487" t="str">
        <f>IF($D118="","",VLOOKUP($D118,'1D ELO (5)'!$A$7:$P$33,10))</f>
        <v/>
      </c>
      <c r="J119" s="311"/>
      <c r="K119" s="163"/>
      <c r="L119" s="318"/>
      <c r="M119" s="285"/>
      <c r="N119" s="319"/>
      <c r="O119" s="163"/>
      <c r="P119" s="318"/>
      <c r="Q119" s="163"/>
      <c r="R119" s="166"/>
      <c r="S119" s="169"/>
    </row>
    <row r="120" spans="1:19" s="38" customFormat="1" ht="9.6" customHeight="1" x14ac:dyDescent="0.25">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5">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5">
      <c r="A122" s="321">
        <v>27</v>
      </c>
      <c r="B122" s="390" t="str">
        <f>IF($D122="","",VLOOKUP($D122,'1D ELO (5)'!$A$7:$P$39,14))</f>
        <v/>
      </c>
      <c r="C122" s="390" t="str">
        <f>IF($D122="","",VLOOKUP($D122,'1D ELO (5)'!$A$7:$P$39,15))</f>
        <v/>
      </c>
      <c r="D122" s="159"/>
      <c r="E122" s="498" t="str">
        <f>UPPER(IF($D122="","",VLOOKUP($D122,'1D ELO (5)'!$A$7:$P$39,5)))</f>
        <v/>
      </c>
      <c r="F122" s="487" t="str">
        <f>UPPER(IF($D122="","",VLOOKUP($D122,'1D ELO (5)'!$A$7:$P$39,2)))</f>
        <v/>
      </c>
      <c r="G122" s="487" t="str">
        <f>IF($D122="","",VLOOKUP($D122,'1D ELO (5)'!$A$7:$P$39,3))</f>
        <v/>
      </c>
      <c r="H122" s="499"/>
      <c r="I122" s="487" t="str">
        <f>IF($D122="","",VLOOKUP($D122,'1D ELO (5)'!$A$7:$P$39,4))</f>
        <v/>
      </c>
      <c r="J122" s="309"/>
      <c r="K122" s="163"/>
      <c r="L122" s="318"/>
      <c r="M122" s="163"/>
      <c r="N122" s="318"/>
      <c r="O122" s="201"/>
      <c r="P122" s="318"/>
      <c r="Q122" s="163"/>
      <c r="R122" s="166"/>
      <c r="S122" s="169"/>
    </row>
    <row r="123" spans="1:19" s="38" customFormat="1" ht="9.6" customHeight="1" x14ac:dyDescent="0.25">
      <c r="A123" s="281"/>
      <c r="B123" s="310"/>
      <c r="C123" s="310"/>
      <c r="D123" s="310"/>
      <c r="E123" s="498" t="str">
        <f>UPPER(IF($D122="","",VLOOKUP($D122,'1D ELO (5)'!$A$7:$P$33,11)))</f>
        <v/>
      </c>
      <c r="F123" s="487" t="str">
        <f>UPPER(IF($D122="","",VLOOKUP($D122,'1D ELO (5)'!$A$7:$P$33,8)))</f>
        <v/>
      </c>
      <c r="G123" s="487" t="str">
        <f>IF($D122="","",VLOOKUP($D122,'1D ELO (5)'!$A$7:$P$33,9))</f>
        <v/>
      </c>
      <c r="H123" s="499"/>
      <c r="I123" s="487" t="str">
        <f>IF($D122="","",VLOOKUP($D122,'1D ELO (5)'!$A$7:$P$33,10))</f>
        <v/>
      </c>
      <c r="J123" s="311"/>
      <c r="K123" s="156" t="str">
        <f>IF(J123="a",F122,IF(J123="b",F124,""))</f>
        <v/>
      </c>
      <c r="L123" s="318"/>
      <c r="M123" s="163"/>
      <c r="N123" s="318"/>
      <c r="O123" s="163"/>
      <c r="P123" s="318"/>
      <c r="Q123" s="163"/>
      <c r="R123" s="166"/>
      <c r="S123" s="169"/>
    </row>
    <row r="124" spans="1:19" s="38" customFormat="1" ht="9.6" customHeight="1" x14ac:dyDescent="0.25">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5">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5">
      <c r="A126" s="281">
        <v>28</v>
      </c>
      <c r="B126" s="390" t="str">
        <f>IF($D126="","",VLOOKUP($D126,'1D ELO (5)'!$A$7:$P$39,14))</f>
        <v/>
      </c>
      <c r="C126" s="390" t="str">
        <f>IF($D126="","",VLOOKUP($D126,'1D ELO (5)'!$A$7:$P$39,15))</f>
        <v/>
      </c>
      <c r="D126" s="159"/>
      <c r="E126" s="498" t="str">
        <f>UPPER(IF($D126="","",VLOOKUP($D126,'1D ELO (5)'!$A$7:$P$39,5)))</f>
        <v/>
      </c>
      <c r="F126" s="487" t="str">
        <f>UPPER(IF($D126="","",VLOOKUP($D126,'1D ELO (5)'!$A$7:$P$39,2)))</f>
        <v/>
      </c>
      <c r="G126" s="487" t="str">
        <f>IF($D126="","",VLOOKUP($D126,'1D ELO (5)'!$A$7:$P$39,3))</f>
        <v/>
      </c>
      <c r="H126" s="499"/>
      <c r="I126" s="487" t="str">
        <f>IF($D126="","",VLOOKUP($D126,'1D ELO (5)'!$A$7:$P$39,4))</f>
        <v/>
      </c>
      <c r="J126" s="317"/>
      <c r="K126" s="163"/>
      <c r="L126" s="165"/>
      <c r="M126" s="201"/>
      <c r="N126" s="322"/>
      <c r="O126" s="163"/>
      <c r="P126" s="318"/>
      <c r="Q126" s="163"/>
      <c r="R126" s="166"/>
      <c r="S126" s="169"/>
    </row>
    <row r="127" spans="1:19" s="38" customFormat="1" ht="9.6" customHeight="1" x14ac:dyDescent="0.25">
      <c r="A127" s="281"/>
      <c r="B127" s="310"/>
      <c r="C127" s="310"/>
      <c r="D127" s="310"/>
      <c r="E127" s="498" t="str">
        <f>UPPER(IF($D126="","",VLOOKUP($D126,'1D ELO (5)'!$A$7:$P$33,11)))</f>
        <v/>
      </c>
      <c r="F127" s="487" t="str">
        <f>UPPER(IF($D126="","",VLOOKUP($D126,'1D ELO (5)'!$A$7:$P$33,8)))</f>
        <v/>
      </c>
      <c r="G127" s="487" t="str">
        <f>IF($D126="","",VLOOKUP($D126,'1D ELO (5)'!$A$7:$P$33,9))</f>
        <v/>
      </c>
      <c r="H127" s="499"/>
      <c r="I127" s="487" t="str">
        <f>IF($D126="","",VLOOKUP($D126,'1D ELO (5)'!$A$7:$P$33,10))</f>
        <v/>
      </c>
      <c r="J127" s="311"/>
      <c r="K127" s="163"/>
      <c r="L127" s="165"/>
      <c r="M127" s="285"/>
      <c r="N127" s="323"/>
      <c r="O127" s="163"/>
      <c r="P127" s="318"/>
      <c r="Q127" s="163"/>
      <c r="R127" s="166"/>
      <c r="S127" s="169"/>
    </row>
    <row r="128" spans="1:19" s="38" customFormat="1" ht="9.6" customHeight="1" x14ac:dyDescent="0.25">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5">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5">
      <c r="A130" s="321">
        <v>29</v>
      </c>
      <c r="B130" s="390" t="str">
        <f>IF($D130="","",VLOOKUP($D130,'1D ELO (5)'!$A$7:$P$39,14))</f>
        <v/>
      </c>
      <c r="C130" s="390" t="str">
        <f>IF($D130="","",VLOOKUP($D130,'1D ELO (5)'!$A$7:$P$39,15))</f>
        <v/>
      </c>
      <c r="D130" s="159"/>
      <c r="E130" s="498" t="str">
        <f>UPPER(IF($D130="","",VLOOKUP($D130,'1D ELO (5)'!$A$7:$P$39,5)))</f>
        <v/>
      </c>
      <c r="F130" s="487" t="str">
        <f>UPPER(IF($D130="","",VLOOKUP($D130,'1D ELO (5)'!$A$7:$P$39,2)))</f>
        <v/>
      </c>
      <c r="G130" s="487" t="str">
        <f>IF($D130="","",VLOOKUP($D130,'1D ELO (5)'!$A$7:$P$39,3))</f>
        <v/>
      </c>
      <c r="H130" s="499"/>
      <c r="I130" s="487" t="str">
        <f>IF($D130="","",VLOOKUP($D130,'1D ELO (5)'!$A$7:$P$39,4))</f>
        <v/>
      </c>
      <c r="J130" s="309"/>
      <c r="K130" s="163"/>
      <c r="L130" s="165"/>
      <c r="M130" s="163"/>
      <c r="N130" s="318"/>
      <c r="O130" s="163"/>
      <c r="P130" s="165"/>
      <c r="Q130" s="163"/>
      <c r="R130" s="166"/>
      <c r="S130" s="169"/>
    </row>
    <row r="131" spans="1:19" s="38" customFormat="1" ht="9.6" customHeight="1" x14ac:dyDescent="0.25">
      <c r="A131" s="281"/>
      <c r="B131" s="310"/>
      <c r="C131" s="310"/>
      <c r="D131" s="310"/>
      <c r="E131" s="498" t="str">
        <f>UPPER(IF($D130="","",VLOOKUP($D130,'1D ELO (5)'!$A$7:$P$33,11)))</f>
        <v/>
      </c>
      <c r="F131" s="487" t="str">
        <f>UPPER(IF($D130="","",VLOOKUP($D130,'1D ELO (5)'!$A$7:$P$33,8)))</f>
        <v/>
      </c>
      <c r="G131" s="487" t="str">
        <f>IF($D130="","",VLOOKUP($D130,'1D ELO (5)'!$A$7:$P$33,9))</f>
        <v/>
      </c>
      <c r="H131" s="499"/>
      <c r="I131" s="487" t="str">
        <f>IF($D130="","",VLOOKUP($D130,'1D ELO (5)'!$A$7:$P$33,10))</f>
        <v/>
      </c>
      <c r="J131" s="311"/>
      <c r="K131" s="156" t="str">
        <f>IF(J131="a",F130,IF(J131="b",F132,""))</f>
        <v/>
      </c>
      <c r="L131" s="165"/>
      <c r="M131" s="163"/>
      <c r="N131" s="318"/>
      <c r="O131" s="163"/>
      <c r="P131" s="165"/>
      <c r="Q131" s="163"/>
      <c r="R131" s="166"/>
      <c r="S131" s="169"/>
    </row>
    <row r="132" spans="1:19" s="38" customFormat="1" ht="9.6" customHeight="1" x14ac:dyDescent="0.25">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5">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5">
      <c r="A134" s="281">
        <v>30</v>
      </c>
      <c r="B134" s="390" t="str">
        <f>IF($D134="","",VLOOKUP($D134,'1D ELO (5)'!$A$7:$P$39,14))</f>
        <v/>
      </c>
      <c r="C134" s="390" t="str">
        <f>IF($D134="","",VLOOKUP($D134,'1D ELO (5)'!$A$7:$P$39,15))</f>
        <v/>
      </c>
      <c r="D134" s="159"/>
      <c r="E134" s="498" t="str">
        <f>UPPER(IF($D134="","",VLOOKUP($D134,'1D ELO (5)'!$A$7:$P$39,5)))</f>
        <v/>
      </c>
      <c r="F134" s="487" t="str">
        <f>UPPER(IF($D134="","",VLOOKUP($D134,'1D ELO (5)'!$A$7:$P$39,2)))</f>
        <v/>
      </c>
      <c r="G134" s="487" t="str">
        <f>IF($D134="","",VLOOKUP($D134,'1D ELO (5)'!$A$7:$P$39,3))</f>
        <v/>
      </c>
      <c r="H134" s="499"/>
      <c r="I134" s="487" t="str">
        <f>IF($D134="","",VLOOKUP($D134,'1D ELO (5)'!$A$7:$P$39,4))</f>
        <v/>
      </c>
      <c r="J134" s="317"/>
      <c r="K134" s="163"/>
      <c r="L134" s="318"/>
      <c r="M134" s="201"/>
      <c r="N134" s="322"/>
      <c r="O134" s="163"/>
      <c r="P134" s="165"/>
      <c r="Q134" s="163"/>
      <c r="R134" s="166"/>
      <c r="S134" s="169"/>
    </row>
    <row r="135" spans="1:19" s="38" customFormat="1" ht="9.6" customHeight="1" x14ac:dyDescent="0.25">
      <c r="A135" s="281"/>
      <c r="B135" s="310"/>
      <c r="C135" s="310"/>
      <c r="D135" s="310"/>
      <c r="E135" s="498" t="str">
        <f>UPPER(IF($D134="","",VLOOKUP($D134,'1D ELO (5)'!$A$7:$P$33,11)))</f>
        <v/>
      </c>
      <c r="F135" s="487" t="str">
        <f>UPPER(IF($D134="","",VLOOKUP($D134,'1D ELO (5)'!$A$7:$P$33,8)))</f>
        <v/>
      </c>
      <c r="G135" s="487" t="str">
        <f>IF($D134="","",VLOOKUP($D134,'1D ELO (5)'!$A$7:$P$33,9))</f>
        <v/>
      </c>
      <c r="H135" s="499"/>
      <c r="I135" s="487" t="str">
        <f>IF($D134="","",VLOOKUP($D134,'1D ELO (5)'!$A$7:$P$33,10))</f>
        <v/>
      </c>
      <c r="J135" s="311"/>
      <c r="K135" s="163"/>
      <c r="L135" s="318"/>
      <c r="M135" s="285"/>
      <c r="N135" s="323"/>
      <c r="O135" s="163"/>
      <c r="P135" s="165"/>
      <c r="Q135" s="163"/>
      <c r="R135" s="166"/>
      <c r="S135" s="169"/>
    </row>
    <row r="136" spans="1:19" s="38" customFormat="1" ht="9.6" customHeight="1" x14ac:dyDescent="0.25">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5">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5">
      <c r="A138" s="321">
        <v>31</v>
      </c>
      <c r="B138" s="390" t="str">
        <f>IF($D138="","",VLOOKUP($D138,'1D ELO (5)'!$A$7:$P$39,14))</f>
        <v/>
      </c>
      <c r="C138" s="390" t="str">
        <f>IF($D138="","",VLOOKUP($D138,'1D ELO (5)'!$A$7:$P$39,15))</f>
        <v/>
      </c>
      <c r="D138" s="159"/>
      <c r="E138" s="498" t="str">
        <f>UPPER(IF($D138="","",VLOOKUP($D138,'1D ELO (5)'!$A$7:$P$39,5)))</f>
        <v/>
      </c>
      <c r="F138" s="487" t="str">
        <f>UPPER(IF($D138="","",VLOOKUP($D138,'1D ELO (5)'!$A$7:$P$39,2)))</f>
        <v/>
      </c>
      <c r="G138" s="487" t="str">
        <f>IF($D138="","",VLOOKUP($D138,'1D ELO (5)'!$A$7:$P$39,3))</f>
        <v/>
      </c>
      <c r="H138" s="499"/>
      <c r="I138" s="487" t="str">
        <f>IF($D138="","",VLOOKUP($D138,'1D ELO (5)'!$A$7:$P$39,4))</f>
        <v/>
      </c>
      <c r="J138" s="309"/>
      <c r="K138" s="163"/>
      <c r="L138" s="318"/>
      <c r="M138" s="163"/>
      <c r="N138" s="165"/>
      <c r="O138" s="339" t="str">
        <f>O63</f>
        <v>Döntő</v>
      </c>
      <c r="P138" s="340"/>
      <c r="Q138" s="339" t="str">
        <f>Q63</f>
        <v>Nyertes</v>
      </c>
      <c r="R138" s="340"/>
      <c r="S138" s="169"/>
    </row>
    <row r="139" spans="1:19" s="38" customFormat="1" ht="9.6" customHeight="1" x14ac:dyDescent="0.25">
      <c r="A139" s="281"/>
      <c r="B139" s="310"/>
      <c r="C139" s="310"/>
      <c r="D139" s="310"/>
      <c r="E139" s="498" t="str">
        <f>UPPER(IF($D138="","",VLOOKUP($D138,'1D ELO (5)'!$A$7:$P$33,11)))</f>
        <v/>
      </c>
      <c r="F139" s="487" t="str">
        <f>UPPER(IF($D138="","",VLOOKUP($D138,'1D ELO (5)'!$A$7:$P$33,8)))</f>
        <v/>
      </c>
      <c r="G139" s="487" t="str">
        <f>IF($D138="","",VLOOKUP($D138,'1D ELO (5)'!$A$7:$P$33,9))</f>
        <v/>
      </c>
      <c r="H139" s="499"/>
      <c r="I139" s="487" t="str">
        <f>IF($D138="","",VLOOKUP($D138,'1D ELO (5)'!$A$7:$P$33,10))</f>
        <v/>
      </c>
      <c r="J139" s="311"/>
      <c r="K139" s="156" t="str">
        <f>IF(J139="a",F138,IF(J139="b",F140,""))</f>
        <v/>
      </c>
      <c r="L139" s="318"/>
      <c r="M139" s="163"/>
      <c r="N139" s="165"/>
      <c r="O139" s="395" t="str">
        <f>O64</f>
        <v/>
      </c>
      <c r="P139" s="340"/>
      <c r="Q139" s="343"/>
      <c r="R139" s="340"/>
      <c r="S139" s="169"/>
    </row>
    <row r="140" spans="1:19" s="38" customFormat="1" ht="9.6" customHeight="1" x14ac:dyDescent="0.25">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5">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5">
      <c r="A142" s="327">
        <v>32</v>
      </c>
      <c r="B142" s="390" t="str">
        <f>IF($D142="","",VLOOKUP($D142,'1D ELO (5)'!$A$7:$P$39,14))</f>
        <v/>
      </c>
      <c r="C142" s="390" t="str">
        <f>IF($D142="","",VLOOKUP($D142,'1D ELO (5)'!$A$7:$P$39,15))</f>
        <v/>
      </c>
      <c r="D142" s="159"/>
      <c r="E142" s="680" t="str">
        <f>UPPER(IF($D142="","",VLOOKUP($D142,'1D ELO (5)'!$A$7:$P$39,5)))</f>
        <v/>
      </c>
      <c r="F142" s="681" t="str">
        <f>UPPER(IF($D142="","",VLOOKUP($D142,'1D ELO (5)'!$A$7:$P$39,2)))</f>
        <v/>
      </c>
      <c r="G142" s="681" t="str">
        <f>IF($D142="","",VLOOKUP($D142,'1D ELO (5)'!$A$7:$P$39,3))</f>
        <v/>
      </c>
      <c r="H142" s="682"/>
      <c r="I142" s="681" t="str">
        <f>IF($D142="","",VLOOKUP($D142,'1D ELO (5)'!$A$7:$P$39,4))</f>
        <v/>
      </c>
      <c r="J142" s="317"/>
      <c r="K142" s="163"/>
      <c r="L142" s="165"/>
      <c r="M142" s="201"/>
      <c r="N142" s="314"/>
      <c r="O142" s="343"/>
      <c r="P142" s="359"/>
      <c r="Q142" s="344" t="str">
        <f>Q67</f>
        <v/>
      </c>
      <c r="R142" s="358"/>
      <c r="S142" s="169"/>
    </row>
    <row r="143" spans="1:19" s="38" customFormat="1" ht="9.6" customHeight="1" x14ac:dyDescent="0.25">
      <c r="A143" s="281"/>
      <c r="B143" s="310"/>
      <c r="C143" s="310"/>
      <c r="D143" s="310"/>
      <c r="E143" s="680" t="str">
        <f>UPPER(IF($D142="","",VLOOKUP($D142,'1D ELO (5)'!$A$7:$P$33,11)))</f>
        <v/>
      </c>
      <c r="F143" s="681" t="str">
        <f>UPPER(IF($D142="","",VLOOKUP($D142,'1D ELO (5)'!$A$7:$P$33,8)))</f>
        <v/>
      </c>
      <c r="G143" s="681" t="str">
        <f>IF($D142="","",VLOOKUP($D142,'1D ELO (5)'!$A$7:$P$33,9))</f>
        <v/>
      </c>
      <c r="H143" s="682"/>
      <c r="I143" s="681" t="str">
        <f>IF($D142="","",VLOOKUP($D142,'1D ELO (5)'!$A$7:$P$33,10))</f>
        <v/>
      </c>
      <c r="J143" s="311"/>
      <c r="K143" s="163"/>
      <c r="L143" s="165"/>
      <c r="M143" s="285"/>
      <c r="N143" s="319"/>
      <c r="O143" s="395" t="str">
        <f>O68</f>
        <v/>
      </c>
      <c r="P143" s="359"/>
      <c r="Q143" s="343">
        <f>Q68</f>
        <v>0</v>
      </c>
      <c r="R143" s="340"/>
      <c r="S143" s="169"/>
    </row>
    <row r="144" spans="1:19" s="38" customFormat="1" ht="9.6" customHeight="1" x14ac:dyDescent="0.25">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5">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5">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5">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5">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5">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5">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5">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5">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5">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5">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Kádár László</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29" priority="28" stopIfTrue="1">
      <formula>AND($O$1="CU",I10="Umpire")</formula>
    </cfRule>
    <cfRule type="expression" dxfId="28" priority="29" stopIfTrue="1">
      <formula>AND($O$1="CU",I10&lt;&gt;"Umpire",J10&lt;&gt;"")</formula>
    </cfRule>
    <cfRule type="expression" dxfId="27" priority="30" stopIfTrue="1">
      <formula>AND($O$1="CU",I10&lt;&gt;"Umpire")</formula>
    </cfRule>
  </conditionalFormatting>
  <conditionalFormatting sqref="M13 M29 M45 M61 O21 O53 Q37 K9 K17 K25 K33 K41 K49 K57 K65 M88 M104 M120 M136 O96 O128 Q112 K84 K92 K100 K108 K116 K124 K132 K140 Q66">
    <cfRule type="expression" dxfId="26" priority="26" stopIfTrue="1">
      <formula>J10="as"</formula>
    </cfRule>
    <cfRule type="expression" dxfId="25" priority="27" stopIfTrue="1">
      <formula>J10="bs"</formula>
    </cfRule>
  </conditionalFormatting>
  <conditionalFormatting sqref="M14 M30 M46 M62 O22 O54 Q38 K10 K18 K26 K34 K42 K50 K58 K66 M89 M105 M121 M137 O97 O129 Q113 K85 K93 K101 K109 K117 K125 K133 K141 Q67">
    <cfRule type="expression" dxfId="24" priority="24" stopIfTrue="1">
      <formula>J10="as"</formula>
    </cfRule>
    <cfRule type="expression" dxfId="23" priority="25" stopIfTrue="1">
      <formula>J10="bs"</formula>
    </cfRule>
  </conditionalFormatting>
  <conditionalFormatting sqref="J10 J18 J26 J34 J42 J50 J58 J66 L62 L46 L30 L14 N22 N54 P38 J85 J93 J101 J109 J117 J125 J133 J141 L137 L121 L105 L89 N97 N129 P113 P67">
    <cfRule type="expression" dxfId="22"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21" priority="22" stopIfTrue="1" operator="equal">
      <formula>"Bye"</formula>
    </cfRule>
  </conditionalFormatting>
  <conditionalFormatting sqref="D7 D11 D15 D19 D23 D27 D31 D35 D39 D43 D47 D51 D55 D59 D63 D67 D82 D86 D90 D94 D98 D102 D106 D110 D114 D118 D122 D126 D130 D134 D138 D142">
    <cfRule type="cellIs" dxfId="20" priority="21" stopIfTrue="1" operator="lessThan">
      <formula>9</formula>
    </cfRule>
  </conditionalFormatting>
  <conditionalFormatting sqref="O65">
    <cfRule type="expression" dxfId="19" priority="19" stopIfTrue="1">
      <formula>P38="as"</formula>
    </cfRule>
    <cfRule type="expression" dxfId="18" priority="20" stopIfTrue="1">
      <formula>P38="bs"</formula>
    </cfRule>
  </conditionalFormatting>
  <conditionalFormatting sqref="O69">
    <cfRule type="expression" dxfId="17" priority="17" stopIfTrue="1">
      <formula>P113="as"</formula>
    </cfRule>
    <cfRule type="expression" dxfId="16" priority="18" stopIfTrue="1">
      <formula>P113="bs"</formula>
    </cfRule>
  </conditionalFormatting>
  <conditionalFormatting sqref="O64">
    <cfRule type="expression" dxfId="15" priority="15" stopIfTrue="1">
      <formula>P38="as"</formula>
    </cfRule>
    <cfRule type="expression" dxfId="14" priority="16" stopIfTrue="1">
      <formula>P38="bs"</formula>
    </cfRule>
  </conditionalFormatting>
  <conditionalFormatting sqref="O68">
    <cfRule type="expression" dxfId="13" priority="13" stopIfTrue="1">
      <formula>P113="as"</formula>
    </cfRule>
    <cfRule type="expression" dxfId="12" priority="14" stopIfTrue="1">
      <formula>P113="bs"</formula>
    </cfRule>
  </conditionalFormatting>
  <conditionalFormatting sqref="Q142">
    <cfRule type="expression" dxfId="11" priority="11" stopIfTrue="1">
      <formula>P67="as"</formula>
    </cfRule>
    <cfRule type="expression" dxfId="10" priority="12" stopIfTrue="1">
      <formula>P67="bs"</formula>
    </cfRule>
  </conditionalFormatting>
  <conditionalFormatting sqref="O140">
    <cfRule type="expression" dxfId="9" priority="9" stopIfTrue="1">
      <formula>P38="as"</formula>
    </cfRule>
    <cfRule type="expression" dxfId="8" priority="10" stopIfTrue="1">
      <formula>P38="bs"</formula>
    </cfRule>
  </conditionalFormatting>
  <conditionalFormatting sqref="O144">
    <cfRule type="expression" dxfId="7" priority="7" stopIfTrue="1">
      <formula>P113="as"</formula>
    </cfRule>
    <cfRule type="expression" dxfId="6" priority="8" stopIfTrue="1">
      <formula>P113="bs"</formula>
    </cfRule>
  </conditionalFormatting>
  <conditionalFormatting sqref="O139">
    <cfRule type="expression" dxfId="5" priority="5" stopIfTrue="1">
      <formula>P38="as"</formula>
    </cfRule>
    <cfRule type="expression" dxfId="4" priority="6" stopIfTrue="1">
      <formula>P38="bs"</formula>
    </cfRule>
  </conditionalFormatting>
  <conditionalFormatting sqref="O143">
    <cfRule type="expression" dxfId="3" priority="3" stopIfTrue="1">
      <formula>P113="as"</formula>
    </cfRule>
    <cfRule type="expression" dxfId="2" priority="4" stopIfTrue="1">
      <formula>P113="bs"</formula>
    </cfRule>
  </conditionalFormatting>
  <conditionalFormatting sqref="Q141">
    <cfRule type="expression" dxfId="1" priority="1" stopIfTrue="1">
      <formula>P67="as"</formula>
    </cfRule>
    <cfRule type="expression" dxfId="0"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41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2945"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2946"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0">
    <tabColor indexed="11"/>
    <pageSetUpPr fitToPage="1"/>
  </sheetPr>
  <dimension ref="A1:AM79"/>
  <sheetViews>
    <sheetView showGridLines="0" showZeros="0" topLeftCell="A27" workbookViewId="0">
      <selection activeCell="Q40" sqref="Q40"/>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MTSZ AMATŐR OB</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E2" s="464" t="str">
        <f>Altalanos!$B$8</f>
        <v>Férfi egyéni 500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5" t="str">
        <f>Altalanos!$A$10</f>
        <v>2022.08.05-07.</v>
      </c>
      <c r="B4" s="835"/>
      <c r="C4" s="835"/>
      <c r="D4" s="432"/>
      <c r="E4" s="146"/>
      <c r="F4" s="146"/>
      <c r="G4" s="146" t="str">
        <f>Altalanos!$C$10</f>
        <v>Balatonboglár</v>
      </c>
      <c r="H4" s="100"/>
      <c r="I4" s="146"/>
      <c r="J4" s="147"/>
      <c r="K4" s="148"/>
      <c r="L4" s="147"/>
      <c r="M4" s="149"/>
      <c r="N4" s="147"/>
      <c r="O4" s="146"/>
      <c r="P4" s="147"/>
      <c r="Q4" s="146"/>
      <c r="R4" s="89" t="str">
        <f>Altalanos!$E$10</f>
        <v>Kádár László</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1.1" customHeight="1" thickBot="1" x14ac:dyDescent="0.3">
      <c r="A6" s="784"/>
      <c r="B6" s="793"/>
      <c r="C6" s="793"/>
      <c r="D6" s="793"/>
      <c r="E6" s="793"/>
      <c r="F6" s="792" t="str">
        <f>IF(Y3="","",CONCATENATE(AH1," / ",AG1," pont"))</f>
        <v/>
      </c>
      <c r="G6" s="794"/>
      <c r="H6" s="795"/>
      <c r="I6" s="794"/>
      <c r="J6" s="796"/>
      <c r="K6" s="793" t="str">
        <f>IF(Y3="","",CONCATENATE(AF1," pont"))</f>
        <v/>
      </c>
      <c r="L6" s="796"/>
      <c r="M6" s="793" t="str">
        <f>IF(Y3="","",CONCATENATE(AE1," pont"))</f>
        <v/>
      </c>
      <c r="N6" s="796"/>
      <c r="O6" s="793" t="str">
        <f>IF(Y3="","",CONCATENATE(AD1," pont"))</f>
        <v/>
      </c>
      <c r="P6" s="796"/>
      <c r="Q6" s="793" t="str">
        <f>IF(Y3="","",CONCATENATE(AC1," pont"))</f>
        <v/>
      </c>
      <c r="R6" s="803"/>
      <c r="Y6" s="799"/>
      <c r="Z6" s="799"/>
      <c r="AA6" s="799" t="s">
        <v>196</v>
      </c>
      <c r="AB6" s="800">
        <v>150</v>
      </c>
      <c r="AC6" s="800">
        <v>120</v>
      </c>
      <c r="AD6" s="800">
        <v>90</v>
      </c>
      <c r="AE6" s="800">
        <v>60</v>
      </c>
      <c r="AF6" s="800">
        <v>40</v>
      </c>
      <c r="AG6" s="800">
        <v>25</v>
      </c>
      <c r="AH6" s="800">
        <v>10</v>
      </c>
      <c r="AI6" s="802"/>
      <c r="AJ6" s="802"/>
      <c r="AK6" s="802"/>
    </row>
    <row r="7" spans="1:37" s="38" customFormat="1" ht="10.5" customHeight="1" x14ac:dyDescent="0.25">
      <c r="A7" s="157">
        <v>1</v>
      </c>
      <c r="B7" s="390">
        <f>IF($E7="","",VLOOKUP($E7,'Férfi egyéni 500 ELO'!$A$7:$O$48,14))</f>
        <v>0</v>
      </c>
      <c r="C7" s="390">
        <f>IF($E7="","",VLOOKUP($E7,'Férfi egyéni 500 ELO'!$A$7:$O$48,15))</f>
        <v>0</v>
      </c>
      <c r="D7" s="471">
        <f>IF($E7="","",VLOOKUP($E7,'Férfi egyéni 500 ELO'!$A$7:$O$48,5))</f>
        <v>0</v>
      </c>
      <c r="E7" s="159">
        <v>1</v>
      </c>
      <c r="F7" s="160" t="str">
        <f>UPPER(IF($E7="","",VLOOKUP($E7,'Férfi egyéni 500 ELO'!$A$7:$O$48,2)))</f>
        <v xml:space="preserve">CSÁNYI </v>
      </c>
      <c r="G7" s="160" t="str">
        <f>IF($E7="","",VLOOKUP($E7,'Férfi egyéni 500 ELO'!$A$7:$O$48,3))</f>
        <v>Dávid</v>
      </c>
      <c r="H7" s="160"/>
      <c r="I7" s="160">
        <f>IF($E7="","",VLOOKUP($E7,'Férfi egyéni 500 ELO'!$A$7:$O$48,4))</f>
        <v>0</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5">
      <c r="A8" s="171"/>
      <c r="B8" s="460"/>
      <c r="C8" s="460"/>
      <c r="D8" s="472"/>
      <c r="E8" s="172"/>
      <c r="F8" s="173"/>
      <c r="G8" s="173"/>
      <c r="H8" s="174"/>
      <c r="I8" s="175" t="s">
        <v>0</v>
      </c>
      <c r="J8" s="176" t="s">
        <v>164</v>
      </c>
      <c r="K8" s="817" t="str">
        <f>UPPER(IF(OR(J8="a",J8="as"),F7,IF(OR(J8="b",J8="bs"),F9,)))</f>
        <v xml:space="preserve">CSÁNYI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5">
      <c r="A9" s="171">
        <v>2</v>
      </c>
      <c r="B9" s="390" t="str">
        <f>IF($E9="","",VLOOKUP($E9,'Férfi egyéni 500 ELO'!$A$7:$O$48,14))</f>
        <v/>
      </c>
      <c r="C9" s="390" t="str">
        <f>IF($E9="","",VLOOKUP($E9,'Férfi egyéni 500 ELO'!$A$7:$O$48,15))</f>
        <v/>
      </c>
      <c r="D9" s="471" t="str">
        <f>IF($E9="","",VLOOKUP($E9,'Férfi egyéni 500 ELO'!$A$7:$O$48,5))</f>
        <v/>
      </c>
      <c r="E9" s="159"/>
      <c r="F9" s="816" t="s">
        <v>385</v>
      </c>
      <c r="G9" s="487" t="str">
        <f>IF($E9="","",VLOOKUP($E9,'Férfi egyéni 500 ELO'!$A$7:$O$48,3))</f>
        <v/>
      </c>
      <c r="H9" s="487"/>
      <c r="I9" s="487" t="str">
        <f>IF($E9="","",VLOOKUP($E9,'Férfi egyéni 500 ELO'!$A$7:$O$48,4))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5">
      <c r="A10" s="171"/>
      <c r="B10" s="460"/>
      <c r="C10" s="460"/>
      <c r="D10" s="472"/>
      <c r="E10" s="182"/>
      <c r="F10" s="488"/>
      <c r="G10" s="488"/>
      <c r="H10" s="489"/>
      <c r="I10" s="488"/>
      <c r="J10" s="183"/>
      <c r="K10" s="175" t="s">
        <v>0</v>
      </c>
      <c r="L10" s="184" t="s">
        <v>165</v>
      </c>
      <c r="M10" s="177" t="str">
        <f>UPPER(IF(OR(L10="a",L10="as"),K8,IF(OR(L10="b",L10="bs"),K12,)))</f>
        <v>DANCSÓ</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v>3</v>
      </c>
      <c r="B11" s="390">
        <f>IF($E11="","",VLOOKUP($E11,'Férfi egyéni 500 ELO'!$A$7:$O$48,14))</f>
        <v>0</v>
      </c>
      <c r="C11" s="390">
        <f>IF($E11="","",VLOOKUP($E11,'Férfi egyéni 500 ELO'!$A$7:$O$48,15))</f>
        <v>0</v>
      </c>
      <c r="D11" s="471">
        <f>IF($E11="","",VLOOKUP($E11,'Férfi egyéni 500 ELO'!$A$7:$O$48,5))</f>
        <v>0</v>
      </c>
      <c r="E11" s="159">
        <v>11</v>
      </c>
      <c r="F11" s="487" t="str">
        <f>UPPER(IF($E11="","",VLOOKUP($E11,'Férfi egyéni 500 ELO'!$A$7:$O$48,2)))</f>
        <v xml:space="preserve">DANCSÓ </v>
      </c>
      <c r="G11" s="487" t="str">
        <f>IF($E11="","",VLOOKUP($E11,'Férfi egyéni 500 ELO'!$A$7:$O$48,3))</f>
        <v>Bálint</v>
      </c>
      <c r="H11" s="487"/>
      <c r="I11" s="487">
        <f>IF($E11="","",VLOOKUP($E11,'Férfi egyéni 500 ELO'!$A$7:$O$48,4))</f>
        <v>0</v>
      </c>
      <c r="J11" s="162"/>
      <c r="K11" s="161"/>
      <c r="L11" s="187"/>
      <c r="M11" s="161" t="s">
        <v>420</v>
      </c>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c r="B12" s="460"/>
      <c r="C12" s="460"/>
      <c r="D12" s="472"/>
      <c r="E12" s="182"/>
      <c r="F12" s="488"/>
      <c r="G12" s="488"/>
      <c r="H12" s="489"/>
      <c r="I12" s="490" t="s">
        <v>0</v>
      </c>
      <c r="J12" s="176" t="s">
        <v>386</v>
      </c>
      <c r="K12" s="177" t="s">
        <v>479</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171">
        <v>4</v>
      </c>
      <c r="B13" s="390">
        <f>IF($E13="","",VLOOKUP($E13,'Férfi egyéni 500 ELO'!$A$7:$O$48,14))</f>
        <v>0</v>
      </c>
      <c r="C13" s="390">
        <f>IF($E13="","",VLOOKUP($E13,'Férfi egyéni 500 ELO'!$A$7:$O$48,15))</f>
        <v>0</v>
      </c>
      <c r="D13" s="471">
        <f>IF($E13="","",VLOOKUP($E13,'Férfi egyéni 500 ELO'!$A$7:$O$48,5))</f>
        <v>0</v>
      </c>
      <c r="E13" s="159">
        <v>20</v>
      </c>
      <c r="F13" s="487" t="str">
        <f>UPPER(IF($E13="","",VLOOKUP($E13,'Férfi egyéni 500 ELO'!$A$7:$O$48,2)))</f>
        <v>BÉKÁSSY</v>
      </c>
      <c r="G13" s="487" t="str">
        <f>IF($E13="","",VLOOKUP($E13,'Férfi egyéni 500 ELO'!$A$7:$O$48,3))</f>
        <v>Koppány</v>
      </c>
      <c r="H13" s="487"/>
      <c r="I13" s="487">
        <f>IF($E13="","",VLOOKUP($E13,'Férfi egyéni 500 ELO'!$A$7:$O$48,4))</f>
        <v>0</v>
      </c>
      <c r="J13" s="190"/>
      <c r="K13" s="161" t="s">
        <v>474</v>
      </c>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71"/>
      <c r="B14" s="460"/>
      <c r="C14" s="460"/>
      <c r="D14" s="472"/>
      <c r="E14" s="182"/>
      <c r="F14" s="488"/>
      <c r="G14" s="488"/>
      <c r="H14" s="489"/>
      <c r="I14" s="488"/>
      <c r="J14" s="183"/>
      <c r="K14" s="161"/>
      <c r="L14" s="161"/>
      <c r="M14" s="175" t="s">
        <v>0</v>
      </c>
      <c r="N14" s="184" t="s">
        <v>165</v>
      </c>
      <c r="O14" s="817" t="str">
        <f>UPPER(IF(OR(N14="a",N14="as"),M10,IF(OR(N14="b",N14="bs"),M18,)))</f>
        <v xml:space="preserve">SZÁNTÓ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71">
        <v>5</v>
      </c>
      <c r="B15" s="390">
        <f>IF($E15="","",VLOOKUP($E15,'Férfi egyéni 500 ELO'!$A$7:$O$48,14))</f>
        <v>0</v>
      </c>
      <c r="C15" s="390">
        <f>IF($E15="","",VLOOKUP($E15,'Férfi egyéni 500 ELO'!$A$7:$O$48,15))</f>
        <v>0</v>
      </c>
      <c r="D15" s="471">
        <f>IF($E15="","",VLOOKUP($E15,'Férfi egyéni 500 ELO'!$A$7:$O$48,5))</f>
        <v>0</v>
      </c>
      <c r="E15" s="159">
        <v>16</v>
      </c>
      <c r="F15" s="487" t="str">
        <f>UPPER(IF($E15="","",VLOOKUP($E15,'Férfi egyéni 500 ELO'!$A$7:$O$48,2)))</f>
        <v xml:space="preserve">SCHÜTT </v>
      </c>
      <c r="G15" s="487" t="str">
        <f>IF($E15="","",VLOOKUP($E15,'Férfi egyéni 500 ELO'!$A$7:$O$48,3))</f>
        <v xml:space="preserve">Róbert </v>
      </c>
      <c r="H15" s="487"/>
      <c r="I15" s="487">
        <f>IF($E15="","",VLOOKUP($E15,'Férfi egyéni 500 ELO'!$A$7:$O$48,4))</f>
        <v>0</v>
      </c>
      <c r="J15" s="192"/>
      <c r="K15" s="161"/>
      <c r="L15" s="161"/>
      <c r="M15" s="161"/>
      <c r="N15" s="188"/>
      <c r="O15" s="161" t="s">
        <v>421</v>
      </c>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171"/>
      <c r="B16" s="460"/>
      <c r="C16" s="460"/>
      <c r="D16" s="472"/>
      <c r="E16" s="182"/>
      <c r="F16" s="488"/>
      <c r="G16" s="488"/>
      <c r="H16" s="489"/>
      <c r="I16" s="490" t="s">
        <v>0</v>
      </c>
      <c r="J16" s="176" t="s">
        <v>386</v>
      </c>
      <c r="K16" s="816" t="s">
        <v>393</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5">
      <c r="A17" s="171">
        <v>6</v>
      </c>
      <c r="B17" s="390">
        <f>IF($E17="","",VLOOKUP($E17,'Férfi egyéni 500 ELO'!$A$7:$O$48,14))</f>
        <v>0</v>
      </c>
      <c r="C17" s="390">
        <f>IF($E17="","",VLOOKUP($E17,'Férfi egyéni 500 ELO'!$A$7:$O$48,15))</f>
        <v>0</v>
      </c>
      <c r="D17" s="471">
        <f>IF($E17="","",VLOOKUP($E17,'Férfi egyéni 500 ELO'!$A$7:$O$48,5))</f>
        <v>0</v>
      </c>
      <c r="E17" s="159">
        <v>21</v>
      </c>
      <c r="F17" s="816" t="s">
        <v>393</v>
      </c>
      <c r="G17" s="487" t="str">
        <f>IF($E17="","",VLOOKUP($E17,'Férfi egyéni 500 ELO'!$A$7:$O$48,3))</f>
        <v>Dávid</v>
      </c>
      <c r="H17" s="487"/>
      <c r="I17" s="487">
        <f>IF($E17="","",VLOOKUP($E17,'Férfi egyéni 500 ELO'!$A$7:$O$48,4))</f>
        <v>0</v>
      </c>
      <c r="J17" s="180"/>
      <c r="K17" s="161" t="s">
        <v>478</v>
      </c>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5">
      <c r="A18" s="171"/>
      <c r="B18" s="460"/>
      <c r="C18" s="460"/>
      <c r="D18" s="472"/>
      <c r="E18" s="182"/>
      <c r="F18" s="488"/>
      <c r="G18" s="488"/>
      <c r="H18" s="489"/>
      <c r="I18" s="488"/>
      <c r="J18" s="183"/>
      <c r="K18" s="175" t="s">
        <v>0</v>
      </c>
      <c r="L18" s="184" t="s">
        <v>388</v>
      </c>
      <c r="M18" s="817" t="str">
        <f>UPPER(IF(OR(L18="a",L18="as"),K16,IF(OR(L18="b",L18="bs"),K20,)))</f>
        <v xml:space="preserve">SZÁNTÓ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5">
      <c r="A19" s="171">
        <v>7</v>
      </c>
      <c r="B19" s="390" t="str">
        <f>IF($E19="","",VLOOKUP($E19,'Férfi egyéni 500 ELO'!$A$7:$O$48,14))</f>
        <v/>
      </c>
      <c r="C19" s="390" t="str">
        <f>IF($E19="","",VLOOKUP($E19,'Férfi egyéni 500 ELO'!$A$7:$O$48,15))</f>
        <v/>
      </c>
      <c r="D19" s="471" t="str">
        <f>IF($E19="","",VLOOKUP($E19,'Férfi egyéni 500 ELO'!$A$7:$O$48,5))</f>
        <v/>
      </c>
      <c r="E19" s="159"/>
      <c r="F19" s="816" t="s">
        <v>385</v>
      </c>
      <c r="G19" s="487" t="str">
        <f>IF($E19="","",VLOOKUP($E19,'Férfi egyéni 500 ELO'!$A$7:$O$48,3))</f>
        <v/>
      </c>
      <c r="H19" s="487"/>
      <c r="I19" s="487" t="str">
        <f>IF($E19="","",VLOOKUP($E19,'Férfi egyéni 500 ELO'!$A$7:$O$48,4))</f>
        <v/>
      </c>
      <c r="J19" s="162"/>
      <c r="K19" s="161"/>
      <c r="L19" s="187"/>
      <c r="M19" s="161" t="s">
        <v>475</v>
      </c>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5">
      <c r="A20" s="171"/>
      <c r="B20" s="460"/>
      <c r="C20" s="460"/>
      <c r="D20" s="472"/>
      <c r="E20" s="172"/>
      <c r="F20" s="173"/>
      <c r="G20" s="173"/>
      <c r="H20" s="174"/>
      <c r="I20" s="175" t="s">
        <v>0</v>
      </c>
      <c r="J20" s="176" t="s">
        <v>165</v>
      </c>
      <c r="K20" s="817" t="str">
        <f>UPPER(IF(OR(J20="a",J20="as"),F19,IF(OR(J20="b",J20="bs"),F21,)))</f>
        <v xml:space="preserve">SZÁNTÓ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5">
      <c r="A21" s="157">
        <v>8</v>
      </c>
      <c r="B21" s="390">
        <f>IF($E21="","",VLOOKUP($E21,'Férfi egyéni 500 ELO'!$A$7:$O$48,14))</f>
        <v>0</v>
      </c>
      <c r="C21" s="390">
        <f>IF($E21="","",VLOOKUP($E21,'Férfi egyéni 500 ELO'!$A$7:$O$48,15))</f>
        <v>0</v>
      </c>
      <c r="D21" s="471">
        <f>IF($E21="","",VLOOKUP($E21,'Férfi egyéni 500 ELO'!$A$7:$O$48,5))</f>
        <v>0</v>
      </c>
      <c r="E21" s="159">
        <v>7</v>
      </c>
      <c r="F21" s="160" t="str">
        <f>UPPER(IF($E21="","",VLOOKUP($E21,'Férfi egyéni 500 ELO'!$A$7:$O$48,2)))</f>
        <v xml:space="preserve">SZÁNTÓ </v>
      </c>
      <c r="G21" s="160" t="str">
        <f>IF($E21="","",VLOOKUP($E21,'Férfi egyéni 500 ELO'!$A$7:$O$48,3))</f>
        <v>András</v>
      </c>
      <c r="H21" s="160"/>
      <c r="I21" s="160">
        <f>IF($E21="","",VLOOKUP($E21,'Férfi egyéni 500 ELO'!$A$7:$O$48,4))</f>
        <v>0</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5">
      <c r="A22" s="171"/>
      <c r="B22" s="460"/>
      <c r="C22" s="460"/>
      <c r="D22" s="472"/>
      <c r="E22" s="172"/>
      <c r="F22" s="191"/>
      <c r="G22" s="191"/>
      <c r="H22" s="195"/>
      <c r="I22" s="191"/>
      <c r="J22" s="183"/>
      <c r="K22" s="161"/>
      <c r="L22" s="161"/>
      <c r="M22" s="161"/>
      <c r="N22" s="186"/>
      <c r="O22" s="175" t="s">
        <v>0</v>
      </c>
      <c r="P22" s="184" t="s">
        <v>388</v>
      </c>
      <c r="Q22" s="817" t="str">
        <f>UPPER(IF(OR(P22="a",P22="as"),O14,IF(OR(P22="b",P22="bs"),O30,)))</f>
        <v>OLLÉ</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5">
      <c r="A23" s="157">
        <v>9</v>
      </c>
      <c r="B23" s="390">
        <f>IF($E23="","",VLOOKUP($E23,'Férfi egyéni 500 ELO'!$A$7:$O$48,14))</f>
        <v>0</v>
      </c>
      <c r="C23" s="390">
        <f>IF($E23="","",VLOOKUP($E23,'Férfi egyéni 500 ELO'!$A$7:$O$48,15))</f>
        <v>0</v>
      </c>
      <c r="D23" s="471">
        <f>IF($E23="","",VLOOKUP($E23,'Férfi egyéni 500 ELO'!$A$7:$O$48,5))</f>
        <v>0</v>
      </c>
      <c r="E23" s="159">
        <v>4</v>
      </c>
      <c r="F23" s="160" t="str">
        <f>UPPER(IF($E23="","",VLOOKUP($E23,'Férfi egyéni 500 ELO'!$A$7:$O$48,2)))</f>
        <v xml:space="preserve">VARGA </v>
      </c>
      <c r="G23" s="160" t="str">
        <f>IF($E23="","",VLOOKUP($E23,'Férfi egyéni 500 ELO'!$A$7:$O$48,3))</f>
        <v>Bence</v>
      </c>
      <c r="H23" s="160"/>
      <c r="I23" s="160">
        <f>IF($E23="","",VLOOKUP($E23,'Férfi egyéni 500 ELO'!$A$7:$O$48,4))</f>
        <v>0</v>
      </c>
      <c r="J23" s="162"/>
      <c r="K23" s="161"/>
      <c r="L23" s="161"/>
      <c r="M23" s="161"/>
      <c r="N23" s="186"/>
      <c r="O23" s="164"/>
      <c r="P23" s="246"/>
      <c r="Q23" s="161" t="s">
        <v>420</v>
      </c>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5">
      <c r="A24" s="171"/>
      <c r="B24" s="460"/>
      <c r="C24" s="460"/>
      <c r="D24" s="472"/>
      <c r="E24" s="172"/>
      <c r="F24" s="173"/>
      <c r="G24" s="173"/>
      <c r="H24" s="174"/>
      <c r="I24" s="175" t="s">
        <v>0</v>
      </c>
      <c r="J24" s="176" t="s">
        <v>164</v>
      </c>
      <c r="K24" s="817" t="str">
        <f>UPPER(IF(OR(J24="a",J24="as"),F23,IF(OR(J24="b",J24="bs"),F25,)))</f>
        <v xml:space="preserve">VARGA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5">
      <c r="A25" s="171">
        <v>10</v>
      </c>
      <c r="B25" s="390" t="str">
        <f>IF($E25="","",VLOOKUP($E25,'Férfi egyéni 500 ELO'!$A$7:$O$48,14))</f>
        <v/>
      </c>
      <c r="C25" s="390" t="str">
        <f>IF($E25="","",VLOOKUP($E25,'Férfi egyéni 500 ELO'!$A$7:$O$48,15))</f>
        <v/>
      </c>
      <c r="D25" s="471" t="str">
        <f>IF($E25="","",VLOOKUP($E25,'Férfi egyéni 500 ELO'!$A$7:$O$48,5))</f>
        <v/>
      </c>
      <c r="E25" s="159"/>
      <c r="F25" s="816" t="s">
        <v>385</v>
      </c>
      <c r="G25" s="487" t="str">
        <f>IF($E25="","",VLOOKUP($E25,'Férfi egyéni 500 ELO'!$A$7:$O$48,3))</f>
        <v/>
      </c>
      <c r="H25" s="487"/>
      <c r="I25" s="487" t="str">
        <f>IF($E25="","",VLOOKUP($E25,'Férfi egyéni 500 ELO'!$A$7:$O$48,4))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5">
      <c r="A26" s="171"/>
      <c r="B26" s="460"/>
      <c r="C26" s="460"/>
      <c r="D26" s="472"/>
      <c r="E26" s="182"/>
      <c r="F26" s="488"/>
      <c r="G26" s="488"/>
      <c r="H26" s="489"/>
      <c r="I26" s="488"/>
      <c r="J26" s="183"/>
      <c r="K26" s="175" t="s">
        <v>0</v>
      </c>
      <c r="L26" s="184" t="s">
        <v>388</v>
      </c>
      <c r="M26" s="177" t="str">
        <f>UPPER(IF(OR(L26="a",L26="as"),K24,IF(OR(L26="b",L26="bs"),K28,)))</f>
        <v>HÉJJAS</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5">
      <c r="A27" s="171">
        <v>11</v>
      </c>
      <c r="B27" s="390">
        <f>IF($E27="","",VLOOKUP($E27,'Férfi egyéni 500 ELO'!$A$7:$O$48,14))</f>
        <v>0</v>
      </c>
      <c r="C27" s="390">
        <f>IF($E27="","",VLOOKUP($E27,'Férfi egyéni 500 ELO'!$A$7:$O$48,15))</f>
        <v>0</v>
      </c>
      <c r="D27" s="471">
        <f>IF($E27="","",VLOOKUP($E27,'Férfi egyéni 500 ELO'!$A$7:$O$48,5))</f>
        <v>0</v>
      </c>
      <c r="E27" s="159">
        <v>13</v>
      </c>
      <c r="F27" s="487" t="str">
        <f>UPPER(IF($E27="","",VLOOKUP($E27,'Férfi egyéni 500 ELO'!$A$7:$O$48,2)))</f>
        <v xml:space="preserve">FORGÓ </v>
      </c>
      <c r="G27" s="487" t="str">
        <f>IF($E27="","",VLOOKUP($E27,'Férfi egyéni 500 ELO'!$A$7:$O$48,3))</f>
        <v>Róbert</v>
      </c>
      <c r="H27" s="487"/>
      <c r="I27" s="487">
        <f>IF($E27="","",VLOOKUP($E27,'Férfi egyéni 500 ELO'!$A$7:$O$48,4))</f>
        <v>0</v>
      </c>
      <c r="J27" s="162"/>
      <c r="K27" s="161"/>
      <c r="L27" s="187"/>
      <c r="M27" s="161" t="s">
        <v>475</v>
      </c>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5">
      <c r="A28" s="196"/>
      <c r="B28" s="460"/>
      <c r="C28" s="460"/>
      <c r="D28" s="472"/>
      <c r="E28" s="182"/>
      <c r="F28" s="488"/>
      <c r="G28" s="488"/>
      <c r="H28" s="489"/>
      <c r="I28" s="490" t="s">
        <v>0</v>
      </c>
      <c r="J28" s="176" t="s">
        <v>165</v>
      </c>
      <c r="K28" s="177" t="str">
        <f>UPPER(IF(OR(J28="a",J28="as"),F27,IF(OR(J28="b",J28="bs"),F29,)))</f>
        <v>HÉJJAS</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5">
      <c r="A29" s="171">
        <v>12</v>
      </c>
      <c r="B29" s="390">
        <f>IF($E29="","",VLOOKUP($E29,'Férfi egyéni 500 ELO'!$A$7:$O$48,14))</f>
        <v>0</v>
      </c>
      <c r="C29" s="390">
        <f>IF($E29="","",VLOOKUP($E29,'Férfi egyéni 500 ELO'!$A$7:$O$48,15))</f>
        <v>0</v>
      </c>
      <c r="D29" s="471">
        <f>IF($E29="","",VLOOKUP($E29,'Férfi egyéni 500 ELO'!$A$7:$O$48,5))</f>
        <v>0</v>
      </c>
      <c r="E29" s="159">
        <v>15</v>
      </c>
      <c r="F29" s="487" t="str">
        <f>UPPER(IF($E29="","",VLOOKUP($E29,'Férfi egyéni 500 ELO'!$A$7:$O$48,2)))</f>
        <v>HÉJJAS</v>
      </c>
      <c r="G29" s="487" t="str">
        <f>IF($E29="","",VLOOKUP($E29,'Férfi egyéni 500 ELO'!$A$7:$O$48,3))</f>
        <v>Mihály</v>
      </c>
      <c r="H29" s="487"/>
      <c r="I29" s="487">
        <f>IF($E29="","",VLOOKUP($E29,'Férfi egyéni 500 ELO'!$A$7:$O$48,4))</f>
        <v>0</v>
      </c>
      <c r="J29" s="190"/>
      <c r="K29" s="161" t="s">
        <v>478</v>
      </c>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5">
      <c r="A30" s="171"/>
      <c r="B30" s="460"/>
      <c r="C30" s="460"/>
      <c r="D30" s="472"/>
      <c r="E30" s="182"/>
      <c r="F30" s="488"/>
      <c r="G30" s="488"/>
      <c r="H30" s="489"/>
      <c r="I30" s="488"/>
      <c r="J30" s="183"/>
      <c r="K30" s="161"/>
      <c r="L30" s="161"/>
      <c r="M30" s="175" t="s">
        <v>0</v>
      </c>
      <c r="N30" s="184"/>
      <c r="O30" s="817" t="s">
        <v>496</v>
      </c>
      <c r="P30" s="248"/>
      <c r="Q30" s="164"/>
      <c r="R30" s="246"/>
      <c r="S30" s="169"/>
      <c r="AI30" s="668"/>
      <c r="AJ30" s="668"/>
      <c r="AK30" s="668"/>
    </row>
    <row r="31" spans="1:39" s="38" customFormat="1" ht="9.6" customHeight="1" x14ac:dyDescent="0.25">
      <c r="A31" s="171">
        <v>13</v>
      </c>
      <c r="B31" s="390">
        <f>IF($E31="","",VLOOKUP($E31,'Férfi egyéni 500 ELO'!$A$7:$O$48,14))</f>
        <v>0</v>
      </c>
      <c r="C31" s="390">
        <f>IF($E31="","",VLOOKUP($E31,'Férfi egyéni 500 ELO'!$A$7:$O$48,15))</f>
        <v>0</v>
      </c>
      <c r="D31" s="471">
        <f>IF($E31="","",VLOOKUP($E31,'Férfi egyéni 500 ELO'!$A$7:$O$48,5))</f>
        <v>0</v>
      </c>
      <c r="E31" s="159">
        <v>12</v>
      </c>
      <c r="F31" s="487" t="str">
        <f>UPPER(IF($E31="","",VLOOKUP($E31,'Férfi egyéni 500 ELO'!$A$7:$O$48,2)))</f>
        <v xml:space="preserve">TAKÁCS </v>
      </c>
      <c r="G31" s="487" t="str">
        <f>IF($E31="","",VLOOKUP($E31,'Férfi egyéni 500 ELO'!$A$7:$O$48,3))</f>
        <v>Richárd</v>
      </c>
      <c r="H31" s="487"/>
      <c r="I31" s="487">
        <f>IF($E31="","",VLOOKUP($E31,'Férfi egyéni 500 ELO'!$A$7:$O$48,4))</f>
        <v>0</v>
      </c>
      <c r="J31" s="192"/>
      <c r="K31" s="161"/>
      <c r="L31" s="161"/>
      <c r="M31" s="161"/>
      <c r="N31" s="188"/>
      <c r="O31" s="161" t="s">
        <v>394</v>
      </c>
      <c r="P31" s="166"/>
      <c r="Q31" s="164"/>
      <c r="R31" s="246"/>
      <c r="S31" s="169"/>
      <c r="AI31" s="668"/>
      <c r="AJ31" s="668"/>
      <c r="AK31" s="668"/>
    </row>
    <row r="32" spans="1:39" s="38" customFormat="1" ht="9.6" customHeight="1" x14ac:dyDescent="0.25">
      <c r="A32" s="171"/>
      <c r="B32" s="460"/>
      <c r="C32" s="460"/>
      <c r="D32" s="472"/>
      <c r="E32" s="182"/>
      <c r="F32" s="488"/>
      <c r="G32" s="488"/>
      <c r="H32" s="489"/>
      <c r="I32" s="490" t="s">
        <v>0</v>
      </c>
      <c r="J32" s="176" t="s">
        <v>386</v>
      </c>
      <c r="K32" s="177" t="str">
        <f>UPPER(IF(OR(J32="a",J32="as"),F31,IF(OR(J32="b",J32="bs"),F33,)))</f>
        <v xml:space="preserve">TAKÁCS </v>
      </c>
      <c r="L32" s="177"/>
      <c r="M32" s="161"/>
      <c r="N32" s="188"/>
      <c r="O32" s="164"/>
      <c r="P32" s="166"/>
      <c r="Q32" s="164"/>
      <c r="R32" s="246"/>
      <c r="S32" s="169"/>
      <c r="AI32" s="668"/>
      <c r="AJ32" s="668"/>
      <c r="AK32" s="668"/>
    </row>
    <row r="33" spans="1:37" s="38" customFormat="1" ht="9.6" customHeight="1" x14ac:dyDescent="0.25">
      <c r="A33" s="171">
        <v>14</v>
      </c>
      <c r="B33" s="390" t="str">
        <f>IF($E33="","",VLOOKUP($E33,'Férfi egyéni 500 ELO'!$A$7:$O$48,14))</f>
        <v/>
      </c>
      <c r="C33" s="390" t="str">
        <f>IF($E33="","",VLOOKUP($E33,'Férfi egyéni 500 ELO'!$A$7:$O$48,15))</f>
        <v/>
      </c>
      <c r="D33" s="471" t="str">
        <f>IF($E33="","",VLOOKUP($E33,'Férfi egyéni 500 ELO'!$A$7:$O$48,5))</f>
        <v/>
      </c>
      <c r="E33" s="159"/>
      <c r="F33" s="816" t="s">
        <v>385</v>
      </c>
      <c r="G33" s="487" t="str">
        <f>IF($E33="","",VLOOKUP($E33,'Férfi egyéni 500 ELO'!$A$7:$O$48,3))</f>
        <v/>
      </c>
      <c r="H33" s="487"/>
      <c r="I33" s="487" t="str">
        <f>IF($E33="","",VLOOKUP($E33,'Férfi egyéni 500 ELO'!$A$7:$O$48,4))</f>
        <v/>
      </c>
      <c r="J33" s="180"/>
      <c r="K33" s="161"/>
      <c r="L33" s="181"/>
      <c r="M33" s="161"/>
      <c r="N33" s="188"/>
      <c r="O33" s="164"/>
      <c r="P33" s="166"/>
      <c r="Q33" s="164"/>
      <c r="R33" s="246"/>
      <c r="S33" s="169"/>
      <c r="AI33" s="668"/>
      <c r="AJ33" s="668"/>
      <c r="AK33" s="668"/>
    </row>
    <row r="34" spans="1:37" s="38" customFormat="1" ht="9.6" customHeight="1" x14ac:dyDescent="0.25">
      <c r="A34" s="171"/>
      <c r="B34" s="460"/>
      <c r="C34" s="460"/>
      <c r="D34" s="472"/>
      <c r="E34" s="182"/>
      <c r="F34" s="488"/>
      <c r="G34" s="488"/>
      <c r="H34" s="489"/>
      <c r="I34" s="488"/>
      <c r="J34" s="183"/>
      <c r="K34" s="175" t="s">
        <v>0</v>
      </c>
      <c r="L34" s="184" t="s">
        <v>165</v>
      </c>
      <c r="M34" s="817" t="str">
        <f>UPPER(IF(OR(L34="a",L34="as"),K32,IF(OR(L34="b",L34="bs"),K36,)))</f>
        <v xml:space="preserve">OLLÉ </v>
      </c>
      <c r="N34" s="194"/>
      <c r="O34" s="164"/>
      <c r="P34" s="166"/>
      <c r="Q34" s="164"/>
      <c r="R34" s="246"/>
      <c r="S34" s="169"/>
      <c r="AI34" s="668"/>
      <c r="AJ34" s="668"/>
      <c r="AK34" s="668"/>
    </row>
    <row r="35" spans="1:37" s="38" customFormat="1" ht="9.6" customHeight="1" x14ac:dyDescent="0.25">
      <c r="A35" s="171">
        <v>15</v>
      </c>
      <c r="B35" s="390" t="str">
        <f>IF($E35="","",VLOOKUP($E35,'Férfi egyéni 500 ELO'!$A$7:$O$48,14))</f>
        <v/>
      </c>
      <c r="C35" s="390" t="str">
        <f>IF($E35="","",VLOOKUP($E35,'Férfi egyéni 500 ELO'!$A$7:$O$48,15))</f>
        <v/>
      </c>
      <c r="D35" s="471" t="str">
        <f>IF($E35="","",VLOOKUP($E35,'Férfi egyéni 500 ELO'!$A$7:$O$48,5))</f>
        <v/>
      </c>
      <c r="E35" s="159"/>
      <c r="F35" s="816" t="s">
        <v>385</v>
      </c>
      <c r="G35" s="487" t="str">
        <f>IF($E35="","",VLOOKUP($E35,'Férfi egyéni 500 ELO'!$A$7:$O$48,3))</f>
        <v/>
      </c>
      <c r="H35" s="487"/>
      <c r="I35" s="487" t="str">
        <f>IF($E35="","",VLOOKUP($E35,'Férfi egyéni 500 ELO'!$A$7:$O$48,4))</f>
        <v/>
      </c>
      <c r="J35" s="162"/>
      <c r="K35" s="161"/>
      <c r="L35" s="187"/>
      <c r="M35" s="161" t="s">
        <v>421</v>
      </c>
      <c r="N35" s="186"/>
      <c r="O35" s="164"/>
      <c r="P35" s="166"/>
      <c r="Q35" s="164"/>
      <c r="R35" s="246"/>
      <c r="S35" s="169"/>
      <c r="AI35" s="668"/>
      <c r="AJ35" s="668"/>
      <c r="AK35" s="668"/>
    </row>
    <row r="36" spans="1:37" s="38" customFormat="1" ht="9.6" customHeight="1" x14ac:dyDescent="0.25">
      <c r="A36" s="171"/>
      <c r="B36" s="460"/>
      <c r="C36" s="460"/>
      <c r="D36" s="472"/>
      <c r="E36" s="172"/>
      <c r="F36" s="173"/>
      <c r="G36" s="173"/>
      <c r="H36" s="174"/>
      <c r="I36" s="175" t="s">
        <v>0</v>
      </c>
      <c r="J36" s="176" t="s">
        <v>165</v>
      </c>
      <c r="K36" s="817" t="str">
        <f>UPPER(IF(OR(J36="a",J36="as"),F35,IF(OR(J36="b",J36="bs"),F37,)))</f>
        <v xml:space="preserve">OLLÉ </v>
      </c>
      <c r="L36" s="189"/>
      <c r="M36" s="161"/>
      <c r="N36" s="186"/>
      <c r="O36" s="164"/>
      <c r="P36" s="166"/>
      <c r="Q36" s="164"/>
      <c r="R36" s="246"/>
      <c r="S36" s="169"/>
      <c r="AI36" s="668"/>
      <c r="AJ36" s="668"/>
      <c r="AK36" s="668"/>
    </row>
    <row r="37" spans="1:37" s="38" customFormat="1" ht="9.6" customHeight="1" x14ac:dyDescent="0.25">
      <c r="A37" s="157">
        <v>16</v>
      </c>
      <c r="B37" s="390">
        <f>IF($E37="","",VLOOKUP($E37,'Férfi egyéni 500 ELO'!$A$7:$O$48,14))</f>
        <v>0</v>
      </c>
      <c r="C37" s="390">
        <f>IF($E37="","",VLOOKUP($E37,'Férfi egyéni 500 ELO'!$A$7:$O$48,15))</f>
        <v>0</v>
      </c>
      <c r="D37" s="471">
        <f>IF($E37="","",VLOOKUP($E37,'Férfi egyéni 500 ELO'!$A$7:$O$48,5))</f>
        <v>0</v>
      </c>
      <c r="E37" s="159">
        <v>5</v>
      </c>
      <c r="F37" s="160" t="str">
        <f>UPPER(IF($E37="","",VLOOKUP($E37,'Férfi egyéni 500 ELO'!$A$7:$O$48,2)))</f>
        <v xml:space="preserve">OLLÉ </v>
      </c>
      <c r="G37" s="160" t="str">
        <f>IF($E37="","",VLOOKUP($E37,'Férfi egyéni 500 ELO'!$A$7:$O$48,3))</f>
        <v>Tamás</v>
      </c>
      <c r="H37" s="160"/>
      <c r="I37" s="160">
        <f>IF($E37="","",VLOOKUP($E37,'Férfi egyéni 500 ELO'!$A$7:$O$48,4))</f>
        <v>0</v>
      </c>
      <c r="J37" s="190"/>
      <c r="K37" s="161"/>
      <c r="L37" s="161"/>
      <c r="M37" s="161"/>
      <c r="N37" s="186"/>
      <c r="O37" s="166"/>
      <c r="P37" s="166"/>
      <c r="Q37" s="164"/>
      <c r="R37" s="246"/>
      <c r="S37" s="169"/>
      <c r="AI37" s="668"/>
      <c r="AJ37" s="668"/>
      <c r="AK37" s="668"/>
    </row>
    <row r="38" spans="1:37" s="38" customFormat="1" ht="9.6" customHeight="1" x14ac:dyDescent="0.25">
      <c r="A38" s="171"/>
      <c r="B38" s="460"/>
      <c r="C38" s="460"/>
      <c r="D38" s="472"/>
      <c r="E38" s="172"/>
      <c r="F38" s="173"/>
      <c r="G38" s="173"/>
      <c r="H38" s="174"/>
      <c r="I38" s="173"/>
      <c r="J38" s="183"/>
      <c r="K38" s="161"/>
      <c r="L38" s="161"/>
      <c r="M38" s="161"/>
      <c r="N38" s="186"/>
      <c r="O38" s="474" t="s">
        <v>132</v>
      </c>
      <c r="P38" s="250"/>
      <c r="Q38" s="177" t="s">
        <v>525</v>
      </c>
      <c r="R38" s="251"/>
      <c r="S38" s="169"/>
      <c r="AI38" s="668"/>
      <c r="AJ38" s="668"/>
      <c r="AK38" s="668"/>
    </row>
    <row r="39" spans="1:37" s="38" customFormat="1" ht="9.6" customHeight="1" x14ac:dyDescent="0.25">
      <c r="A39" s="157">
        <v>17</v>
      </c>
      <c r="B39" s="390">
        <f>IF($E39="","",VLOOKUP($E39,'Férfi egyéni 500 ELO'!$A$7:$O$48,14))</f>
        <v>0</v>
      </c>
      <c r="C39" s="390">
        <f>IF($E39="","",VLOOKUP($E39,'Férfi egyéni 500 ELO'!$A$7:$O$48,15))</f>
        <v>0</v>
      </c>
      <c r="D39" s="471">
        <f>IF($E39="","",VLOOKUP($E39,'Férfi egyéni 500 ELO'!$A$7:$O$48,5))</f>
        <v>0</v>
      </c>
      <c r="E39" s="159">
        <v>8</v>
      </c>
      <c r="F39" s="160" t="str">
        <f>UPPER(IF($E39="","",VLOOKUP($E39,'Férfi egyéni 500 ELO'!$A$7:$O$48,2)))</f>
        <v xml:space="preserve">MELIS </v>
      </c>
      <c r="G39" s="160" t="str">
        <f>IF($E39="","",VLOOKUP($E39,'Férfi egyéni 500 ELO'!$A$7:$O$48,3))</f>
        <v>György</v>
      </c>
      <c r="H39" s="160"/>
      <c r="I39" s="160">
        <f>IF($E39="","",VLOOKUP($E39,'Férfi egyéni 500 ELO'!$A$7:$O$48,4))</f>
        <v>0</v>
      </c>
      <c r="J39" s="162"/>
      <c r="K39" s="161"/>
      <c r="L39" s="161"/>
      <c r="M39" s="161"/>
      <c r="N39" s="186"/>
      <c r="O39" s="175" t="s">
        <v>0</v>
      </c>
      <c r="P39" s="252"/>
      <c r="Q39" s="161" t="s">
        <v>478</v>
      </c>
      <c r="R39" s="246"/>
      <c r="S39" s="169"/>
      <c r="AI39" s="668"/>
      <c r="AJ39" s="668"/>
      <c r="AK39" s="668"/>
    </row>
    <row r="40" spans="1:37" s="38" customFormat="1" ht="9.6" customHeight="1" x14ac:dyDescent="0.25">
      <c r="A40" s="171"/>
      <c r="B40" s="460"/>
      <c r="C40" s="460"/>
      <c r="D40" s="472"/>
      <c r="E40" s="172"/>
      <c r="F40" s="173"/>
      <c r="G40" s="173"/>
      <c r="H40" s="174"/>
      <c r="I40" s="175" t="s">
        <v>0</v>
      </c>
      <c r="J40" s="176" t="s">
        <v>164</v>
      </c>
      <c r="K40" s="817" t="str">
        <f>UPPER(IF(OR(J40="a",J40="as"),F39,IF(OR(J40="b",J40="bs"),F41,)))</f>
        <v xml:space="preserve">MELIS </v>
      </c>
      <c r="L40" s="177"/>
      <c r="M40" s="161"/>
      <c r="N40" s="186"/>
      <c r="O40" s="164"/>
      <c r="P40" s="166"/>
      <c r="Q40" s="164"/>
      <c r="R40" s="246"/>
      <c r="S40" s="169"/>
      <c r="AI40" s="668"/>
      <c r="AJ40" s="668"/>
      <c r="AK40" s="668"/>
    </row>
    <row r="41" spans="1:37" s="38" customFormat="1" ht="9.6" customHeight="1" x14ac:dyDescent="0.25">
      <c r="A41" s="171">
        <v>18</v>
      </c>
      <c r="B41" s="390" t="str">
        <f>IF($E41="","",VLOOKUP($E41,'Férfi egyéni 500 ELO'!$A$7:$O$48,14))</f>
        <v/>
      </c>
      <c r="C41" s="390" t="str">
        <f>IF($E41="","",VLOOKUP($E41,'Férfi egyéni 500 ELO'!$A$7:$O$48,15))</f>
        <v/>
      </c>
      <c r="D41" s="471" t="str">
        <f>IF($E41="","",VLOOKUP($E41,'Férfi egyéni 500 ELO'!$A$7:$O$48,5))</f>
        <v/>
      </c>
      <c r="E41" s="159"/>
      <c r="F41" s="816" t="s">
        <v>385</v>
      </c>
      <c r="G41" s="487" t="str">
        <f>IF($E41="","",VLOOKUP($E41,'Férfi egyéni 500 ELO'!$A$7:$O$48,3))</f>
        <v/>
      </c>
      <c r="H41" s="487"/>
      <c r="I41" s="487" t="str">
        <f>IF($E41="","",VLOOKUP($E41,'Férfi egyéni 500 ELO'!$A$7:$O$48,4))</f>
        <v/>
      </c>
      <c r="J41" s="180"/>
      <c r="K41" s="161"/>
      <c r="L41" s="181"/>
      <c r="M41" s="161"/>
      <c r="N41" s="186"/>
      <c r="O41" s="164"/>
      <c r="P41" s="166"/>
      <c r="Q41" s="836" t="str">
        <f>IF(Y3="","",CONCATENATE(AB1," pont"))</f>
        <v/>
      </c>
      <c r="R41" s="837"/>
      <c r="S41" s="169"/>
      <c r="AI41" s="668"/>
      <c r="AJ41" s="668"/>
      <c r="AK41" s="668"/>
    </row>
    <row r="42" spans="1:37" s="38" customFormat="1" ht="9.6" customHeight="1" x14ac:dyDescent="0.25">
      <c r="A42" s="171"/>
      <c r="B42" s="460"/>
      <c r="C42" s="460"/>
      <c r="D42" s="472"/>
      <c r="E42" s="182"/>
      <c r="F42" s="488"/>
      <c r="G42" s="488"/>
      <c r="H42" s="489"/>
      <c r="I42" s="488"/>
      <c r="J42" s="183"/>
      <c r="K42" s="175" t="s">
        <v>0</v>
      </c>
      <c r="L42" s="184" t="s">
        <v>388</v>
      </c>
      <c r="M42" s="177" t="str">
        <f>UPPER(IF(OR(L42="a",L42="as"),K40,IF(OR(L42="b",L42="bs"),K44,)))</f>
        <v xml:space="preserve">HARGITAI-KISS </v>
      </c>
      <c r="N42" s="185"/>
      <c r="O42" s="164"/>
      <c r="P42" s="166"/>
      <c r="Q42" s="164"/>
      <c r="R42" s="246"/>
      <c r="S42" s="169"/>
      <c r="AI42" s="668"/>
      <c r="AJ42" s="668"/>
      <c r="AK42" s="668"/>
    </row>
    <row r="43" spans="1:37" s="38" customFormat="1" ht="9.6" customHeight="1" x14ac:dyDescent="0.25">
      <c r="A43" s="171">
        <v>19</v>
      </c>
      <c r="B43" s="390">
        <f>IF($E43="","",VLOOKUP($E43,'Férfi egyéni 500 ELO'!$A$7:$O$48,14))</f>
        <v>0</v>
      </c>
      <c r="C43" s="390">
        <f>IF($E43="","",VLOOKUP($E43,'Férfi egyéni 500 ELO'!$A$7:$O$48,15))</f>
        <v>0</v>
      </c>
      <c r="D43" s="471">
        <f>IF($E43="","",VLOOKUP($E43,'Férfi egyéni 500 ELO'!$A$7:$O$48,5))</f>
        <v>0</v>
      </c>
      <c r="E43" s="159">
        <v>10</v>
      </c>
      <c r="F43" s="487" t="str">
        <f>UPPER(IF($E43="","",VLOOKUP($E43,'Férfi egyéni 500 ELO'!$A$7:$O$48,2)))</f>
        <v xml:space="preserve">HARGITAI-KISS </v>
      </c>
      <c r="G43" s="487" t="str">
        <f>IF($E43="","",VLOOKUP($E43,'Férfi egyéni 500 ELO'!$A$7:$O$48,3))</f>
        <v>Krisztián</v>
      </c>
      <c r="H43" s="487"/>
      <c r="I43" s="487">
        <f>IF($E43="","",VLOOKUP($E43,'Férfi egyéni 500 ELO'!$A$7:$O$48,4))</f>
        <v>0</v>
      </c>
      <c r="J43" s="162"/>
      <c r="K43" s="161"/>
      <c r="L43" s="187"/>
      <c r="M43" s="161" t="s">
        <v>421</v>
      </c>
      <c r="N43" s="188"/>
      <c r="O43" s="164"/>
      <c r="P43" s="166"/>
      <c r="Q43" s="164"/>
      <c r="R43" s="246"/>
      <c r="S43" s="169"/>
      <c r="AI43" s="668"/>
      <c r="AJ43" s="668"/>
      <c r="AK43" s="668"/>
    </row>
    <row r="44" spans="1:37" s="38" customFormat="1" ht="9.6" customHeight="1" x14ac:dyDescent="0.25">
      <c r="A44" s="171"/>
      <c r="B44" s="460"/>
      <c r="C44" s="460"/>
      <c r="D44" s="472"/>
      <c r="E44" s="182"/>
      <c r="F44" s="488"/>
      <c r="G44" s="488"/>
      <c r="H44" s="489"/>
      <c r="I44" s="490" t="s">
        <v>0</v>
      </c>
      <c r="J44" s="176" t="s">
        <v>386</v>
      </c>
      <c r="K44" s="177" t="str">
        <f>UPPER(IF(OR(J44="a",J44="as"),F43,IF(OR(J44="b",J44="bs"),F45,)))</f>
        <v xml:space="preserve">HARGITAI-KISS </v>
      </c>
      <c r="L44" s="189"/>
      <c r="M44" s="161"/>
      <c r="N44" s="188"/>
      <c r="O44" s="164"/>
      <c r="P44" s="166"/>
      <c r="Q44" s="164"/>
      <c r="R44" s="246"/>
      <c r="S44" s="169"/>
      <c r="AI44" s="668"/>
      <c r="AJ44" s="668"/>
      <c r="AK44" s="668"/>
    </row>
    <row r="45" spans="1:37" s="38" customFormat="1" ht="9.6" customHeight="1" x14ac:dyDescent="0.25">
      <c r="A45" s="171">
        <v>20</v>
      </c>
      <c r="B45" s="390" t="str">
        <f>IF($E45="","",VLOOKUP($E45,'Férfi egyéni 500 ELO'!$A$7:$O$48,14))</f>
        <v/>
      </c>
      <c r="C45" s="390" t="str">
        <f>IF($E45="","",VLOOKUP($E45,'Férfi egyéni 500 ELO'!$A$7:$O$48,15))</f>
        <v/>
      </c>
      <c r="D45" s="471" t="str">
        <f>IF($E45="","",VLOOKUP($E45,'Férfi egyéni 500 ELO'!$A$7:$O$48,5))</f>
        <v/>
      </c>
      <c r="E45" s="159"/>
      <c r="F45" s="816" t="s">
        <v>385</v>
      </c>
      <c r="G45" s="487" t="str">
        <f>IF($E45="","",VLOOKUP($E45,'Férfi egyéni 500 ELO'!$A$7:$O$48,3))</f>
        <v/>
      </c>
      <c r="H45" s="487"/>
      <c r="I45" s="487" t="str">
        <f>IF($E45="","",VLOOKUP($E45,'Férfi egyéni 500 ELO'!$A$7:$O$48,4))</f>
        <v/>
      </c>
      <c r="J45" s="190"/>
      <c r="K45" s="161"/>
      <c r="L45" s="161"/>
      <c r="M45" s="161"/>
      <c r="N45" s="188"/>
      <c r="O45" s="164"/>
      <c r="P45" s="166"/>
      <c r="Q45" s="164"/>
      <c r="R45" s="246"/>
      <c r="S45" s="169"/>
      <c r="AI45" s="668"/>
      <c r="AJ45" s="668"/>
      <c r="AK45" s="668"/>
    </row>
    <row r="46" spans="1:37" s="38" customFormat="1" ht="9.6" customHeight="1" x14ac:dyDescent="0.25">
      <c r="A46" s="171"/>
      <c r="B46" s="460"/>
      <c r="C46" s="460"/>
      <c r="D46" s="472"/>
      <c r="E46" s="182"/>
      <c r="F46" s="488"/>
      <c r="G46" s="488"/>
      <c r="H46" s="489"/>
      <c r="I46" s="488"/>
      <c r="J46" s="183"/>
      <c r="K46" s="161"/>
      <c r="L46" s="161"/>
      <c r="M46" s="175" t="s">
        <v>0</v>
      </c>
      <c r="N46" s="184" t="s">
        <v>386</v>
      </c>
      <c r="O46" s="177" t="str">
        <f>UPPER(IF(OR(N46="a",N46="as"),M42,IF(OR(N46="b",N46="bs"),M50,)))</f>
        <v xml:space="preserve">HARGITAI-KISS </v>
      </c>
      <c r="P46" s="247"/>
      <c r="Q46" s="164"/>
      <c r="R46" s="246"/>
      <c r="S46" s="169"/>
      <c r="AI46" s="668"/>
      <c r="AJ46" s="668"/>
      <c r="AK46" s="668"/>
    </row>
    <row r="47" spans="1:37" s="38" customFormat="1" ht="9.6" customHeight="1" x14ac:dyDescent="0.25">
      <c r="A47" s="171">
        <v>21</v>
      </c>
      <c r="B47" s="390">
        <f>IF($E47="","",VLOOKUP($E47,'Férfi egyéni 500 ELO'!$A$7:$O$48,14))</f>
        <v>0</v>
      </c>
      <c r="C47" s="390">
        <f>IF($E47="","",VLOOKUP($E47,'Férfi egyéni 500 ELO'!$A$7:$O$48,15))</f>
        <v>0</v>
      </c>
      <c r="D47" s="471">
        <f>IF($E47="","",VLOOKUP($E47,'Férfi egyéni 500 ELO'!$A$7:$O$48,5))</f>
        <v>0</v>
      </c>
      <c r="E47" s="159">
        <v>18</v>
      </c>
      <c r="F47" s="487" t="str">
        <f>UPPER(IF($E47="","",VLOOKUP($E47,'Férfi egyéni 500 ELO'!$A$7:$O$48,2)))</f>
        <v>SZALONTAI</v>
      </c>
      <c r="G47" s="487" t="str">
        <f>IF($E47="","",VLOOKUP($E47,'Férfi egyéni 500 ELO'!$A$7:$O$48,3))</f>
        <v>Csaba</v>
      </c>
      <c r="H47" s="487"/>
      <c r="I47" s="487">
        <f>IF($E47="","",VLOOKUP($E47,'Férfi egyéni 500 ELO'!$A$7:$O$48,4))</f>
        <v>0</v>
      </c>
      <c r="J47" s="192"/>
      <c r="K47" s="161"/>
      <c r="L47" s="161"/>
      <c r="M47" s="161"/>
      <c r="N47" s="188"/>
      <c r="O47" s="161" t="s">
        <v>421</v>
      </c>
      <c r="P47" s="246"/>
      <c r="Q47" s="164"/>
      <c r="R47" s="246"/>
      <c r="S47" s="169"/>
      <c r="AI47" s="668"/>
      <c r="AJ47" s="668"/>
      <c r="AK47" s="668"/>
    </row>
    <row r="48" spans="1:37" s="38" customFormat="1" ht="9.6" customHeight="1" x14ac:dyDescent="0.25">
      <c r="A48" s="171"/>
      <c r="B48" s="460"/>
      <c r="C48" s="460"/>
      <c r="D48" s="472"/>
      <c r="E48" s="182"/>
      <c r="F48" s="488"/>
      <c r="G48" s="488"/>
      <c r="H48" s="489"/>
      <c r="I48" s="490" t="s">
        <v>0</v>
      </c>
      <c r="J48" s="176" t="s">
        <v>165</v>
      </c>
      <c r="K48" s="177" t="str">
        <f>UPPER(IF(OR(J48="a",J48="as"),F47,IF(OR(J48="b",J48="bs"),F49,)))</f>
        <v xml:space="preserve">TAPOLCSÁNYI </v>
      </c>
      <c r="L48" s="177"/>
      <c r="M48" s="161"/>
      <c r="N48" s="188"/>
      <c r="O48" s="164"/>
      <c r="P48" s="246"/>
      <c r="Q48" s="164"/>
      <c r="R48" s="246"/>
      <c r="S48" s="169"/>
      <c r="AI48" s="668"/>
      <c r="AJ48" s="668"/>
      <c r="AK48" s="668"/>
    </row>
    <row r="49" spans="1:37" s="38" customFormat="1" ht="9.6" customHeight="1" x14ac:dyDescent="0.25">
      <c r="A49" s="171">
        <v>22</v>
      </c>
      <c r="B49" s="390">
        <f>IF($E49="","",VLOOKUP($E49,'Férfi egyéni 500 ELO'!$A$7:$O$48,14))</f>
        <v>0</v>
      </c>
      <c r="C49" s="390">
        <f>IF($E49="","",VLOOKUP($E49,'Férfi egyéni 500 ELO'!$A$7:$O$48,15))</f>
        <v>0</v>
      </c>
      <c r="D49" s="471">
        <f>IF($E49="","",VLOOKUP($E49,'Férfi egyéni 500 ELO'!$A$7:$O$48,5))</f>
        <v>0</v>
      </c>
      <c r="E49" s="159">
        <v>9</v>
      </c>
      <c r="F49" s="487" t="str">
        <f>UPPER(IF($E49="","",VLOOKUP($E49,'Férfi egyéni 500 ELO'!$A$7:$O$48,2)))</f>
        <v xml:space="preserve">TAPOLCSÁNYI </v>
      </c>
      <c r="G49" s="487" t="str">
        <f>IF($E49="","",VLOOKUP($E49,'Férfi egyéni 500 ELO'!$A$7:$O$48,3))</f>
        <v>Patrik</v>
      </c>
      <c r="H49" s="487"/>
      <c r="I49" s="487">
        <f>IF($E49="","",VLOOKUP($E49,'Férfi egyéni 500 ELO'!$A$7:$O$48,4))</f>
        <v>0</v>
      </c>
      <c r="J49" s="180"/>
      <c r="K49" s="161" t="s">
        <v>423</v>
      </c>
      <c r="L49" s="181"/>
      <c r="M49" s="161"/>
      <c r="N49" s="188"/>
      <c r="O49" s="164"/>
      <c r="P49" s="246"/>
      <c r="Q49" s="164"/>
      <c r="R49" s="246"/>
      <c r="S49" s="169"/>
      <c r="AI49" s="668"/>
      <c r="AJ49" s="668"/>
      <c r="AK49" s="668"/>
    </row>
    <row r="50" spans="1:37" s="38" customFormat="1" ht="9.6" customHeight="1" x14ac:dyDescent="0.25">
      <c r="A50" s="171"/>
      <c r="B50" s="460"/>
      <c r="C50" s="460"/>
      <c r="D50" s="472"/>
      <c r="E50" s="182"/>
      <c r="F50" s="488"/>
      <c r="G50" s="488"/>
      <c r="H50" s="489"/>
      <c r="I50" s="488"/>
      <c r="J50" s="183"/>
      <c r="K50" s="175" t="s">
        <v>0</v>
      </c>
      <c r="L50" s="184" t="s">
        <v>164</v>
      </c>
      <c r="M50" s="177" t="str">
        <f>UPPER(IF(OR(L50="a",L50="as"),K48,IF(OR(L50="b",L50="bs"),K52,)))</f>
        <v xml:space="preserve">TAPOLCSÁNYI </v>
      </c>
      <c r="N50" s="194"/>
      <c r="O50" s="164"/>
      <c r="P50" s="246"/>
      <c r="Q50" s="164"/>
      <c r="R50" s="246"/>
      <c r="S50" s="169"/>
      <c r="AI50" s="668"/>
      <c r="AJ50" s="668"/>
      <c r="AK50" s="668"/>
    </row>
    <row r="51" spans="1:37" s="38" customFormat="1" ht="9.6" customHeight="1" x14ac:dyDescent="0.25">
      <c r="A51" s="171">
        <v>23</v>
      </c>
      <c r="B51" s="390" t="str">
        <f>IF($E51="","",VLOOKUP($E51,'Férfi egyéni 500 ELO'!$A$7:$O$48,14))</f>
        <v/>
      </c>
      <c r="C51" s="390" t="str">
        <f>IF($E51="","",VLOOKUP($E51,'Férfi egyéni 500 ELO'!$A$7:$O$48,15))</f>
        <v/>
      </c>
      <c r="D51" s="471" t="str">
        <f>IF($E51="","",VLOOKUP($E51,'Férfi egyéni 500 ELO'!$A$7:$O$48,5))</f>
        <v/>
      </c>
      <c r="E51" s="159"/>
      <c r="F51" s="816" t="s">
        <v>385</v>
      </c>
      <c r="G51" s="487" t="str">
        <f>IF($E51="","",VLOOKUP($E51,'Férfi egyéni 500 ELO'!$A$7:$O$48,3))</f>
        <v/>
      </c>
      <c r="H51" s="487"/>
      <c r="I51" s="487" t="str">
        <f>IF($E51="","",VLOOKUP($E51,'Férfi egyéni 500 ELO'!$A$7:$O$48,4))</f>
        <v/>
      </c>
      <c r="J51" s="162"/>
      <c r="K51" s="161"/>
      <c r="L51" s="187"/>
      <c r="M51" s="161" t="s">
        <v>422</v>
      </c>
      <c r="N51" s="186"/>
      <c r="O51" s="164"/>
      <c r="P51" s="246"/>
      <c r="Q51" s="164"/>
      <c r="R51" s="246"/>
      <c r="S51" s="169"/>
      <c r="AI51" s="668"/>
      <c r="AJ51" s="668"/>
      <c r="AK51" s="668"/>
    </row>
    <row r="52" spans="1:37" s="38" customFormat="1" ht="9.6" customHeight="1" x14ac:dyDescent="0.25">
      <c r="A52" s="171"/>
      <c r="B52" s="460"/>
      <c r="C52" s="460"/>
      <c r="D52" s="472"/>
      <c r="E52" s="172"/>
      <c r="F52" s="173"/>
      <c r="G52" s="173"/>
      <c r="H52" s="174"/>
      <c r="I52" s="175" t="s">
        <v>0</v>
      </c>
      <c r="J52" s="176" t="s">
        <v>165</v>
      </c>
      <c r="K52" s="817" t="str">
        <f>UPPER(IF(OR(J52="a",J52="as"),F51,IF(OR(J52="b",J52="bs"),F53,)))</f>
        <v xml:space="preserve">MAJERUSZ </v>
      </c>
      <c r="L52" s="189"/>
      <c r="M52" s="161"/>
      <c r="N52" s="186"/>
      <c r="O52" s="164"/>
      <c r="P52" s="246"/>
      <c r="Q52" s="164"/>
      <c r="R52" s="246"/>
      <c r="S52" s="169"/>
      <c r="AI52" s="668"/>
      <c r="AJ52" s="668"/>
      <c r="AK52" s="668"/>
    </row>
    <row r="53" spans="1:37" s="38" customFormat="1" ht="9.6" customHeight="1" x14ac:dyDescent="0.25">
      <c r="A53" s="157">
        <v>24</v>
      </c>
      <c r="B53" s="390">
        <f>IF($E53="","",VLOOKUP($E53,'Férfi egyéni 500 ELO'!$A$7:$O$48,14))</f>
        <v>0</v>
      </c>
      <c r="C53" s="390">
        <f>IF($E53="","",VLOOKUP($E53,'Férfi egyéni 500 ELO'!$A$7:$O$48,15))</f>
        <v>0</v>
      </c>
      <c r="D53" s="471">
        <f>IF($E53="","",VLOOKUP($E53,'Férfi egyéni 500 ELO'!$A$7:$O$48,5))</f>
        <v>0</v>
      </c>
      <c r="E53" s="159">
        <v>3</v>
      </c>
      <c r="F53" s="160" t="str">
        <f>UPPER(IF($E53="","",VLOOKUP($E53,'Férfi egyéni 500 ELO'!$A$7:$O$48,2)))</f>
        <v xml:space="preserve">MAJERUSZ </v>
      </c>
      <c r="G53" s="160" t="str">
        <f>IF($E53="","",VLOOKUP($E53,'Férfi egyéni 500 ELO'!$A$7:$O$48,3))</f>
        <v>Ádám</v>
      </c>
      <c r="H53" s="160"/>
      <c r="I53" s="160">
        <f>IF($E53="","",VLOOKUP($E53,'Férfi egyéni 500 ELO'!$A$7:$O$48,4))</f>
        <v>0</v>
      </c>
      <c r="J53" s="190"/>
      <c r="K53" s="161"/>
      <c r="L53" s="161"/>
      <c r="M53" s="161"/>
      <c r="N53" s="186"/>
      <c r="O53" s="164"/>
      <c r="P53" s="246"/>
      <c r="Q53" s="164"/>
      <c r="R53" s="246"/>
      <c r="S53" s="169"/>
      <c r="AI53" s="668"/>
      <c r="AJ53" s="668"/>
      <c r="AK53" s="668"/>
    </row>
    <row r="54" spans="1:37" s="38" customFormat="1" ht="9.6" customHeight="1" x14ac:dyDescent="0.25">
      <c r="A54" s="171"/>
      <c r="B54" s="460"/>
      <c r="C54" s="460"/>
      <c r="D54" s="472"/>
      <c r="E54" s="172"/>
      <c r="F54" s="191"/>
      <c r="G54" s="191"/>
      <c r="H54" s="195"/>
      <c r="I54" s="191"/>
      <c r="J54" s="183"/>
      <c r="K54" s="161"/>
      <c r="L54" s="161"/>
      <c r="M54" s="161"/>
      <c r="N54" s="186"/>
      <c r="O54" s="175" t="s">
        <v>0</v>
      </c>
      <c r="P54" s="184" t="s">
        <v>388</v>
      </c>
      <c r="Q54" s="817" t="str">
        <f>UPPER(IF(OR(P54="a",P54="as"),O46,IF(OR(P54="b",P54="bs"),O62,)))</f>
        <v>OLÁH</v>
      </c>
      <c r="R54" s="248"/>
      <c r="S54" s="169"/>
      <c r="AI54" s="668"/>
      <c r="AJ54" s="668"/>
      <c r="AK54" s="668"/>
    </row>
    <row r="55" spans="1:37" s="38" customFormat="1" ht="9.6" customHeight="1" x14ac:dyDescent="0.25">
      <c r="A55" s="157">
        <v>25</v>
      </c>
      <c r="B55" s="390">
        <f>IF($E55="","",VLOOKUP($E55,'Férfi egyéni 500 ELO'!$A$7:$O$48,14))</f>
        <v>0</v>
      </c>
      <c r="C55" s="390">
        <f>IF($E55="","",VLOOKUP($E55,'Férfi egyéni 500 ELO'!$A$7:$O$48,15))</f>
        <v>0</v>
      </c>
      <c r="D55" s="471">
        <f>IF($E55="","",VLOOKUP($E55,'Férfi egyéni 500 ELO'!$A$7:$O$48,5))</f>
        <v>0</v>
      </c>
      <c r="E55" s="159">
        <v>6</v>
      </c>
      <c r="F55" s="160" t="str">
        <f>UPPER(IF($E55="","",VLOOKUP($E55,'Férfi egyéni 500 ELO'!$A$7:$O$48,2)))</f>
        <v>OLÁH</v>
      </c>
      <c r="G55" s="160" t="str">
        <f>IF($E55="","",VLOOKUP($E55,'Férfi egyéni 500 ELO'!$A$7:$O$48,3))</f>
        <v>Imre Szabolcs</v>
      </c>
      <c r="H55" s="160"/>
      <c r="I55" s="160">
        <f>IF($E55="","",VLOOKUP($E55,'Férfi egyéni 500 ELO'!$A$7:$O$48,4))</f>
        <v>0</v>
      </c>
      <c r="J55" s="162"/>
      <c r="K55" s="161"/>
      <c r="L55" s="161"/>
      <c r="M55" s="161"/>
      <c r="N55" s="186"/>
      <c r="O55" s="164"/>
      <c r="P55" s="246"/>
      <c r="Q55" s="161" t="s">
        <v>421</v>
      </c>
      <c r="R55" s="166"/>
      <c r="S55" s="169"/>
      <c r="AI55" s="668"/>
      <c r="AJ55" s="668"/>
      <c r="AK55" s="668"/>
    </row>
    <row r="56" spans="1:37" s="38" customFormat="1" ht="9.6" customHeight="1" x14ac:dyDescent="0.25">
      <c r="A56" s="171"/>
      <c r="B56" s="460"/>
      <c r="C56" s="460"/>
      <c r="D56" s="472"/>
      <c r="E56" s="172"/>
      <c r="F56" s="173"/>
      <c r="G56" s="173"/>
      <c r="H56" s="174"/>
      <c r="I56" s="175" t="s">
        <v>0</v>
      </c>
      <c r="J56" s="176" t="s">
        <v>164</v>
      </c>
      <c r="K56" s="817" t="str">
        <f>UPPER(IF(OR(J56="a",J56="as"),F55,IF(OR(J56="b",J56="bs"),F57,)))</f>
        <v>OLÁH</v>
      </c>
      <c r="L56" s="177"/>
      <c r="M56" s="161"/>
      <c r="N56" s="186"/>
      <c r="O56" s="164"/>
      <c r="P56" s="246"/>
      <c r="Q56" s="164"/>
      <c r="R56" s="166"/>
      <c r="S56" s="169"/>
      <c r="AI56" s="668"/>
      <c r="AJ56" s="668"/>
      <c r="AK56" s="668"/>
    </row>
    <row r="57" spans="1:37" s="38" customFormat="1" ht="9.6" customHeight="1" x14ac:dyDescent="0.25">
      <c r="A57" s="171">
        <v>26</v>
      </c>
      <c r="B57" s="390" t="str">
        <f>IF($E57="","",VLOOKUP($E57,'Férfi egyéni 500 ELO'!$A$7:$O$48,14))</f>
        <v/>
      </c>
      <c r="C57" s="390" t="str">
        <f>IF($E57="","",VLOOKUP($E57,'Férfi egyéni 500 ELO'!$A$7:$O$48,15))</f>
        <v/>
      </c>
      <c r="D57" s="471" t="str">
        <f>IF($E57="","",VLOOKUP($E57,'Férfi egyéni 500 ELO'!$A$7:$O$48,5))</f>
        <v/>
      </c>
      <c r="E57" s="159"/>
      <c r="F57" s="816" t="s">
        <v>385</v>
      </c>
      <c r="G57" s="487" t="str">
        <f>IF($E57="","",VLOOKUP($E57,'Férfi egyéni 500 ELO'!$A$7:$O$48,3))</f>
        <v/>
      </c>
      <c r="H57" s="487"/>
      <c r="I57" s="487" t="str">
        <f>IF($E57="","",VLOOKUP($E57,'Férfi egyéni 500 ELO'!$A$7:$O$48,4))</f>
        <v/>
      </c>
      <c r="J57" s="180"/>
      <c r="K57" s="161"/>
      <c r="L57" s="181"/>
      <c r="M57" s="161"/>
      <c r="N57" s="186"/>
      <c r="O57" s="164"/>
      <c r="P57" s="246"/>
      <c r="Q57" s="164"/>
      <c r="R57" s="166"/>
      <c r="S57" s="169"/>
      <c r="AI57" s="668"/>
      <c r="AJ57" s="668"/>
      <c r="AK57" s="668"/>
    </row>
    <row r="58" spans="1:37" s="38" customFormat="1" ht="9.6" customHeight="1" x14ac:dyDescent="0.25">
      <c r="A58" s="171"/>
      <c r="B58" s="460"/>
      <c r="C58" s="460"/>
      <c r="D58" s="472"/>
      <c r="E58" s="182"/>
      <c r="F58" s="488"/>
      <c r="G58" s="488"/>
      <c r="H58" s="489"/>
      <c r="I58" s="488"/>
      <c r="J58" s="183"/>
      <c r="K58" s="175" t="s">
        <v>0</v>
      </c>
      <c r="L58" s="184" t="s">
        <v>386</v>
      </c>
      <c r="M58" s="817" t="str">
        <f>UPPER(IF(OR(L58="a",L58="as"),K56,IF(OR(L58="b",L58="bs"),K60,)))</f>
        <v>OLÁH</v>
      </c>
      <c r="N58" s="185"/>
      <c r="O58" s="164"/>
      <c r="P58" s="246"/>
      <c r="Q58" s="164"/>
      <c r="R58" s="166"/>
      <c r="S58" s="169"/>
      <c r="AI58" s="668"/>
      <c r="AJ58" s="668"/>
      <c r="AK58" s="668"/>
    </row>
    <row r="59" spans="1:37" s="38" customFormat="1" ht="9.6" customHeight="1" x14ac:dyDescent="0.25">
      <c r="A59" s="171">
        <v>27</v>
      </c>
      <c r="B59" s="390">
        <f>IF($E59="","",VLOOKUP($E59,'Férfi egyéni 500 ELO'!$A$7:$O$48,14))</f>
        <v>0</v>
      </c>
      <c r="C59" s="390">
        <f>IF($E59="","",VLOOKUP($E59,'Férfi egyéni 500 ELO'!$A$7:$O$48,15))</f>
        <v>0</v>
      </c>
      <c r="D59" s="471">
        <f>IF($E59="","",VLOOKUP($E59,'Férfi egyéni 500 ELO'!$A$7:$O$48,5))</f>
        <v>0</v>
      </c>
      <c r="E59" s="159">
        <v>17</v>
      </c>
      <c r="F59" s="487" t="str">
        <f>UPPER(IF($E59="","",VLOOKUP($E59,'Férfi egyéni 500 ELO'!$A$7:$O$48,2)))</f>
        <v xml:space="preserve">SÁKOVICS  </v>
      </c>
      <c r="G59" s="487" t="str">
        <f>IF($E59="","",VLOOKUP($E59,'Férfi egyéni 500 ELO'!$A$7:$O$48,3))</f>
        <v>Péter</v>
      </c>
      <c r="H59" s="487"/>
      <c r="I59" s="487">
        <f>IF($E59="","",VLOOKUP($E59,'Férfi egyéni 500 ELO'!$A$7:$O$48,4))</f>
        <v>0</v>
      </c>
      <c r="J59" s="162"/>
      <c r="K59" s="161"/>
      <c r="L59" s="187"/>
      <c r="M59" s="161" t="s">
        <v>475</v>
      </c>
      <c r="N59" s="188"/>
      <c r="O59" s="164"/>
      <c r="P59" s="246"/>
      <c r="Q59" s="164"/>
      <c r="R59" s="166"/>
      <c r="S59" s="202"/>
      <c r="AI59" s="668"/>
      <c r="AJ59" s="668"/>
      <c r="AK59" s="668"/>
    </row>
    <row r="60" spans="1:37" s="38" customFormat="1" ht="9.6" customHeight="1" x14ac:dyDescent="0.25">
      <c r="A60" s="171"/>
      <c r="B60" s="460"/>
      <c r="C60" s="460"/>
      <c r="D60" s="472"/>
      <c r="E60" s="182"/>
      <c r="F60" s="488"/>
      <c r="G60" s="488"/>
      <c r="H60" s="489"/>
      <c r="I60" s="490" t="s">
        <v>0</v>
      </c>
      <c r="J60" s="176" t="s">
        <v>386</v>
      </c>
      <c r="K60" s="177" t="str">
        <f>UPPER(IF(OR(J60="a",J60="as"),F59,IF(OR(J60="b",J60="bs"),F61,)))</f>
        <v xml:space="preserve">SÁKOVICS  </v>
      </c>
      <c r="L60" s="189"/>
      <c r="M60" s="161"/>
      <c r="N60" s="188"/>
      <c r="O60" s="164"/>
      <c r="P60" s="246"/>
      <c r="Q60" s="164"/>
      <c r="R60" s="166"/>
      <c r="S60" s="169"/>
      <c r="AI60" s="668"/>
      <c r="AJ60" s="668"/>
      <c r="AK60" s="668"/>
    </row>
    <row r="61" spans="1:37" s="38" customFormat="1" ht="9.6" customHeight="1" x14ac:dyDescent="0.25">
      <c r="A61" s="171">
        <v>28</v>
      </c>
      <c r="B61" s="390" t="str">
        <f>IF($E61="","",VLOOKUP($E61,'Férfi egyéni 500 ELO'!$A$7:$O$48,14))</f>
        <v/>
      </c>
      <c r="C61" s="390" t="str">
        <f>IF($E61="","",VLOOKUP($E61,'Férfi egyéni 500 ELO'!$A$7:$O$48,15))</f>
        <v/>
      </c>
      <c r="D61" s="471" t="str">
        <f>IF($E61="","",VLOOKUP($E61,'Férfi egyéni 500 ELO'!$A$7:$O$48,5))</f>
        <v/>
      </c>
      <c r="E61" s="159"/>
      <c r="F61" s="816" t="s">
        <v>385</v>
      </c>
      <c r="G61" s="487" t="str">
        <f>IF($E61="","",VLOOKUP($E61,'Férfi egyéni 500 ELO'!$A$7:$O$48,3))</f>
        <v/>
      </c>
      <c r="H61" s="487"/>
      <c r="I61" s="487" t="str">
        <f>IF($E61="","",VLOOKUP($E61,'Férfi egyéni 500 ELO'!$A$7:$O$48,4))</f>
        <v/>
      </c>
      <c r="J61" s="190"/>
      <c r="K61" s="161"/>
      <c r="L61" s="161"/>
      <c r="M61" s="161"/>
      <c r="N61" s="188"/>
      <c r="O61" s="164"/>
      <c r="P61" s="246"/>
      <c r="Q61" s="164"/>
      <c r="R61" s="166"/>
      <c r="S61" s="169"/>
      <c r="AI61" s="668"/>
      <c r="AJ61" s="668"/>
      <c r="AK61" s="668"/>
    </row>
    <row r="62" spans="1:37" s="38" customFormat="1" ht="9.6" customHeight="1" x14ac:dyDescent="0.25">
      <c r="A62" s="171"/>
      <c r="B62" s="460"/>
      <c r="C62" s="460"/>
      <c r="D62" s="472"/>
      <c r="E62" s="182"/>
      <c r="F62" s="488"/>
      <c r="G62" s="488"/>
      <c r="H62" s="489"/>
      <c r="I62" s="488"/>
      <c r="J62" s="183"/>
      <c r="K62" s="161"/>
      <c r="L62" s="161"/>
      <c r="M62" s="175" t="s">
        <v>0</v>
      </c>
      <c r="N62" s="184" t="s">
        <v>386</v>
      </c>
      <c r="O62" s="817" t="str">
        <f>UPPER(IF(OR(N62="a",N62="as"),M58,IF(OR(N62="b",N62="bs"),M66,)))</f>
        <v>OLÁH</v>
      </c>
      <c r="P62" s="248"/>
      <c r="Q62" s="164"/>
      <c r="R62" s="166"/>
      <c r="S62" s="169"/>
      <c r="AI62" s="668"/>
      <c r="AJ62" s="668"/>
      <c r="AK62" s="668"/>
    </row>
    <row r="63" spans="1:37" s="38" customFormat="1" ht="9.6" customHeight="1" x14ac:dyDescent="0.25">
      <c r="A63" s="171">
        <v>29</v>
      </c>
      <c r="B63" s="390">
        <f>IF($E63="","",VLOOKUP($E63,'Férfi egyéni 500 ELO'!$A$7:$O$48,14))</f>
        <v>0</v>
      </c>
      <c r="C63" s="390">
        <f>IF($E63="","",VLOOKUP($E63,'Férfi egyéni 500 ELO'!$A$7:$O$48,15))</f>
        <v>0</v>
      </c>
      <c r="D63" s="471">
        <f>IF($E63="","",VLOOKUP($E63,'Férfi egyéni 500 ELO'!$A$7:$O$48,5))</f>
        <v>0</v>
      </c>
      <c r="E63" s="159">
        <v>14</v>
      </c>
      <c r="F63" s="487" t="str">
        <f>UPPER(IF($E63="","",VLOOKUP($E63,'Férfi egyéni 500 ELO'!$A$7:$O$48,2)))</f>
        <v xml:space="preserve">FORGÓ </v>
      </c>
      <c r="G63" s="487" t="str">
        <f>IF($E63="","",VLOOKUP($E63,'Férfi egyéni 500 ELO'!$A$7:$O$48,3))</f>
        <v>Zsolt</v>
      </c>
      <c r="H63" s="487"/>
      <c r="I63" s="487">
        <f>IF($E63="","",VLOOKUP($E63,'Férfi egyéni 500 ELO'!$A$7:$O$48,4))</f>
        <v>0</v>
      </c>
      <c r="J63" s="192"/>
      <c r="K63" s="161"/>
      <c r="L63" s="161"/>
      <c r="M63" s="161"/>
      <c r="N63" s="188"/>
      <c r="O63" s="161" t="s">
        <v>475</v>
      </c>
      <c r="P63" s="186"/>
      <c r="Q63" s="167"/>
      <c r="R63" s="168"/>
      <c r="S63" s="169"/>
      <c r="AI63" s="668"/>
      <c r="AJ63" s="668"/>
      <c r="AK63" s="668"/>
    </row>
    <row r="64" spans="1:37" s="38" customFormat="1" ht="9.6" customHeight="1" x14ac:dyDescent="0.25">
      <c r="A64" s="171"/>
      <c r="B64" s="460"/>
      <c r="C64" s="460"/>
      <c r="D64" s="472"/>
      <c r="E64" s="182"/>
      <c r="F64" s="488"/>
      <c r="G64" s="488"/>
      <c r="H64" s="489"/>
      <c r="I64" s="490" t="s">
        <v>0</v>
      </c>
      <c r="J64" s="176" t="s">
        <v>165</v>
      </c>
      <c r="K64" s="177" t="str">
        <f>UPPER(IF(OR(J64="a",J64="as"),F63,IF(OR(J64="b",J64="bs"),F65,)))</f>
        <v xml:space="preserve">GOSZTONYI-KOSSUTH </v>
      </c>
      <c r="L64" s="177"/>
      <c r="M64" s="161"/>
      <c r="N64" s="188"/>
      <c r="O64" s="186"/>
      <c r="P64" s="186"/>
      <c r="Q64" s="167"/>
      <c r="R64" s="168"/>
      <c r="S64" s="169"/>
      <c r="AI64" s="668"/>
      <c r="AJ64" s="668"/>
      <c r="AK64" s="668"/>
    </row>
    <row r="65" spans="1:37" s="38" customFormat="1" ht="9.6" customHeight="1" x14ac:dyDescent="0.25">
      <c r="A65" s="171">
        <v>30</v>
      </c>
      <c r="B65" s="390">
        <f>IF($E65="","",VLOOKUP($E65,'Férfi egyéni 500 ELO'!$A$7:$O$48,14))</f>
        <v>0</v>
      </c>
      <c r="C65" s="390">
        <f>IF($E65="","",VLOOKUP($E65,'Férfi egyéni 500 ELO'!$A$7:$O$48,15))</f>
        <v>0</v>
      </c>
      <c r="D65" s="471">
        <f>IF($E65="","",VLOOKUP($E65,'Férfi egyéni 500 ELO'!$A$7:$O$48,5))</f>
        <v>0</v>
      </c>
      <c r="E65" s="159">
        <v>19</v>
      </c>
      <c r="F65" s="487" t="str">
        <f>UPPER(IF($E65="","",VLOOKUP($E65,'Férfi egyéni 500 ELO'!$A$7:$O$48,2)))</f>
        <v xml:space="preserve">GOSZTONYI-KOSSUTH </v>
      </c>
      <c r="G65" s="487" t="str">
        <f>IF($E65="","",VLOOKUP($E65,'Férfi egyéni 500 ELO'!$A$7:$O$48,3))</f>
        <v>Zoltán</v>
      </c>
      <c r="H65" s="487"/>
      <c r="I65" s="487">
        <f>IF($E65="","",VLOOKUP($E65,'Férfi egyéni 500 ELO'!$A$7:$O$48,4))</f>
        <v>0</v>
      </c>
      <c r="J65" s="180"/>
      <c r="K65" s="161" t="s">
        <v>422</v>
      </c>
      <c r="L65" s="181"/>
      <c r="M65" s="161"/>
      <c r="N65" s="188"/>
      <c r="O65" s="186"/>
      <c r="P65" s="186"/>
      <c r="Q65" s="167"/>
      <c r="R65" s="168"/>
      <c r="S65" s="169"/>
      <c r="AI65" s="668"/>
      <c r="AJ65" s="668"/>
      <c r="AK65" s="668"/>
    </row>
    <row r="66" spans="1:37" s="38" customFormat="1" ht="9.6" customHeight="1" x14ac:dyDescent="0.25">
      <c r="A66" s="171"/>
      <c r="B66" s="460"/>
      <c r="C66" s="460"/>
      <c r="D66" s="472"/>
      <c r="E66" s="182"/>
      <c r="F66" s="488"/>
      <c r="G66" s="488"/>
      <c r="H66" s="489"/>
      <c r="I66" s="488"/>
      <c r="J66" s="183"/>
      <c r="K66" s="175" t="s">
        <v>0</v>
      </c>
      <c r="L66" s="184" t="s">
        <v>388</v>
      </c>
      <c r="M66" s="177" t="str">
        <f>UPPER(IF(OR(L66="a",L66="as"),K64,IF(OR(L66="b",L66="bs"),K68,)))</f>
        <v xml:space="preserve">BOGÁROMI </v>
      </c>
      <c r="N66" s="194"/>
      <c r="O66" s="186"/>
      <c r="P66" s="186"/>
      <c r="Q66" s="167"/>
      <c r="R66" s="168"/>
      <c r="S66" s="169"/>
      <c r="AI66" s="668"/>
      <c r="AJ66" s="668"/>
      <c r="AK66" s="668"/>
    </row>
    <row r="67" spans="1:37" s="38" customFormat="1" ht="9.6" customHeight="1" x14ac:dyDescent="0.25">
      <c r="A67" s="171">
        <v>31</v>
      </c>
      <c r="B67" s="390" t="str">
        <f>IF($E67="","",VLOOKUP($E67,'Férfi egyéni 500 ELO'!$A$7:$O$48,14))</f>
        <v/>
      </c>
      <c r="C67" s="390" t="str">
        <f>IF($E67="","",VLOOKUP($E67,'Férfi egyéni 500 ELO'!$A$7:$O$48,15))</f>
        <v/>
      </c>
      <c r="D67" s="471" t="str">
        <f>IF($E67="","",VLOOKUP($E67,'Férfi egyéni 500 ELO'!$A$7:$O$48,5))</f>
        <v/>
      </c>
      <c r="E67" s="159"/>
      <c r="F67" s="816" t="s">
        <v>385</v>
      </c>
      <c r="G67" s="487" t="str">
        <f>IF($E67="","",VLOOKUP($E67,'Férfi egyéni 500 ELO'!$A$7:$O$48,3))</f>
        <v/>
      </c>
      <c r="H67" s="487"/>
      <c r="I67" s="487" t="str">
        <f>IF($E67="","",VLOOKUP($E67,'Férfi egyéni 500 ELO'!$A$7:$O$48,4))</f>
        <v/>
      </c>
      <c r="J67" s="162"/>
      <c r="K67" s="161"/>
      <c r="L67" s="187"/>
      <c r="M67" s="161" t="s">
        <v>420</v>
      </c>
      <c r="N67" s="186"/>
      <c r="O67" s="186"/>
      <c r="P67" s="186"/>
      <c r="Q67" s="167"/>
      <c r="R67" s="168"/>
      <c r="S67" s="169"/>
      <c r="AI67" s="668"/>
      <c r="AJ67" s="668"/>
      <c r="AK67" s="668"/>
    </row>
    <row r="68" spans="1:37" s="38" customFormat="1" ht="9.6" customHeight="1" x14ac:dyDescent="0.25">
      <c r="A68" s="171"/>
      <c r="B68" s="460"/>
      <c r="C68" s="460"/>
      <c r="D68" s="472"/>
      <c r="E68" s="172"/>
      <c r="F68" s="173"/>
      <c r="G68" s="173"/>
      <c r="H68" s="174"/>
      <c r="I68" s="175" t="s">
        <v>0</v>
      </c>
      <c r="J68" s="176" t="s">
        <v>165</v>
      </c>
      <c r="K68" s="817" t="str">
        <f>UPPER(IF(OR(J68="a",J68="as"),F67,IF(OR(J68="b",J68="bs"),F69,)))</f>
        <v xml:space="preserve">BOGÁROMI </v>
      </c>
      <c r="L68" s="189"/>
      <c r="M68" s="161"/>
      <c r="N68" s="186"/>
      <c r="O68" s="186"/>
      <c r="P68" s="186"/>
      <c r="Q68" s="167"/>
      <c r="R68" s="168"/>
      <c r="S68" s="169"/>
      <c r="AI68" s="668"/>
      <c r="AJ68" s="668"/>
      <c r="AK68" s="668"/>
    </row>
    <row r="69" spans="1:37" s="38" customFormat="1" ht="9.6" customHeight="1" x14ac:dyDescent="0.25">
      <c r="A69" s="157">
        <v>32</v>
      </c>
      <c r="B69" s="390">
        <f>IF($E69="","",VLOOKUP($E69,'Férfi egyéni 500 ELO'!$A$7:$O$48,14))</f>
        <v>0</v>
      </c>
      <c r="C69" s="390">
        <f>IF($E69="","",VLOOKUP($E69,'Férfi egyéni 500 ELO'!$A$7:$O$48,15))</f>
        <v>0</v>
      </c>
      <c r="D69" s="471">
        <f>IF($E69="","",VLOOKUP($E69,'Férfi egyéni 500 ELO'!$A$7:$O$48,5))</f>
        <v>0</v>
      </c>
      <c r="E69" s="159">
        <v>2</v>
      </c>
      <c r="F69" s="160" t="str">
        <f>UPPER(IF($E69="","",VLOOKUP($E69,'Férfi egyéni 500 ELO'!$A$7:$O$48,2)))</f>
        <v xml:space="preserve">BOGÁROMI </v>
      </c>
      <c r="G69" s="160" t="str">
        <f>IF($E69="","",VLOOKUP($E69,'Férfi egyéni 500 ELO'!$A$7:$O$48,3))</f>
        <v>Erik</v>
      </c>
      <c r="H69" s="160"/>
      <c r="I69" s="160">
        <f>IF($E69="","",VLOOKUP($E69,'Férfi egyéni 500 ELO'!$A$7:$O$48,4))</f>
        <v>0</v>
      </c>
      <c r="J69" s="190"/>
      <c r="K69" s="161"/>
      <c r="L69" s="161"/>
      <c r="M69" s="161"/>
      <c r="N69" s="161"/>
      <c r="O69" s="164"/>
      <c r="P69" s="166"/>
      <c r="Q69" s="167"/>
      <c r="R69" s="168"/>
      <c r="S69" s="169"/>
      <c r="AI69" s="668"/>
      <c r="AJ69" s="668"/>
      <c r="AK69" s="668"/>
    </row>
    <row r="70" spans="1:37" s="2" customFormat="1" ht="6.75" customHeight="1" x14ac:dyDescent="0.25">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5">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5">
      <c r="A72" s="452" t="s">
        <v>106</v>
      </c>
      <c r="B72" s="453"/>
      <c r="C72" s="454"/>
      <c r="D72" s="455"/>
      <c r="E72" s="224">
        <v>1</v>
      </c>
      <c r="F72" s="92" t="str">
        <f>IF(E72&gt;$R$79,,UPPER(VLOOKUP(E72,'Férfi egyéni 500 ELO'!$A$7:$Q$134,2)))</f>
        <v xml:space="preserve">CSÁNYI </v>
      </c>
      <c r="G72" s="225"/>
      <c r="H72" s="92"/>
      <c r="I72" s="91"/>
      <c r="J72" s="226" t="s">
        <v>7</v>
      </c>
      <c r="K72" s="221"/>
      <c r="L72" s="227"/>
      <c r="M72" s="221"/>
      <c r="N72" s="228"/>
      <c r="O72" s="229" t="s">
        <v>111</v>
      </c>
      <c r="P72" s="230"/>
      <c r="Q72" s="230"/>
      <c r="R72" s="231"/>
      <c r="AI72" s="670"/>
      <c r="AJ72" s="670"/>
      <c r="AK72" s="670"/>
    </row>
    <row r="73" spans="1:37" s="18" customFormat="1" ht="9" customHeight="1" x14ac:dyDescent="0.25">
      <c r="A73" s="236" t="s">
        <v>124</v>
      </c>
      <c r="B73" s="234"/>
      <c r="C73" s="448"/>
      <c r="D73" s="237"/>
      <c r="E73" s="224">
        <v>2</v>
      </c>
      <c r="F73" s="92" t="str">
        <f>IF(E73&gt;$R$79,,UPPER(VLOOKUP(E73,'Férfi egyéni 500 ELO'!$A$7:$Q$134,2)))</f>
        <v xml:space="preserve">BOGÁROMI </v>
      </c>
      <c r="G73" s="225"/>
      <c r="H73" s="92"/>
      <c r="I73" s="91"/>
      <c r="J73" s="226" t="s">
        <v>8</v>
      </c>
      <c r="K73" s="221"/>
      <c r="L73" s="227"/>
      <c r="M73" s="221"/>
      <c r="N73" s="228"/>
      <c r="O73" s="232"/>
      <c r="P73" s="233"/>
      <c r="Q73" s="234"/>
      <c r="R73" s="235"/>
      <c r="AI73" s="670"/>
      <c r="AJ73" s="670"/>
      <c r="AK73" s="670"/>
    </row>
    <row r="74" spans="1:37" s="18" customFormat="1" ht="9" customHeight="1" x14ac:dyDescent="0.25">
      <c r="A74" s="379"/>
      <c r="B74" s="380"/>
      <c r="C74" s="449"/>
      <c r="D74" s="381"/>
      <c r="E74" s="224">
        <v>3</v>
      </c>
      <c r="F74" s="92" t="str">
        <f>IF(E74&gt;$R$79,,UPPER(VLOOKUP(E74,'Férfi egyéni 500 ELO'!$A$7:$Q$134,2)))</f>
        <v xml:space="preserve">MAJERUSZ </v>
      </c>
      <c r="G74" s="225"/>
      <c r="H74" s="92"/>
      <c r="I74" s="91"/>
      <c r="J74" s="226" t="s">
        <v>9</v>
      </c>
      <c r="K74" s="221"/>
      <c r="L74" s="227"/>
      <c r="M74" s="221"/>
      <c r="N74" s="228"/>
      <c r="O74" s="229" t="s">
        <v>112</v>
      </c>
      <c r="P74" s="230"/>
      <c r="Q74" s="230"/>
      <c r="R74" s="231"/>
      <c r="AI74" s="670"/>
      <c r="AJ74" s="670"/>
      <c r="AK74" s="670"/>
    </row>
    <row r="75" spans="1:37" s="18" customFormat="1" ht="9" customHeight="1" x14ac:dyDescent="0.25">
      <c r="A75" s="238"/>
      <c r="B75" s="443"/>
      <c r="C75" s="443"/>
      <c r="D75" s="239"/>
      <c r="E75" s="224">
        <v>4</v>
      </c>
      <c r="F75" s="92" t="str">
        <f>IF(E75&gt;$R$79,,UPPER(VLOOKUP(E75,'Férfi egyéni 500 ELO'!$A$7:$Q$134,2)))</f>
        <v xml:space="preserve">VARGA </v>
      </c>
      <c r="G75" s="225"/>
      <c r="H75" s="92"/>
      <c r="I75" s="91"/>
      <c r="J75" s="226" t="s">
        <v>10</v>
      </c>
      <c r="K75" s="221"/>
      <c r="L75" s="227"/>
      <c r="M75" s="221"/>
      <c r="N75" s="228"/>
      <c r="O75" s="221"/>
      <c r="P75" s="227"/>
      <c r="Q75" s="221"/>
      <c r="R75" s="228"/>
      <c r="AI75" s="670"/>
      <c r="AJ75" s="670"/>
      <c r="AK75" s="670"/>
    </row>
    <row r="76" spans="1:37" s="18" customFormat="1" ht="9" customHeight="1" x14ac:dyDescent="0.25">
      <c r="A76" s="366"/>
      <c r="B76" s="382"/>
      <c r="C76" s="382"/>
      <c r="D76" s="450"/>
      <c r="E76" s="224">
        <v>5</v>
      </c>
      <c r="F76" s="92" t="str">
        <f>IF(E76&gt;$R$79,,UPPER(VLOOKUP(E76,'Férfi egyéni 500 ELO'!$A$7:$Q$134,2)))</f>
        <v xml:space="preserve">OLLÉ </v>
      </c>
      <c r="G76" s="225"/>
      <c r="H76" s="92"/>
      <c r="I76" s="91"/>
      <c r="J76" s="226" t="s">
        <v>11</v>
      </c>
      <c r="K76" s="221"/>
      <c r="L76" s="227"/>
      <c r="M76" s="221"/>
      <c r="N76" s="228"/>
      <c r="O76" s="234"/>
      <c r="P76" s="233"/>
      <c r="Q76" s="234"/>
      <c r="R76" s="235"/>
      <c r="AI76" s="670"/>
      <c r="AJ76" s="670"/>
      <c r="AK76" s="670"/>
    </row>
    <row r="77" spans="1:37" s="18" customFormat="1" ht="9" customHeight="1" x14ac:dyDescent="0.25">
      <c r="A77" s="367"/>
      <c r="B77" s="388"/>
      <c r="C77" s="443"/>
      <c r="D77" s="239"/>
      <c r="E77" s="224">
        <v>6</v>
      </c>
      <c r="F77" s="92" t="str">
        <f>IF(E77&gt;$R$79,,UPPER(VLOOKUP(E77,'Férfi egyéni 500 ELO'!$A$7:$Q$134,2)))</f>
        <v>OLÁH</v>
      </c>
      <c r="G77" s="225"/>
      <c r="H77" s="92"/>
      <c r="I77" s="91"/>
      <c r="J77" s="226" t="s">
        <v>12</v>
      </c>
      <c r="K77" s="221"/>
      <c r="L77" s="227"/>
      <c r="M77" s="221"/>
      <c r="N77" s="228"/>
      <c r="O77" s="229" t="s">
        <v>92</v>
      </c>
      <c r="P77" s="230"/>
      <c r="Q77" s="230"/>
      <c r="R77" s="231"/>
      <c r="AI77" s="670"/>
      <c r="AJ77" s="670"/>
      <c r="AK77" s="670"/>
    </row>
    <row r="78" spans="1:37" s="18" customFormat="1" ht="9" customHeight="1" x14ac:dyDescent="0.25">
      <c r="A78" s="367"/>
      <c r="B78" s="388"/>
      <c r="C78" s="444"/>
      <c r="D78" s="377"/>
      <c r="E78" s="224">
        <v>7</v>
      </c>
      <c r="F78" s="92" t="str">
        <f>IF(E78&gt;$R$79,,UPPER(VLOOKUP(E78,'Férfi egyéni 500 ELO'!$A$7:$Q$134,2)))</f>
        <v xml:space="preserve">SZÁNTÓ </v>
      </c>
      <c r="G78" s="225"/>
      <c r="H78" s="92"/>
      <c r="I78" s="91"/>
      <c r="J78" s="226" t="s">
        <v>13</v>
      </c>
      <c r="K78" s="221"/>
      <c r="L78" s="227"/>
      <c r="M78" s="221"/>
      <c r="N78" s="228"/>
      <c r="O78" s="221"/>
      <c r="P78" s="227"/>
      <c r="Q78" s="221"/>
      <c r="R78" s="228"/>
      <c r="AI78" s="670"/>
      <c r="AJ78" s="670"/>
      <c r="AK78" s="670"/>
    </row>
    <row r="79" spans="1:37" s="18" customFormat="1" ht="9" customHeight="1" x14ac:dyDescent="0.25">
      <c r="A79" s="368"/>
      <c r="B79" s="365"/>
      <c r="C79" s="445"/>
      <c r="D79" s="378"/>
      <c r="E79" s="240">
        <v>8</v>
      </c>
      <c r="F79" s="241" t="str">
        <f>IF(E79&gt;$R$79,,UPPER(VLOOKUP(E79,'Férfi egyéni 500 ELO'!$A$7:$Q$134,2)))</f>
        <v xml:space="preserve">MELIS </v>
      </c>
      <c r="G79" s="242"/>
      <c r="H79" s="241"/>
      <c r="I79" s="243"/>
      <c r="J79" s="244" t="s">
        <v>14</v>
      </c>
      <c r="K79" s="234"/>
      <c r="L79" s="233"/>
      <c r="M79" s="234"/>
      <c r="N79" s="235"/>
      <c r="O79" s="234" t="str">
        <f>R4</f>
        <v>Kádár László</v>
      </c>
      <c r="P79" s="233"/>
      <c r="Q79" s="234"/>
      <c r="R79" s="245">
        <f>MIN(8,'Férfi egyéni 500 ELO'!Q5)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450" priority="11" stopIfTrue="1">
      <formula>AND($E7&lt;9,$C7&gt;0)</formula>
    </cfRule>
  </conditionalFormatting>
  <conditionalFormatting sqref="I8 I40 I16 M14 I20 M30 I24 I48 M46 I52 I32 I44 I36 I12 M62 I28 K18 K26 K34 K42 K50 K58 K66 K10 I56 I64 I68 I60 O22 O39 O54">
    <cfRule type="expression" dxfId="449" priority="8" stopIfTrue="1">
      <formula>AND($O$1="CU",I8="Umpire")</formula>
    </cfRule>
    <cfRule type="expression" dxfId="448" priority="9" stopIfTrue="1">
      <formula>AND($O$1="CU",I8&lt;&gt;"Umpire",J8&lt;&gt;"")</formula>
    </cfRule>
    <cfRule type="expression" dxfId="447" priority="10" stopIfTrue="1">
      <formula>AND($O$1="CU",I8&lt;&gt;"Umpire")</formula>
    </cfRule>
  </conditionalFormatting>
  <conditionalFormatting sqref="E67 E65 E63 E13 E61 E15 E17 E21 E19 E23 E25 E27 E29 E31 E33 E37 E35 E39 E41 E43 E47 E49 E45 E51 E53 E55 E57 E59 E69">
    <cfRule type="expression" dxfId="446" priority="7" stopIfTrue="1">
      <formula>AND($E13&lt;9,$C13&gt;0)</formula>
    </cfRule>
  </conditionalFormatting>
  <conditionalFormatting sqref="M10 M18 M26 M34 M42 M50 M58 M66 O14 O30 O46 O62 Q22 Q54 K8 K12 K20 K24 K28 K32 K36 K40 K44 K48 K52 K56 K60 K64 K68">
    <cfRule type="expression" dxfId="445" priority="5" stopIfTrue="1">
      <formula>J8="as"</formula>
    </cfRule>
    <cfRule type="expression" dxfId="444" priority="6" stopIfTrue="1">
      <formula>J8="bs"</formula>
    </cfRule>
  </conditionalFormatting>
  <conditionalFormatting sqref="J8 J12 J16 J20 J24 J28 J32 J36 J40 J44 J48 J52 J56 J60 J64 J68 L66 L58 L50 L42 L34 L26 L18 L10 N14 N30 N46 N62 R79 P54 P39 P22">
    <cfRule type="expression" dxfId="443" priority="4" stopIfTrue="1">
      <formula>$O$1="CU"</formula>
    </cfRule>
  </conditionalFormatting>
  <conditionalFormatting sqref="Q38">
    <cfRule type="expression" dxfId="442" priority="2" stopIfTrue="1">
      <formula>P39="as"</formula>
    </cfRule>
    <cfRule type="expression" dxfId="441" priority="3" stopIfTrue="1">
      <formula>P39="bs"</formula>
    </cfRule>
  </conditionalFormatting>
  <conditionalFormatting sqref="E7 E9 E11">
    <cfRule type="expression" dxfId="440" priority="1" stopIfTrue="1">
      <formula>$E7&lt;9</formula>
    </cfRule>
  </conditionalFormatting>
  <dataValidations count="2">
    <dataValidation type="list" allowBlank="1" showInputMessage="1" sqref="O54 O39 O22" xr:uid="{00000000-0002-0000-0500-000000000000}">
      <formula1>$V$8:$V$17</formula1>
    </dataValidation>
    <dataValidation type="list" allowBlank="1" showInputMessage="1" sqref="I8 I24 I12 I28 I16 I40 I20 I44 I48 I52 I32 I36 I56 I60 I64 I68 K66 K58 K50 K42 K34 K26 K18 K10 M14 M30 M46 M62" xr:uid="{00000000-0002-0000-0500-000001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tabColor indexed="42"/>
  </sheetPr>
  <dimension ref="A1:Q156"/>
  <sheetViews>
    <sheetView showGridLines="0" showZeros="0" workbookViewId="0">
      <pane ySplit="6" topLeftCell="A7" activePane="bottomLeft" state="frozen"/>
      <selection activeCell="F3" sqref="F3"/>
      <selection pane="bottomLeft" activeCell="B12" sqref="B12"/>
    </sheetView>
  </sheetViews>
  <sheetFormatPr defaultRowHeight="13.2" x14ac:dyDescent="0.25"/>
  <cols>
    <col min="1" max="1" width="3.88671875" customWidth="1"/>
    <col min="2" max="2" width="16.5546875" customWidth="1"/>
    <col min="3" max="3" width="14" customWidth="1"/>
    <col min="4" max="4" width="13.88671875" style="45" customWidth="1"/>
    <col min="5" max="5" width="12.109375" style="728" customWidth="1"/>
    <col min="6" max="6" width="6.109375" style="102" hidden="1" customWidth="1"/>
    <col min="7" max="7" width="29.8867187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t="str">
        <f>Altalanos!$A$6</f>
        <v>MTSZ AMATŐR OB</v>
      </c>
      <c r="B1" s="93"/>
      <c r="C1" s="93"/>
      <c r="D1" s="384"/>
      <c r="E1" s="438" t="s">
        <v>123</v>
      </c>
      <c r="F1" s="427"/>
      <c r="G1" s="428"/>
      <c r="H1" s="429"/>
      <c r="I1" s="429"/>
      <c r="J1" s="430"/>
      <c r="K1" s="430"/>
      <c r="L1" s="430"/>
      <c r="M1" s="430"/>
      <c r="N1" s="430"/>
      <c r="O1" s="430"/>
      <c r="P1" s="430"/>
      <c r="Q1" s="431"/>
    </row>
    <row r="2" spans="1:17" ht="13.8" thickBot="1" x14ac:dyDescent="0.3">
      <c r="B2" s="96" t="s">
        <v>122</v>
      </c>
      <c r="C2" s="776" t="str">
        <f>Altalanos!$C$8</f>
        <v>Férfi egyéni 250</v>
      </c>
      <c r="D2" s="120"/>
      <c r="E2" s="438" t="s">
        <v>94</v>
      </c>
      <c r="F2" s="103"/>
      <c r="G2" s="103"/>
      <c r="H2" s="704"/>
      <c r="I2" s="704"/>
      <c r="J2" s="94"/>
      <c r="K2" s="94"/>
      <c r="L2" s="94"/>
      <c r="M2" s="94"/>
      <c r="N2" s="111"/>
      <c r="O2" s="86"/>
      <c r="P2" s="86"/>
      <c r="Q2" s="111"/>
    </row>
    <row r="3" spans="1:17" s="2" customFormat="1" ht="13.8" thickBot="1" x14ac:dyDescent="0.3">
      <c r="A3" s="683" t="s">
        <v>121</v>
      </c>
      <c r="B3" s="702"/>
      <c r="C3" s="702"/>
      <c r="D3" s="702"/>
      <c r="E3" s="702"/>
      <c r="F3" s="702"/>
      <c r="G3" s="702"/>
      <c r="H3" s="702"/>
      <c r="I3" s="703"/>
      <c r="J3" s="112"/>
      <c r="K3" s="123"/>
      <c r="L3" s="123"/>
      <c r="M3" s="123"/>
      <c r="N3" s="485" t="s">
        <v>92</v>
      </c>
      <c r="O3" s="113"/>
      <c r="P3" s="124"/>
      <c r="Q3" s="439"/>
    </row>
    <row r="4" spans="1:17" s="2" customFormat="1" x14ac:dyDescent="0.25">
      <c r="A4" s="55" t="s">
        <v>82</v>
      </c>
      <c r="B4" s="55"/>
      <c r="C4" s="53" t="s">
        <v>79</v>
      </c>
      <c r="D4" s="55" t="s">
        <v>87</v>
      </c>
      <c r="E4" s="88"/>
      <c r="G4" s="125"/>
      <c r="H4" s="738" t="s">
        <v>88</v>
      </c>
      <c r="I4" s="713"/>
      <c r="J4" s="126"/>
      <c r="K4" s="127"/>
      <c r="L4" s="127"/>
      <c r="M4" s="127"/>
      <c r="N4" s="126"/>
      <c r="O4" s="440"/>
      <c r="P4" s="440"/>
      <c r="Q4" s="128"/>
    </row>
    <row r="5" spans="1:17" s="2" customFormat="1" ht="13.8" thickBot="1" x14ac:dyDescent="0.3">
      <c r="A5" s="432" t="str">
        <f>Altalanos!$A$10</f>
        <v>2022.08.05-07.</v>
      </c>
      <c r="B5" s="432"/>
      <c r="C5" s="97" t="str">
        <f>Altalanos!$C$10</f>
        <v>Balatonboglár</v>
      </c>
      <c r="D5" s="98" t="str">
        <f>Altalanos!$D$10</f>
        <v xml:space="preserve">  </v>
      </c>
      <c r="E5" s="98"/>
      <c r="F5" s="98"/>
      <c r="G5" s="98"/>
      <c r="H5" s="470" t="str">
        <f>Altalanos!$E$10</f>
        <v>Kádár László</v>
      </c>
      <c r="I5" s="739"/>
      <c r="J5" s="129"/>
      <c r="K5" s="89"/>
      <c r="L5" s="89"/>
      <c r="M5" s="89"/>
      <c r="N5" s="129"/>
      <c r="O5" s="98"/>
      <c r="P5" s="98"/>
      <c r="Q5" s="756"/>
    </row>
    <row r="6" spans="1:17" ht="30" customHeight="1" thickBot="1" x14ac:dyDescent="0.3">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t="s">
        <v>320</v>
      </c>
      <c r="C7" s="105" t="s">
        <v>242</v>
      </c>
      <c r="D7" s="106"/>
      <c r="E7" s="441"/>
      <c r="F7" s="686"/>
      <c r="G7" s="687"/>
      <c r="H7" s="106">
        <v>54</v>
      </c>
      <c r="I7" s="106"/>
      <c r="J7" s="423"/>
      <c r="K7" s="421"/>
      <c r="L7" s="425"/>
      <c r="M7" s="421"/>
      <c r="N7" s="387"/>
      <c r="O7" s="768"/>
      <c r="P7" s="133"/>
      <c r="Q7" s="107"/>
    </row>
    <row r="8" spans="1:17" s="11" customFormat="1" ht="18.899999999999999" customHeight="1" x14ac:dyDescent="0.25">
      <c r="A8" s="426">
        <v>2</v>
      </c>
      <c r="B8" s="105" t="s">
        <v>327</v>
      </c>
      <c r="C8" s="105" t="s">
        <v>328</v>
      </c>
      <c r="D8" s="106"/>
      <c r="E8" s="441"/>
      <c r="F8" s="688"/>
      <c r="G8" s="689"/>
      <c r="H8" s="106">
        <v>75</v>
      </c>
      <c r="I8" s="106"/>
      <c r="J8" s="423"/>
      <c r="K8" s="421"/>
      <c r="L8" s="425"/>
      <c r="M8" s="421"/>
      <c r="N8" s="387"/>
      <c r="O8" s="106"/>
      <c r="P8" s="133"/>
      <c r="Q8" s="107"/>
    </row>
    <row r="9" spans="1:17" s="11" customFormat="1" ht="18.899999999999999" customHeight="1" x14ac:dyDescent="0.25">
      <c r="A9" s="426">
        <v>3</v>
      </c>
      <c r="B9" s="105" t="s">
        <v>250</v>
      </c>
      <c r="C9" s="105" t="s">
        <v>311</v>
      </c>
      <c r="D9" s="106"/>
      <c r="E9" s="441"/>
      <c r="F9" s="688"/>
      <c r="G9" s="689"/>
      <c r="H9" s="106">
        <v>78</v>
      </c>
      <c r="I9" s="106"/>
      <c r="J9" s="423"/>
      <c r="K9" s="421"/>
      <c r="L9" s="425"/>
      <c r="M9" s="421"/>
      <c r="N9" s="387"/>
      <c r="O9" s="106"/>
      <c r="P9" s="715"/>
      <c r="Q9" s="458"/>
    </row>
    <row r="10" spans="1:17" s="11" customFormat="1" ht="18.899999999999999" customHeight="1" x14ac:dyDescent="0.25">
      <c r="A10" s="426">
        <v>4</v>
      </c>
      <c r="B10" s="815" t="s">
        <v>326</v>
      </c>
      <c r="C10" s="105" t="s">
        <v>261</v>
      </c>
      <c r="D10" s="106"/>
      <c r="E10" s="441"/>
      <c r="F10" s="688"/>
      <c r="G10" s="689"/>
      <c r="H10" s="106">
        <v>140</v>
      </c>
      <c r="I10" s="106"/>
      <c r="J10" s="423"/>
      <c r="K10" s="421"/>
      <c r="L10" s="425"/>
      <c r="M10" s="421"/>
      <c r="N10" s="387"/>
      <c r="O10" s="106"/>
      <c r="P10" s="714"/>
      <c r="Q10" s="707"/>
    </row>
    <row r="11" spans="1:17" s="11" customFormat="1" ht="18.899999999999999" customHeight="1" x14ac:dyDescent="0.25">
      <c r="A11" s="426">
        <v>5</v>
      </c>
      <c r="B11" s="105" t="s">
        <v>331</v>
      </c>
      <c r="C11" s="105" t="s">
        <v>272</v>
      </c>
      <c r="D11" s="106"/>
      <c r="E11" s="441"/>
      <c r="F11" s="688"/>
      <c r="G11" s="689"/>
      <c r="H11" s="106">
        <v>233</v>
      </c>
      <c r="I11" s="106"/>
      <c r="J11" s="423"/>
      <c r="K11" s="421"/>
      <c r="L11" s="425"/>
      <c r="M11" s="421"/>
      <c r="N11" s="387"/>
      <c r="O11" s="106"/>
      <c r="P11" s="714"/>
      <c r="Q11" s="707"/>
    </row>
    <row r="12" spans="1:17" s="11" customFormat="1" ht="18.899999999999999" customHeight="1" x14ac:dyDescent="0.25">
      <c r="A12" s="426">
        <v>6</v>
      </c>
      <c r="B12" s="105" t="s">
        <v>333</v>
      </c>
      <c r="C12" s="105" t="s">
        <v>334</v>
      </c>
      <c r="D12" s="106"/>
      <c r="E12" s="441"/>
      <c r="F12" s="688"/>
      <c r="G12" s="689"/>
      <c r="H12" s="106">
        <v>235</v>
      </c>
      <c r="I12" s="106"/>
      <c r="J12" s="423"/>
      <c r="K12" s="421"/>
      <c r="L12" s="425"/>
      <c r="M12" s="421"/>
      <c r="N12" s="387"/>
      <c r="O12" s="106"/>
      <c r="P12" s="714"/>
      <c r="Q12" s="707"/>
    </row>
    <row r="13" spans="1:17" s="11" customFormat="1" ht="18.899999999999999" customHeight="1" x14ac:dyDescent="0.25">
      <c r="A13" s="426">
        <v>7</v>
      </c>
      <c r="B13" s="105" t="s">
        <v>329</v>
      </c>
      <c r="C13" s="105" t="s">
        <v>311</v>
      </c>
      <c r="D13" s="106"/>
      <c r="E13" s="441"/>
      <c r="F13" s="688"/>
      <c r="G13" s="689"/>
      <c r="H13" s="106">
        <v>240</v>
      </c>
      <c r="I13" s="106"/>
      <c r="J13" s="423"/>
      <c r="K13" s="421"/>
      <c r="L13" s="425"/>
      <c r="M13" s="421"/>
      <c r="N13" s="387"/>
      <c r="O13" s="106"/>
      <c r="P13" s="714"/>
      <c r="Q13" s="707"/>
    </row>
    <row r="14" spans="1:17" s="11" customFormat="1" ht="18.899999999999999" customHeight="1" x14ac:dyDescent="0.25">
      <c r="A14" s="426">
        <v>8</v>
      </c>
      <c r="B14" s="105" t="s">
        <v>314</v>
      </c>
      <c r="C14" s="105" t="s">
        <v>315</v>
      </c>
      <c r="D14" s="106"/>
      <c r="E14" s="441"/>
      <c r="F14" s="688"/>
      <c r="G14" s="689"/>
      <c r="H14" s="106">
        <v>247</v>
      </c>
      <c r="I14" s="106"/>
      <c r="J14" s="423"/>
      <c r="K14" s="421"/>
      <c r="L14" s="425"/>
      <c r="M14" s="421"/>
      <c r="N14" s="387"/>
      <c r="O14" s="106"/>
      <c r="P14" s="714"/>
      <c r="Q14" s="707"/>
    </row>
    <row r="15" spans="1:17" s="11" customFormat="1" ht="18.899999999999999" customHeight="1" x14ac:dyDescent="0.25">
      <c r="A15" s="426">
        <v>9</v>
      </c>
      <c r="B15" s="105" t="s">
        <v>313</v>
      </c>
      <c r="C15" s="105" t="s">
        <v>307</v>
      </c>
      <c r="D15" s="106"/>
      <c r="E15" s="441"/>
      <c r="F15" s="132"/>
      <c r="G15" s="132"/>
      <c r="H15" s="106">
        <v>280</v>
      </c>
      <c r="I15" s="106"/>
      <c r="J15" s="423"/>
      <c r="K15" s="421"/>
      <c r="L15" s="425"/>
      <c r="M15" s="466"/>
      <c r="N15" s="387"/>
      <c r="O15" s="106"/>
      <c r="P15" s="107"/>
      <c r="Q15" s="107"/>
    </row>
    <row r="16" spans="1:17" s="11" customFormat="1" ht="18.899999999999999" customHeight="1" x14ac:dyDescent="0.25">
      <c r="A16" s="426">
        <v>10</v>
      </c>
      <c r="B16" s="105" t="s">
        <v>324</v>
      </c>
      <c r="C16" s="105" t="s">
        <v>325</v>
      </c>
      <c r="D16" s="106"/>
      <c r="E16" s="441"/>
      <c r="F16" s="132"/>
      <c r="G16" s="132"/>
      <c r="H16" s="106">
        <v>303</v>
      </c>
      <c r="I16" s="106"/>
      <c r="J16" s="423"/>
      <c r="K16" s="421"/>
      <c r="L16" s="425"/>
      <c r="M16" s="466"/>
      <c r="N16" s="387"/>
      <c r="O16" s="106"/>
      <c r="P16" s="133"/>
      <c r="Q16" s="107"/>
    </row>
    <row r="17" spans="1:17" s="11" customFormat="1" ht="18.899999999999999" customHeight="1" x14ac:dyDescent="0.25">
      <c r="A17" s="426">
        <v>11</v>
      </c>
      <c r="B17" s="105" t="s">
        <v>338</v>
      </c>
      <c r="C17" s="105" t="s">
        <v>337</v>
      </c>
      <c r="D17" s="106"/>
      <c r="E17" s="441"/>
      <c r="F17" s="132"/>
      <c r="G17" s="132"/>
      <c r="H17" s="106">
        <v>336</v>
      </c>
      <c r="I17" s="106"/>
      <c r="J17" s="423"/>
      <c r="K17" s="421"/>
      <c r="L17" s="425"/>
      <c r="M17" s="466"/>
      <c r="N17" s="387"/>
      <c r="O17" s="106"/>
      <c r="P17" s="133"/>
      <c r="Q17" s="107"/>
    </row>
    <row r="18" spans="1:17" s="11" customFormat="1" ht="18.899999999999999" customHeight="1" x14ac:dyDescent="0.25">
      <c r="A18" s="426">
        <v>12</v>
      </c>
      <c r="B18" s="105" t="s">
        <v>323</v>
      </c>
      <c r="C18" s="105" t="s">
        <v>307</v>
      </c>
      <c r="D18" s="106"/>
      <c r="E18" s="441"/>
      <c r="F18" s="132"/>
      <c r="G18" s="132"/>
      <c r="H18" s="106">
        <v>402</v>
      </c>
      <c r="I18" s="106"/>
      <c r="J18" s="423"/>
      <c r="K18" s="421"/>
      <c r="L18" s="425"/>
      <c r="M18" s="466"/>
      <c r="N18" s="387"/>
      <c r="O18" s="106"/>
      <c r="P18" s="133"/>
      <c r="Q18" s="107"/>
    </row>
    <row r="19" spans="1:17" s="11" customFormat="1" ht="18.899999999999999" customHeight="1" x14ac:dyDescent="0.25">
      <c r="A19" s="426">
        <v>13</v>
      </c>
      <c r="B19" s="105" t="s">
        <v>332</v>
      </c>
      <c r="C19" s="105" t="s">
        <v>289</v>
      </c>
      <c r="D19" s="106"/>
      <c r="E19" s="441"/>
      <c r="F19" s="132"/>
      <c r="G19" s="132"/>
      <c r="H19" s="106">
        <v>491</v>
      </c>
      <c r="I19" s="106"/>
      <c r="J19" s="423"/>
      <c r="K19" s="421"/>
      <c r="L19" s="425"/>
      <c r="M19" s="466"/>
      <c r="N19" s="387"/>
      <c r="O19" s="106"/>
      <c r="P19" s="133"/>
      <c r="Q19" s="107"/>
    </row>
    <row r="20" spans="1:17" s="11" customFormat="1" ht="18.899999999999999" customHeight="1" x14ac:dyDescent="0.25">
      <c r="A20" s="426">
        <v>14</v>
      </c>
      <c r="B20" s="105" t="s">
        <v>318</v>
      </c>
      <c r="C20" s="105" t="s">
        <v>319</v>
      </c>
      <c r="D20" s="106"/>
      <c r="E20" s="441"/>
      <c r="F20" s="132"/>
      <c r="G20" s="132"/>
      <c r="H20" s="106">
        <v>495</v>
      </c>
      <c r="I20" s="106"/>
      <c r="J20" s="423"/>
      <c r="K20" s="421"/>
      <c r="L20" s="425"/>
      <c r="M20" s="466"/>
      <c r="N20" s="387"/>
      <c r="O20" s="106"/>
      <c r="P20" s="133"/>
      <c r="Q20" s="107"/>
    </row>
    <row r="21" spans="1:17" s="11" customFormat="1" ht="18.899999999999999" customHeight="1" x14ac:dyDescent="0.25">
      <c r="A21" s="426">
        <v>15</v>
      </c>
      <c r="B21" s="105" t="s">
        <v>316</v>
      </c>
      <c r="C21" s="105" t="s">
        <v>317</v>
      </c>
      <c r="D21" s="106"/>
      <c r="E21" s="441"/>
      <c r="F21" s="132"/>
      <c r="G21" s="132"/>
      <c r="H21" s="106">
        <v>602</v>
      </c>
      <c r="I21" s="106"/>
      <c r="J21" s="423"/>
      <c r="K21" s="421"/>
      <c r="L21" s="425"/>
      <c r="M21" s="466"/>
      <c r="N21" s="387"/>
      <c r="O21" s="106"/>
      <c r="P21" s="133"/>
      <c r="Q21" s="107"/>
    </row>
    <row r="22" spans="1:17" s="11" customFormat="1" ht="18.899999999999999" customHeight="1" x14ac:dyDescent="0.25">
      <c r="A22" s="426">
        <v>16</v>
      </c>
      <c r="B22" s="105" t="s">
        <v>321</v>
      </c>
      <c r="C22" s="105" t="s">
        <v>322</v>
      </c>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t="s">
        <v>329</v>
      </c>
      <c r="C23" s="105" t="s">
        <v>330</v>
      </c>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t="s">
        <v>335</v>
      </c>
      <c r="C24" s="105" t="s">
        <v>336</v>
      </c>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t="s">
        <v>339</v>
      </c>
      <c r="C25" s="105" t="s">
        <v>340</v>
      </c>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t="s">
        <v>341</v>
      </c>
      <c r="C26" s="105" t="s">
        <v>342</v>
      </c>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t="s">
        <v>343</v>
      </c>
      <c r="C27" s="105" t="s">
        <v>296</v>
      </c>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t="s">
        <v>380</v>
      </c>
      <c r="C28" s="105" t="s">
        <v>381</v>
      </c>
      <c r="D28" s="106"/>
      <c r="E28" s="774"/>
      <c r="F28" s="740"/>
      <c r="G28" s="741"/>
      <c r="H28" s="106"/>
      <c r="I28" s="106"/>
      <c r="J28" s="423"/>
      <c r="K28" s="421"/>
      <c r="L28" s="425"/>
      <c r="M28" s="466"/>
      <c r="N28" s="387"/>
      <c r="O28" s="106"/>
      <c r="P28" s="133"/>
      <c r="Q28" s="107"/>
    </row>
    <row r="29" spans="1:17" s="11" customFormat="1" ht="18.899999999999999" customHeight="1" x14ac:dyDescent="0.25">
      <c r="A29" s="426">
        <v>23</v>
      </c>
      <c r="B29" s="105" t="s">
        <v>382</v>
      </c>
      <c r="C29" s="105" t="s">
        <v>251</v>
      </c>
      <c r="D29" s="106"/>
      <c r="E29" s="775"/>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7"/>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8"/>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8"/>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x14ac:dyDescent="0.25">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x14ac:dyDescent="0.25">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x14ac:dyDescent="0.25">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x14ac:dyDescent="0.25">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x14ac:dyDescent="0.25">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x14ac:dyDescent="0.25">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x14ac:dyDescent="0.25">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x14ac:dyDescent="0.25">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x14ac:dyDescent="0.25">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x14ac:dyDescent="0.25">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x14ac:dyDescent="0.25">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x14ac:dyDescent="0.25">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x14ac:dyDescent="0.25">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x14ac:dyDescent="0.25">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x14ac:dyDescent="0.25">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x14ac:dyDescent="0.25">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x14ac:dyDescent="0.25">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x14ac:dyDescent="0.25">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x14ac:dyDescent="0.25">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x14ac:dyDescent="0.25">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x14ac:dyDescent="0.25">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x14ac:dyDescent="0.25">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x14ac:dyDescent="0.25">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x14ac:dyDescent="0.25">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x14ac:dyDescent="0.25">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x14ac:dyDescent="0.25">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x14ac:dyDescent="0.25">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x14ac:dyDescent="0.25">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x14ac:dyDescent="0.25">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x14ac:dyDescent="0.25">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x14ac:dyDescent="0.25">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x14ac:dyDescent="0.25">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x14ac:dyDescent="0.25">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x14ac:dyDescent="0.25">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x14ac:dyDescent="0.25">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x14ac:dyDescent="0.25">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x14ac:dyDescent="0.25">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x14ac:dyDescent="0.25">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x14ac:dyDescent="0.25">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x14ac:dyDescent="0.25">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x14ac:dyDescent="0.25">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x14ac:dyDescent="0.25">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x14ac:dyDescent="0.25">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x14ac:dyDescent="0.25">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x14ac:dyDescent="0.25">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x14ac:dyDescent="0.25">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x14ac:dyDescent="0.25">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x14ac:dyDescent="0.25">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x14ac:dyDescent="0.25">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x14ac:dyDescent="0.25">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x14ac:dyDescent="0.25">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x14ac:dyDescent="0.25">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x14ac:dyDescent="0.25">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x14ac:dyDescent="0.25">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x14ac:dyDescent="0.25">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x14ac:dyDescent="0.25">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x14ac:dyDescent="0.25">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x14ac:dyDescent="0.25">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x14ac:dyDescent="0.25">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x14ac:dyDescent="0.25">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x14ac:dyDescent="0.25">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x14ac:dyDescent="0.25">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x14ac:dyDescent="0.25">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5">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5">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5">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5">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5">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5">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5">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5">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5">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5">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5">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5">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5">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5">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5">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5">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5">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5">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5">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5">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5">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5">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sortState xmlns:xlrd2="http://schemas.microsoft.com/office/spreadsheetml/2017/richdata2" ref="B7:H29">
    <sortCondition ref="H7:H29"/>
  </sortState>
  <conditionalFormatting sqref="E7:E156">
    <cfRule type="expression" dxfId="439" priority="16" stopIfTrue="1">
      <formula>AND(ROUNDDOWN(($A$4-E7)/365.25,0)&lt;=13,G7&lt;&gt;"OK")</formula>
    </cfRule>
    <cfRule type="expression" dxfId="438" priority="17" stopIfTrue="1">
      <formula>AND(ROUNDDOWN(($A$4-E7)/365.25,0)&lt;=14,G7&lt;&gt;"OK")</formula>
    </cfRule>
    <cfRule type="expression" dxfId="437" priority="18" stopIfTrue="1">
      <formula>AND(ROUNDDOWN(($A$4-E7)/365.25,0)&lt;=17,G7&lt;&gt;"OK")</formula>
    </cfRule>
  </conditionalFormatting>
  <conditionalFormatting sqref="J7:J156">
    <cfRule type="cellIs" dxfId="436" priority="15" stopIfTrue="1" operator="equal">
      <formula>"Z"</formula>
    </cfRule>
  </conditionalFormatting>
  <conditionalFormatting sqref="A7:D156">
    <cfRule type="expression" dxfId="435" priority="14" stopIfTrue="1">
      <formula>$Q7&gt;=1</formula>
    </cfRule>
  </conditionalFormatting>
  <conditionalFormatting sqref="E7:E14">
    <cfRule type="expression" dxfId="434" priority="11" stopIfTrue="1">
      <formula>AND(ROUNDDOWN(($A$4-E7)/365.25,0)&lt;=13,G7&lt;&gt;"OK")</formula>
    </cfRule>
    <cfRule type="expression" dxfId="433" priority="12" stopIfTrue="1">
      <formula>AND(ROUNDDOWN(($A$4-E7)/365.25,0)&lt;=14,G7&lt;&gt;"OK")</formula>
    </cfRule>
    <cfRule type="expression" dxfId="432" priority="13" stopIfTrue="1">
      <formula>AND(ROUNDDOWN(($A$4-E7)/365.25,0)&lt;=17,G7&lt;&gt;"OK")</formula>
    </cfRule>
  </conditionalFormatting>
  <conditionalFormatting sqref="J7:J14">
    <cfRule type="cellIs" dxfId="431" priority="10" stopIfTrue="1" operator="equal">
      <formula>"Z"</formula>
    </cfRule>
  </conditionalFormatting>
  <conditionalFormatting sqref="B7:D14">
    <cfRule type="expression" dxfId="430" priority="9" stopIfTrue="1">
      <formula>$Q7&gt;=1</formula>
    </cfRule>
  </conditionalFormatting>
  <conditionalFormatting sqref="E7:E14">
    <cfRule type="expression" dxfId="429" priority="6" stopIfTrue="1">
      <formula>AND(ROUNDDOWN(($A$4-E7)/365.25,0)&lt;=13,G7&lt;&gt;"OK")</formula>
    </cfRule>
    <cfRule type="expression" dxfId="428" priority="7" stopIfTrue="1">
      <formula>AND(ROUNDDOWN(($A$4-E7)/365.25,0)&lt;=14,G7&lt;&gt;"OK")</formula>
    </cfRule>
    <cfRule type="expression" dxfId="427" priority="8" stopIfTrue="1">
      <formula>AND(ROUNDDOWN(($A$4-E7)/365.25,0)&lt;=17,G7&lt;&gt;"OK")</formula>
    </cfRule>
  </conditionalFormatting>
  <conditionalFormatting sqref="B7:D14">
    <cfRule type="expression" dxfId="426" priority="5" stopIfTrue="1">
      <formula>$Q7&gt;=1</formula>
    </cfRule>
  </conditionalFormatting>
  <conditionalFormatting sqref="E7:E27 E29:E37">
    <cfRule type="expression" dxfId="425" priority="2" stopIfTrue="1">
      <formula>AND(ROUNDDOWN(($A$4-E7)/365.25,0)&lt;=13,G7&lt;&gt;"OK")</formula>
    </cfRule>
    <cfRule type="expression" dxfId="424" priority="3" stopIfTrue="1">
      <formula>AND(ROUNDDOWN(($A$4-E7)/365.25,0)&lt;=14,G7&lt;&gt;"OK")</formula>
    </cfRule>
    <cfRule type="expression" dxfId="423" priority="4" stopIfTrue="1">
      <formula>AND(ROUNDDOWN(($A$4-E7)/365.25,0)&lt;=17,G7&lt;&gt;"OK")</formula>
    </cfRule>
  </conditionalFormatting>
  <conditionalFormatting sqref="B7:D37">
    <cfRule type="expression" dxfId="422"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5">
    <tabColor indexed="11"/>
    <pageSetUpPr fitToPage="1"/>
  </sheetPr>
  <dimension ref="A1:AM79"/>
  <sheetViews>
    <sheetView showGridLines="0" showZeros="0" topLeftCell="A27" zoomScaleNormal="100" workbookViewId="0">
      <selection activeCell="Q40" sqref="Q40"/>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MTSZ AMATŐR OB</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E2" s="464" t="str">
        <f>Altalanos!$C$8</f>
        <v>Férfi egyéni 250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5" t="str">
        <f>Altalanos!$A$10</f>
        <v>2022.08.05-07.</v>
      </c>
      <c r="B4" s="835"/>
      <c r="C4" s="835"/>
      <c r="D4" s="432"/>
      <c r="E4" s="146"/>
      <c r="F4" s="146"/>
      <c r="G4" s="146" t="str">
        <f>Altalanos!$C$10</f>
        <v>Balatonboglár</v>
      </c>
      <c r="H4" s="100"/>
      <c r="I4" s="146"/>
      <c r="J4" s="147"/>
      <c r="K4" s="148"/>
      <c r="L4" s="147"/>
      <c r="M4" s="149"/>
      <c r="N4" s="147"/>
      <c r="O4" s="146"/>
      <c r="P4" s="147"/>
      <c r="Q4" s="146"/>
      <c r="R4" s="89" t="str">
        <f>Altalanos!$E$10</f>
        <v>Kádár László</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1.1" customHeight="1" thickBot="1" x14ac:dyDescent="0.3">
      <c r="A6" s="784"/>
      <c r="B6" s="793"/>
      <c r="C6" s="793"/>
      <c r="D6" s="793"/>
      <c r="E6" s="793"/>
      <c r="F6" s="792" t="str">
        <f>IF(Y3="","",CONCATENATE(AH1," / ",AG1," pont"))</f>
        <v/>
      </c>
      <c r="G6" s="794"/>
      <c r="H6" s="795"/>
      <c r="I6" s="794"/>
      <c r="J6" s="796"/>
      <c r="K6" s="793" t="str">
        <f>IF(Y3="","",CONCATENATE(AF1," pont"))</f>
        <v/>
      </c>
      <c r="L6" s="796"/>
      <c r="M6" s="793" t="str">
        <f>IF(Y3="","",CONCATENATE(AE1," pont"))</f>
        <v/>
      </c>
      <c r="N6" s="796"/>
      <c r="O6" s="793" t="str">
        <f>IF(Y3="","",CONCATENATE(AD1," pont"))</f>
        <v/>
      </c>
      <c r="P6" s="796"/>
      <c r="Q6" s="793" t="str">
        <f>IF(Y3="","",CONCATENATE(AC1," pont"))</f>
        <v/>
      </c>
      <c r="R6" s="803"/>
      <c r="Y6" s="799"/>
      <c r="Z6" s="799"/>
      <c r="AA6" s="799" t="s">
        <v>196</v>
      </c>
      <c r="AB6" s="800">
        <v>150</v>
      </c>
      <c r="AC6" s="800">
        <v>120</v>
      </c>
      <c r="AD6" s="800">
        <v>90</v>
      </c>
      <c r="AE6" s="800">
        <v>60</v>
      </c>
      <c r="AF6" s="800">
        <v>40</v>
      </c>
      <c r="AG6" s="800">
        <v>25</v>
      </c>
      <c r="AH6" s="800">
        <v>10</v>
      </c>
      <c r="AI6" s="802"/>
      <c r="AJ6" s="802"/>
      <c r="AK6" s="802"/>
    </row>
    <row r="7" spans="1:37" s="38" customFormat="1" ht="10.5" customHeight="1" x14ac:dyDescent="0.25">
      <c r="A7" s="157">
        <v>1</v>
      </c>
      <c r="B7" s="390">
        <f>IF($E7="","",VLOOKUP($E7,'Férfi egyéni 250 ELO'!$A$7:$O$48,14))</f>
        <v>0</v>
      </c>
      <c r="C7" s="390">
        <f>IF($E7="","",VLOOKUP($E7,'Férfi egyéni 250 ELO'!$A$7:$O$48,15))</f>
        <v>0</v>
      </c>
      <c r="D7" s="471">
        <f>IF($E7="","",VLOOKUP($E7,'Férfi egyéni 250 ELO'!$A$7:$O$48,5))</f>
        <v>0</v>
      </c>
      <c r="E7" s="159">
        <v>1</v>
      </c>
      <c r="F7" s="160" t="str">
        <f>UPPER(IF($E7="","",VLOOKUP($E7,'Férfi egyéni 250 ELO'!$A$7:$O$48,2)))</f>
        <v xml:space="preserve">TELEK </v>
      </c>
      <c r="G7" s="160" t="str">
        <f>IF($E7="","",VLOOKUP($E7,'Férfi egyéni 250 ELO'!$A$7:$O$48,3))</f>
        <v>Zsolt</v>
      </c>
      <c r="H7" s="160"/>
      <c r="I7" s="160">
        <f>IF($E7="","",VLOOKUP($E7,'Férfi egyéni 250 ELO'!$A$7:$O$48,4))</f>
        <v>0</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5">
      <c r="A8" s="171"/>
      <c r="B8" s="460"/>
      <c r="C8" s="460"/>
      <c r="D8" s="472"/>
      <c r="E8" s="172"/>
      <c r="F8" s="173"/>
      <c r="G8" s="173"/>
      <c r="H8" s="174"/>
      <c r="I8" s="175" t="s">
        <v>0</v>
      </c>
      <c r="J8" s="176" t="s">
        <v>386</v>
      </c>
      <c r="K8" s="817" t="str">
        <f>UPPER(IF(OR(J8="a",J8="as"),F7,IF(OR(J8="b",J8="bs"),F9,)))</f>
        <v xml:space="preserve">TELEK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5">
      <c r="A9" s="171">
        <v>2</v>
      </c>
      <c r="B9" s="390" t="str">
        <f>IF($E9="","",VLOOKUP($E9,'Férfi egyéni 250 ELO'!$A$7:$O$48,14))</f>
        <v/>
      </c>
      <c r="C9" s="390" t="str">
        <f>IF($E9="","",VLOOKUP($E9,'Férfi egyéni 250 ELO'!$A$7:$O$48,15))</f>
        <v/>
      </c>
      <c r="D9" s="471" t="str">
        <f>IF($E9="","",VLOOKUP($E9,'Férfi egyéni 250 ELO'!$A$7:$O$48,5))</f>
        <v/>
      </c>
      <c r="E9" s="159"/>
      <c r="F9" s="816" t="s">
        <v>385</v>
      </c>
      <c r="G9" s="487" t="str">
        <f>IF($E9="","",VLOOKUP($E9,'Férfi egyéni 250 ELO'!$A$7:$O$48,3))</f>
        <v/>
      </c>
      <c r="H9" s="487"/>
      <c r="I9" s="487" t="str">
        <f>IF($E9="","",VLOOKUP($E9,'Férfi egyéni 250 ELO'!$A$7:$O$48,4))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5">
      <c r="A10" s="171"/>
      <c r="B10" s="460"/>
      <c r="C10" s="460"/>
      <c r="D10" s="472"/>
      <c r="E10" s="182"/>
      <c r="F10" s="488"/>
      <c r="G10" s="488"/>
      <c r="H10" s="489"/>
      <c r="I10" s="488"/>
      <c r="J10" s="183"/>
      <c r="K10" s="175" t="s">
        <v>0</v>
      </c>
      <c r="L10" s="184" t="s">
        <v>386</v>
      </c>
      <c r="M10" s="817" t="str">
        <f>UPPER(IF(OR(L10="a",L10="as"),K8,IF(OR(L10="b",L10="bs"),K12,)))</f>
        <v xml:space="preserve">TELEK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v>3</v>
      </c>
      <c r="B11" s="390">
        <f>IF($E11="","",VLOOKUP($E11,'Férfi egyéni 250 ELO'!$A$7:$O$48,14))</f>
        <v>0</v>
      </c>
      <c r="C11" s="390">
        <f>IF($E11="","",VLOOKUP($E11,'Férfi egyéni 250 ELO'!$A$7:$O$48,15))</f>
        <v>0</v>
      </c>
      <c r="D11" s="471">
        <f>IF($E11="","",VLOOKUP($E11,'Férfi egyéni 250 ELO'!$A$7:$O$48,5))</f>
        <v>0</v>
      </c>
      <c r="E11" s="159">
        <v>23</v>
      </c>
      <c r="F11" s="487" t="str">
        <f>UPPER(IF($E11="","",VLOOKUP($E11,'Férfi egyéni 250 ELO'!$A$7:$O$48,2)))</f>
        <v xml:space="preserve">DR. TORNAI </v>
      </c>
      <c r="G11" s="487" t="str">
        <f>IF($E11="","",VLOOKUP($E11,'Férfi egyéni 250 ELO'!$A$7:$O$48,3))</f>
        <v>Balázs</v>
      </c>
      <c r="H11" s="487"/>
      <c r="I11" s="487">
        <f>IF($E11="","",VLOOKUP($E11,'Férfi egyéni 250 ELO'!$A$7:$O$48,4))</f>
        <v>0</v>
      </c>
      <c r="J11" s="162"/>
      <c r="K11" s="161"/>
      <c r="L11" s="187"/>
      <c r="M11" s="161" t="s">
        <v>474</v>
      </c>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c r="B12" s="460"/>
      <c r="C12" s="460"/>
      <c r="D12" s="472"/>
      <c r="E12" s="182"/>
      <c r="F12" s="488"/>
      <c r="G12" s="488"/>
      <c r="H12" s="489"/>
      <c r="I12" s="490" t="s">
        <v>0</v>
      </c>
      <c r="J12" s="176" t="s">
        <v>164</v>
      </c>
      <c r="K12" s="177" t="str">
        <f>UPPER(IF(OR(J12="a",J12="as"),F11,IF(OR(J12="b",J12="bs"),F13,)))</f>
        <v xml:space="preserve">DR. TORNAI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171">
        <v>4</v>
      </c>
      <c r="B13" s="390">
        <f>IF($E13="","",VLOOKUP($E13,'Férfi egyéni 250 ELO'!$A$7:$O$48,14))</f>
        <v>0</v>
      </c>
      <c r="C13" s="390">
        <f>IF($E13="","",VLOOKUP($E13,'Férfi egyéni 250 ELO'!$A$7:$O$48,15))</f>
        <v>0</v>
      </c>
      <c r="D13" s="471">
        <f>IF($E13="","",VLOOKUP($E13,'Férfi egyéni 250 ELO'!$A$7:$O$48,5))</f>
        <v>0</v>
      </c>
      <c r="E13" s="159">
        <v>16</v>
      </c>
      <c r="F13" s="487" t="str">
        <f>UPPER(IF($E13="","",VLOOKUP($E13,'Férfi egyéni 250 ELO'!$A$7:$O$48,2)))</f>
        <v xml:space="preserve">GARZÓ </v>
      </c>
      <c r="G13" s="487" t="str">
        <f>IF($E13="","",VLOOKUP($E13,'Férfi egyéni 250 ELO'!$A$7:$O$48,3))</f>
        <v>Gyula</v>
      </c>
      <c r="H13" s="487"/>
      <c r="I13" s="487">
        <f>IF($E13="","",VLOOKUP($E13,'Férfi egyéni 250 ELO'!$A$7:$O$48,4))</f>
        <v>0</v>
      </c>
      <c r="J13" s="190"/>
      <c r="K13" s="161" t="s">
        <v>418</v>
      </c>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71"/>
      <c r="B14" s="460"/>
      <c r="C14" s="460"/>
      <c r="D14" s="472"/>
      <c r="E14" s="182"/>
      <c r="F14" s="488"/>
      <c r="G14" s="488"/>
      <c r="H14" s="489"/>
      <c r="I14" s="488"/>
      <c r="J14" s="183"/>
      <c r="K14" s="161"/>
      <c r="L14" s="161"/>
      <c r="M14" s="175" t="s">
        <v>0</v>
      </c>
      <c r="N14" s="184" t="s">
        <v>386</v>
      </c>
      <c r="O14" s="817" t="str">
        <f>UPPER(IF(OR(N14="a",N14="as"),M10,IF(OR(N14="b",N14="bs"),M18,)))</f>
        <v xml:space="preserve">TELEK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71">
        <v>5</v>
      </c>
      <c r="B15" s="390">
        <f>IF($E15="","",VLOOKUP($E15,'Férfi egyéni 250 ELO'!$A$7:$O$48,14))</f>
        <v>0</v>
      </c>
      <c r="C15" s="390">
        <f>IF($E15="","",VLOOKUP($E15,'Férfi egyéni 250 ELO'!$A$7:$O$48,15))</f>
        <v>0</v>
      </c>
      <c r="D15" s="471">
        <f>IF($E15="","",VLOOKUP($E15,'Férfi egyéni 250 ELO'!$A$7:$O$48,5))</f>
        <v>0</v>
      </c>
      <c r="E15" s="159">
        <v>13</v>
      </c>
      <c r="F15" s="487" t="str">
        <f>UPPER(IF($E15="","",VLOOKUP($E15,'Férfi egyéni 250 ELO'!$A$7:$O$48,2)))</f>
        <v xml:space="preserve">ZAGYVA </v>
      </c>
      <c r="G15" s="487" t="str">
        <f>IF($E15="","",VLOOKUP($E15,'Férfi egyéni 250 ELO'!$A$7:$O$48,3))</f>
        <v>Tamás</v>
      </c>
      <c r="H15" s="487"/>
      <c r="I15" s="487">
        <f>IF($E15="","",VLOOKUP($E15,'Férfi egyéni 250 ELO'!$A$7:$O$48,4))</f>
        <v>0</v>
      </c>
      <c r="J15" s="192"/>
      <c r="K15" s="161"/>
      <c r="L15" s="161"/>
      <c r="M15" s="161"/>
      <c r="N15" s="188"/>
      <c r="O15" s="161" t="s">
        <v>417</v>
      </c>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171"/>
      <c r="B16" s="460"/>
      <c r="C16" s="460"/>
      <c r="D16" s="472"/>
      <c r="E16" s="182"/>
      <c r="F16" s="488"/>
      <c r="G16" s="488"/>
      <c r="H16" s="489"/>
      <c r="I16" s="490" t="s">
        <v>0</v>
      </c>
      <c r="J16" s="176" t="s">
        <v>164</v>
      </c>
      <c r="K16" s="177" t="str">
        <f>UPPER(IF(OR(J16="a",J16="as"),F15,IF(OR(J16="b",J16="bs"),F17,)))</f>
        <v xml:space="preserve">ZAGYVA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5">
      <c r="A17" s="171">
        <v>6</v>
      </c>
      <c r="B17" s="390">
        <f>IF($E17="","",VLOOKUP($E17,'Férfi egyéni 250 ELO'!$A$7:$O$48,14))</f>
        <v>0</v>
      </c>
      <c r="C17" s="390">
        <f>IF($E17="","",VLOOKUP($E17,'Férfi egyéni 250 ELO'!$A$7:$O$48,15))</f>
        <v>0</v>
      </c>
      <c r="D17" s="471">
        <f>IF($E17="","",VLOOKUP($E17,'Férfi egyéni 250 ELO'!$A$7:$O$48,5))</f>
        <v>0</v>
      </c>
      <c r="E17" s="159">
        <v>17</v>
      </c>
      <c r="F17" s="487" t="str">
        <f>UPPER(IF($E17="","",VLOOKUP($E17,'Férfi egyéni 250 ELO'!$A$7:$O$48,2)))</f>
        <v xml:space="preserve">LIKTOR </v>
      </c>
      <c r="G17" s="487" t="str">
        <f>IF($E17="","",VLOOKUP($E17,'Férfi egyéni 250 ELO'!$A$7:$O$48,3))</f>
        <v>Károly</v>
      </c>
      <c r="H17" s="487"/>
      <c r="I17" s="487">
        <f>IF($E17="","",VLOOKUP($E17,'Férfi egyéni 250 ELO'!$A$7:$O$48,4))</f>
        <v>0</v>
      </c>
      <c r="J17" s="180"/>
      <c r="K17" s="161" t="s">
        <v>423</v>
      </c>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5">
      <c r="A18" s="171"/>
      <c r="B18" s="460"/>
      <c r="C18" s="460"/>
      <c r="D18" s="472"/>
      <c r="E18" s="182"/>
      <c r="F18" s="488"/>
      <c r="G18" s="488"/>
      <c r="H18" s="489"/>
      <c r="I18" s="488"/>
      <c r="J18" s="183"/>
      <c r="K18" s="175" t="s">
        <v>0</v>
      </c>
      <c r="L18" s="184" t="s">
        <v>164</v>
      </c>
      <c r="M18" s="177" t="str">
        <f>UPPER(IF(OR(L18="a",L18="as"),K16,IF(OR(L18="b",L18="bs"),K20,)))</f>
        <v xml:space="preserve">ZAGYVA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5">
      <c r="A19" s="171">
        <v>7</v>
      </c>
      <c r="B19" s="390" t="str">
        <f>IF($E19="","",VLOOKUP($E19,'Férfi egyéni 250 ELO'!$A$7:$O$48,14))</f>
        <v/>
      </c>
      <c r="C19" s="390" t="str">
        <f>IF($E19="","",VLOOKUP($E19,'Férfi egyéni 250 ELO'!$A$7:$O$48,15))</f>
        <v/>
      </c>
      <c r="D19" s="471" t="str">
        <f>IF($E19="","",VLOOKUP($E19,'Férfi egyéni 250 ELO'!$A$7:$O$48,5))</f>
        <v/>
      </c>
      <c r="E19" s="159"/>
      <c r="F19" s="816" t="s">
        <v>385</v>
      </c>
      <c r="G19" s="487" t="str">
        <f>IF($E19="","",VLOOKUP($E19,'Férfi egyéni 250 ELO'!$A$7:$O$48,3))</f>
        <v/>
      </c>
      <c r="H19" s="487"/>
      <c r="I19" s="487" t="str">
        <f>IF($E19="","",VLOOKUP($E19,'Férfi egyéni 250 ELO'!$A$7:$O$48,4))</f>
        <v/>
      </c>
      <c r="J19" s="162"/>
      <c r="K19" s="161"/>
      <c r="L19" s="187"/>
      <c r="M19" s="161" t="s">
        <v>418</v>
      </c>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5">
      <c r="A20" s="171"/>
      <c r="B20" s="460"/>
      <c r="C20" s="460"/>
      <c r="D20" s="472"/>
      <c r="E20" s="172"/>
      <c r="F20" s="173"/>
      <c r="G20" s="173"/>
      <c r="H20" s="174"/>
      <c r="I20" s="175" t="s">
        <v>0</v>
      </c>
      <c r="J20" s="176" t="s">
        <v>388</v>
      </c>
      <c r="K20" s="817" t="str">
        <f>UPPER(IF(OR(J20="a",J20="as"),F19,IF(OR(J20="b",J20="bs"),F21,)))</f>
        <v xml:space="preserve">NÉMETH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5">
      <c r="A21" s="157">
        <v>8</v>
      </c>
      <c r="B21" s="390">
        <f>IF($E21="","",VLOOKUP($E21,'Férfi egyéni 250 ELO'!$A$7:$O$48,14))</f>
        <v>0</v>
      </c>
      <c r="C21" s="390">
        <f>IF($E21="","",VLOOKUP($E21,'Férfi egyéni 250 ELO'!$A$7:$O$48,15))</f>
        <v>0</v>
      </c>
      <c r="D21" s="471">
        <f>IF($E21="","",VLOOKUP($E21,'Férfi egyéni 250 ELO'!$A$7:$O$48,5))</f>
        <v>0</v>
      </c>
      <c r="E21" s="159">
        <v>8</v>
      </c>
      <c r="F21" s="160" t="str">
        <f>UPPER(IF($E21="","",VLOOKUP($E21,'Férfi egyéni 250 ELO'!$A$7:$O$48,2)))</f>
        <v xml:space="preserve">NÉMETH </v>
      </c>
      <c r="G21" s="160" t="str">
        <f>IF($E21="","",VLOOKUP($E21,'Férfi egyéni 250 ELO'!$A$7:$O$48,3))</f>
        <v>Szabolcs</v>
      </c>
      <c r="H21" s="160"/>
      <c r="I21" s="160">
        <f>IF($E21="","",VLOOKUP($E21,'Férfi egyéni 250 ELO'!$A$7:$O$48,4))</f>
        <v>0</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5">
      <c r="A22" s="171"/>
      <c r="B22" s="460"/>
      <c r="C22" s="460"/>
      <c r="D22" s="472"/>
      <c r="E22" s="172"/>
      <c r="F22" s="191"/>
      <c r="G22" s="191"/>
      <c r="H22" s="195"/>
      <c r="I22" s="191"/>
      <c r="J22" s="183"/>
      <c r="K22" s="161"/>
      <c r="L22" s="161"/>
      <c r="M22" s="161"/>
      <c r="N22" s="186"/>
      <c r="O22" s="175" t="s">
        <v>0</v>
      </c>
      <c r="P22" s="184" t="s">
        <v>165</v>
      </c>
      <c r="Q22" s="177" t="str">
        <f>UPPER(IF(OR(P22="a",P22="as"),O14,IF(OR(P22="b",P22="bs"),O30,)))</f>
        <v xml:space="preserve">ALT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5">
      <c r="A23" s="157">
        <v>9</v>
      </c>
      <c r="B23" s="390">
        <f>IF($E23="","",VLOOKUP($E23,'Férfi egyéni 250 ELO'!$A$7:$O$48,14))</f>
        <v>0</v>
      </c>
      <c r="C23" s="390">
        <f>IF($E23="","",VLOOKUP($E23,'Férfi egyéni 250 ELO'!$A$7:$O$48,15))</f>
        <v>0</v>
      </c>
      <c r="D23" s="471">
        <f>IF($E23="","",VLOOKUP($E23,'Férfi egyéni 250 ELO'!$A$7:$O$48,5))</f>
        <v>0</v>
      </c>
      <c r="E23" s="159">
        <v>3</v>
      </c>
      <c r="F23" s="160" t="str">
        <f>UPPER(IF($E23="","",VLOOKUP($E23,'Férfi egyéni 250 ELO'!$A$7:$O$48,2)))</f>
        <v xml:space="preserve">FARKAS </v>
      </c>
      <c r="G23" s="160" t="str">
        <f>IF($E23="","",VLOOKUP($E23,'Férfi egyéni 250 ELO'!$A$7:$O$48,3))</f>
        <v>Róbert</v>
      </c>
      <c r="H23" s="160"/>
      <c r="I23" s="160">
        <f>IF($E23="","",VLOOKUP($E23,'Férfi egyéni 250 ELO'!$A$7:$O$48,4))</f>
        <v>0</v>
      </c>
      <c r="J23" s="162"/>
      <c r="K23" s="161"/>
      <c r="L23" s="161"/>
      <c r="M23" s="161"/>
      <c r="N23" s="186"/>
      <c r="O23" s="164"/>
      <c r="P23" s="246"/>
      <c r="Q23" s="161" t="s">
        <v>475</v>
      </c>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5">
      <c r="A24" s="171"/>
      <c r="B24" s="460"/>
      <c r="C24" s="460"/>
      <c r="D24" s="472"/>
      <c r="E24" s="172"/>
      <c r="F24" s="173"/>
      <c r="G24" s="173"/>
      <c r="H24" s="174"/>
      <c r="I24" s="175" t="s">
        <v>0</v>
      </c>
      <c r="J24" s="176" t="s">
        <v>386</v>
      </c>
      <c r="K24" s="817" t="str">
        <f>UPPER(IF(OR(J24="a",J24="as"),F23,IF(OR(J24="b",J24="bs"),F25,)))</f>
        <v xml:space="preserve">FARKAS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5">
      <c r="A25" s="171">
        <v>10</v>
      </c>
      <c r="B25" s="390" t="str">
        <f>IF($E25="","",VLOOKUP($E25,'Férfi egyéni 250 ELO'!$A$7:$O$48,14))</f>
        <v/>
      </c>
      <c r="C25" s="390" t="str">
        <f>IF($E25="","",VLOOKUP($E25,'Férfi egyéni 250 ELO'!$A$7:$O$48,15))</f>
        <v/>
      </c>
      <c r="D25" s="471" t="str">
        <f>IF($E25="","",VLOOKUP($E25,'Férfi egyéni 250 ELO'!$A$7:$O$48,5))</f>
        <v/>
      </c>
      <c r="E25" s="159"/>
      <c r="F25" s="816" t="s">
        <v>385</v>
      </c>
      <c r="G25" s="487" t="str">
        <f>IF($E25="","",VLOOKUP($E25,'Férfi egyéni 250 ELO'!$A$7:$O$48,3))</f>
        <v/>
      </c>
      <c r="H25" s="487"/>
      <c r="I25" s="487" t="str">
        <f>IF($E25="","",VLOOKUP($E25,'Férfi egyéni 250 ELO'!$A$7:$O$48,4))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5">
      <c r="A26" s="171"/>
      <c r="B26" s="460"/>
      <c r="C26" s="460"/>
      <c r="D26" s="472"/>
      <c r="E26" s="182"/>
      <c r="F26" s="488"/>
      <c r="G26" s="488"/>
      <c r="H26" s="489"/>
      <c r="I26" s="488"/>
      <c r="J26" s="183"/>
      <c r="K26" s="175" t="s">
        <v>0</v>
      </c>
      <c r="L26" s="184" t="s">
        <v>165</v>
      </c>
      <c r="M26" s="177" t="str">
        <f>UPPER(IF(OR(L26="a",L26="as"),K24,IF(OR(L26="b",L26="bs"),K28,)))</f>
        <v xml:space="preserve">ALT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5">
      <c r="A27" s="171">
        <v>11</v>
      </c>
      <c r="B27" s="390">
        <f>IF($E27="","",VLOOKUP($E27,'Férfi egyéni 250 ELO'!$A$7:$O$48,14))</f>
        <v>0</v>
      </c>
      <c r="C27" s="390">
        <f>IF($E27="","",VLOOKUP($E27,'Férfi egyéni 250 ELO'!$A$7:$O$48,15))</f>
        <v>0</v>
      </c>
      <c r="D27" s="471">
        <f>IF($E27="","",VLOOKUP($E27,'Férfi egyéni 250 ELO'!$A$7:$O$48,5))</f>
        <v>0</v>
      </c>
      <c r="E27" s="159">
        <v>12</v>
      </c>
      <c r="F27" s="487" t="str">
        <f>UPPER(IF($E27="","",VLOOKUP($E27,'Férfi egyéni 250 ELO'!$A$7:$O$48,2)))</f>
        <v xml:space="preserve">ALT </v>
      </c>
      <c r="G27" s="487" t="str">
        <f>IF($E27="","",VLOOKUP($E27,'Férfi egyéni 250 ELO'!$A$7:$O$48,3))</f>
        <v>Ádám</v>
      </c>
      <c r="H27" s="487"/>
      <c r="I27" s="487">
        <f>IF($E27="","",VLOOKUP($E27,'Férfi egyéni 250 ELO'!$A$7:$O$48,4))</f>
        <v>0</v>
      </c>
      <c r="J27" s="162"/>
      <c r="K27" s="161"/>
      <c r="L27" s="187"/>
      <c r="M27" s="161" t="s">
        <v>421</v>
      </c>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5">
      <c r="A28" s="196"/>
      <c r="B28" s="460"/>
      <c r="C28" s="460"/>
      <c r="D28" s="472"/>
      <c r="E28" s="182"/>
      <c r="F28" s="488"/>
      <c r="G28" s="488"/>
      <c r="H28" s="489"/>
      <c r="I28" s="490" t="s">
        <v>0</v>
      </c>
      <c r="J28" s="176" t="s">
        <v>164</v>
      </c>
      <c r="K28" s="177" t="str">
        <f>UPPER(IF(OR(J28="a",J28="as"),F27,IF(OR(J28="b",J28="bs"),F29,)))</f>
        <v xml:space="preserve">ALT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5">
      <c r="A29" s="171">
        <v>12</v>
      </c>
      <c r="B29" s="390">
        <f>IF($E29="","",VLOOKUP($E29,'Férfi egyéni 250 ELO'!$A$7:$O$48,14))</f>
        <v>0</v>
      </c>
      <c r="C29" s="390">
        <f>IF($E29="","",VLOOKUP($E29,'Férfi egyéni 250 ELO'!$A$7:$O$48,15))</f>
        <v>0</v>
      </c>
      <c r="D29" s="471">
        <f>IF($E29="","",VLOOKUP($E29,'Férfi egyéni 250 ELO'!$A$7:$O$48,5))</f>
        <v>0</v>
      </c>
      <c r="E29" s="159">
        <v>11</v>
      </c>
      <c r="F29" s="487" t="str">
        <f>UPPER(IF($E29="","",VLOOKUP($E29,'Férfi egyéni 250 ELO'!$A$7:$O$48,2)))</f>
        <v xml:space="preserve">CZIRÁKI </v>
      </c>
      <c r="G29" s="487" t="str">
        <f>IF($E29="","",VLOOKUP($E29,'Férfi egyéni 250 ELO'!$A$7:$O$48,3))</f>
        <v>Dániel</v>
      </c>
      <c r="H29" s="487"/>
      <c r="I29" s="487">
        <f>IF($E29="","",VLOOKUP($E29,'Férfi egyéni 250 ELO'!$A$7:$O$48,4))</f>
        <v>0</v>
      </c>
      <c r="J29" s="190"/>
      <c r="K29" s="161" t="s">
        <v>480</v>
      </c>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5">
      <c r="A30" s="171"/>
      <c r="B30" s="460"/>
      <c r="C30" s="460"/>
      <c r="D30" s="472"/>
      <c r="E30" s="182"/>
      <c r="F30" s="488"/>
      <c r="G30" s="488"/>
      <c r="H30" s="489"/>
      <c r="I30" s="488"/>
      <c r="J30" s="183"/>
      <c r="K30" s="161"/>
      <c r="L30" s="161"/>
      <c r="M30" s="175" t="s">
        <v>0</v>
      </c>
      <c r="N30" s="184" t="s">
        <v>386</v>
      </c>
      <c r="O30" s="177" t="str">
        <f>UPPER(IF(OR(N30="a",N30="as"),M26,IF(OR(N30="b",N30="bs"),M34,)))</f>
        <v xml:space="preserve">ALT </v>
      </c>
      <c r="P30" s="248"/>
      <c r="Q30" s="164"/>
      <c r="R30" s="246"/>
      <c r="S30" s="169"/>
      <c r="AI30" s="668"/>
      <c r="AJ30" s="668"/>
      <c r="AK30" s="668"/>
    </row>
    <row r="31" spans="1:39" s="38" customFormat="1" ht="9.6" customHeight="1" x14ac:dyDescent="0.25">
      <c r="A31" s="171">
        <v>13</v>
      </c>
      <c r="B31" s="390">
        <f>IF($E31="","",VLOOKUP($E31,'Férfi egyéni 250 ELO'!$A$7:$O$48,14))</f>
        <v>0</v>
      </c>
      <c r="C31" s="390">
        <f>IF($E31="","",VLOOKUP($E31,'Férfi egyéni 250 ELO'!$A$7:$O$48,15))</f>
        <v>0</v>
      </c>
      <c r="D31" s="471">
        <f>IF($E31="","",VLOOKUP($E31,'Férfi egyéni 250 ELO'!$A$7:$O$48,5))</f>
        <v>0</v>
      </c>
      <c r="E31" s="159">
        <v>15</v>
      </c>
      <c r="F31" s="487" t="str">
        <f>UPPER(IF($E31="","",VLOOKUP($E31,'Férfi egyéni 250 ELO'!$A$7:$O$48,2)))</f>
        <v xml:space="preserve">HAJNAL </v>
      </c>
      <c r="G31" s="487" t="str">
        <f>IF($E31="","",VLOOKUP($E31,'Férfi egyéni 250 ELO'!$A$7:$O$48,3))</f>
        <v>Benedek</v>
      </c>
      <c r="H31" s="487"/>
      <c r="I31" s="487">
        <f>IF($E31="","",VLOOKUP($E31,'Férfi egyéni 250 ELO'!$A$7:$O$48,4))</f>
        <v>0</v>
      </c>
      <c r="J31" s="192"/>
      <c r="K31" s="161"/>
      <c r="L31" s="161"/>
      <c r="M31" s="161"/>
      <c r="N31" s="188"/>
      <c r="O31" s="161" t="s">
        <v>421</v>
      </c>
      <c r="P31" s="166"/>
      <c r="Q31" s="164"/>
      <c r="R31" s="246"/>
      <c r="S31" s="169"/>
      <c r="AI31" s="668"/>
      <c r="AJ31" s="668"/>
      <c r="AK31" s="668"/>
    </row>
    <row r="32" spans="1:39" s="38" customFormat="1" ht="9.6" customHeight="1" x14ac:dyDescent="0.25">
      <c r="A32" s="171"/>
      <c r="B32" s="460"/>
      <c r="C32" s="460"/>
      <c r="D32" s="472"/>
      <c r="E32" s="182"/>
      <c r="F32" s="488"/>
      <c r="G32" s="488"/>
      <c r="H32" s="489"/>
      <c r="I32" s="490" t="s">
        <v>0</v>
      </c>
      <c r="J32" s="176" t="s">
        <v>164</v>
      </c>
      <c r="K32" s="177" t="str">
        <f>UPPER(IF(OR(J32="a",J32="as"),F31,IF(OR(J32="b",J32="bs"),F33,)))</f>
        <v xml:space="preserve">HAJNAL </v>
      </c>
      <c r="L32" s="177"/>
      <c r="M32" s="161"/>
      <c r="N32" s="188"/>
      <c r="O32" s="164"/>
      <c r="P32" s="166"/>
      <c r="Q32" s="164"/>
      <c r="R32" s="246"/>
      <c r="S32" s="169"/>
      <c r="AI32" s="668"/>
      <c r="AJ32" s="668"/>
      <c r="AK32" s="668"/>
    </row>
    <row r="33" spans="1:37" s="38" customFormat="1" ht="9.6" customHeight="1" x14ac:dyDescent="0.25">
      <c r="A33" s="171">
        <v>14</v>
      </c>
      <c r="B33" s="390">
        <f>IF($E33="","",VLOOKUP($E33,'Férfi egyéni 250 ELO'!$A$7:$O$48,14))</f>
        <v>0</v>
      </c>
      <c r="C33" s="390">
        <f>IF($E33="","",VLOOKUP($E33,'Férfi egyéni 250 ELO'!$A$7:$O$48,15))</f>
        <v>0</v>
      </c>
      <c r="D33" s="471">
        <f>IF($E33="","",VLOOKUP($E33,'Férfi egyéni 250 ELO'!$A$7:$O$48,5))</f>
        <v>0</v>
      </c>
      <c r="E33" s="159">
        <v>9</v>
      </c>
      <c r="F33" s="487" t="str">
        <f>UPPER(IF($E33="","",VLOOKUP($E33,'Férfi egyéni 250 ELO'!$A$7:$O$48,2)))</f>
        <v xml:space="preserve">LEGOZA </v>
      </c>
      <c r="G33" s="487" t="str">
        <f>IF($E33="","",VLOOKUP($E33,'Férfi egyéni 250 ELO'!$A$7:$O$48,3))</f>
        <v>Ádám</v>
      </c>
      <c r="H33" s="487"/>
      <c r="I33" s="487">
        <f>IF($E33="","",VLOOKUP($E33,'Férfi egyéni 250 ELO'!$A$7:$O$48,4))</f>
        <v>0</v>
      </c>
      <c r="J33" s="180"/>
      <c r="K33" s="161" t="s">
        <v>481</v>
      </c>
      <c r="L33" s="181"/>
      <c r="M33" s="161"/>
      <c r="N33" s="188"/>
      <c r="O33" s="164"/>
      <c r="P33" s="166"/>
      <c r="Q33" s="164"/>
      <c r="R33" s="246"/>
      <c r="S33" s="169"/>
      <c r="AI33" s="668"/>
      <c r="AJ33" s="668"/>
      <c r="AK33" s="668"/>
    </row>
    <row r="34" spans="1:37" s="38" customFormat="1" ht="9.6" customHeight="1" x14ac:dyDescent="0.25">
      <c r="A34" s="171"/>
      <c r="B34" s="460"/>
      <c r="C34" s="460"/>
      <c r="D34" s="472"/>
      <c r="E34" s="182"/>
      <c r="F34" s="488"/>
      <c r="G34" s="488"/>
      <c r="H34" s="489"/>
      <c r="I34" s="488"/>
      <c r="J34" s="183"/>
      <c r="K34" s="175" t="s">
        <v>0</v>
      </c>
      <c r="L34" s="184" t="s">
        <v>165</v>
      </c>
      <c r="M34" s="177" t="str">
        <f>UPPER(IF(OR(L34="a",L34="as"),K32,IF(OR(L34="b",L34="bs"),K36,)))</f>
        <v xml:space="preserve">MEZEI </v>
      </c>
      <c r="N34" s="194"/>
      <c r="O34" s="164"/>
      <c r="P34" s="166"/>
      <c r="Q34" s="164"/>
      <c r="R34" s="246"/>
      <c r="S34" s="169"/>
      <c r="AI34" s="668"/>
      <c r="AJ34" s="668"/>
      <c r="AK34" s="668"/>
    </row>
    <row r="35" spans="1:37" s="38" customFormat="1" ht="9.6" customHeight="1" x14ac:dyDescent="0.25">
      <c r="A35" s="171">
        <v>15</v>
      </c>
      <c r="B35" s="390" t="str">
        <f>IF($E35="","",VLOOKUP($E35,'Férfi egyéni 250 ELO'!$A$7:$O$48,14))</f>
        <v/>
      </c>
      <c r="C35" s="390" t="str">
        <f>IF($E35="","",VLOOKUP($E35,'Férfi egyéni 250 ELO'!$A$7:$O$48,15))</f>
        <v/>
      </c>
      <c r="D35" s="471" t="str">
        <f>IF($E35="","",VLOOKUP($E35,'Férfi egyéni 250 ELO'!$A$7:$O$48,5))</f>
        <v/>
      </c>
      <c r="E35" s="159"/>
      <c r="F35" s="816" t="s">
        <v>385</v>
      </c>
      <c r="G35" s="487" t="str">
        <f>IF($E35="","",VLOOKUP($E35,'Férfi egyéni 250 ELO'!$A$7:$O$48,3))</f>
        <v/>
      </c>
      <c r="H35" s="487"/>
      <c r="I35" s="487" t="str">
        <f>IF($E35="","",VLOOKUP($E35,'Férfi egyéni 250 ELO'!$A$7:$O$48,4))</f>
        <v/>
      </c>
      <c r="J35" s="162"/>
      <c r="K35" s="161"/>
      <c r="L35" s="187"/>
      <c r="M35" s="161" t="s">
        <v>475</v>
      </c>
      <c r="N35" s="186"/>
      <c r="O35" s="164"/>
      <c r="P35" s="166"/>
      <c r="Q35" s="164"/>
      <c r="R35" s="246"/>
      <c r="S35" s="169"/>
      <c r="AI35" s="668"/>
      <c r="AJ35" s="668"/>
      <c r="AK35" s="668"/>
    </row>
    <row r="36" spans="1:37" s="38" customFormat="1" ht="9.6" customHeight="1" x14ac:dyDescent="0.25">
      <c r="A36" s="171"/>
      <c r="B36" s="460"/>
      <c r="C36" s="460"/>
      <c r="D36" s="472"/>
      <c r="E36" s="172"/>
      <c r="F36" s="173"/>
      <c r="G36" s="173"/>
      <c r="H36" s="174"/>
      <c r="I36" s="175" t="s">
        <v>0</v>
      </c>
      <c r="J36" s="176" t="s">
        <v>388</v>
      </c>
      <c r="K36" s="817" t="str">
        <f>UPPER(IF(OR(J36="a",J36="as"),F35,IF(OR(J36="b",J36="bs"),F37,)))</f>
        <v xml:space="preserve">MEZEI </v>
      </c>
      <c r="L36" s="189"/>
      <c r="M36" s="161"/>
      <c r="N36" s="186"/>
      <c r="O36" s="164"/>
      <c r="P36" s="166"/>
      <c r="Q36" s="164"/>
      <c r="R36" s="246"/>
      <c r="S36" s="169"/>
      <c r="AI36" s="668"/>
      <c r="AJ36" s="668"/>
      <c r="AK36" s="668"/>
    </row>
    <row r="37" spans="1:37" s="38" customFormat="1" ht="9.6" customHeight="1" x14ac:dyDescent="0.25">
      <c r="A37" s="157">
        <v>16</v>
      </c>
      <c r="B37" s="390">
        <f>IF($E37="","",VLOOKUP($E37,'Férfi egyéni 250 ELO'!$A$7:$O$48,14))</f>
        <v>0</v>
      </c>
      <c r="C37" s="390">
        <f>IF($E37="","",VLOOKUP($E37,'Férfi egyéni 250 ELO'!$A$7:$O$48,15))</f>
        <v>0</v>
      </c>
      <c r="D37" s="471">
        <f>IF($E37="","",VLOOKUP($E37,'Férfi egyéni 250 ELO'!$A$7:$O$48,5))</f>
        <v>0</v>
      </c>
      <c r="E37" s="159">
        <v>6</v>
      </c>
      <c r="F37" s="160" t="str">
        <f>UPPER(IF($E37="","",VLOOKUP($E37,'Férfi egyéni 250 ELO'!$A$7:$O$48,2)))</f>
        <v xml:space="preserve">MEZEI </v>
      </c>
      <c r="G37" s="160" t="str">
        <f>IF($E37="","",VLOOKUP($E37,'Férfi egyéni 250 ELO'!$A$7:$O$48,3))</f>
        <v>Antal</v>
      </c>
      <c r="H37" s="160"/>
      <c r="I37" s="160">
        <f>IF($E37="","",VLOOKUP($E37,'Férfi egyéni 250 ELO'!$A$7:$O$48,4))</f>
        <v>0</v>
      </c>
      <c r="J37" s="190"/>
      <c r="K37" s="161"/>
      <c r="L37" s="161"/>
      <c r="M37" s="161"/>
      <c r="N37" s="186"/>
      <c r="O37" s="166"/>
      <c r="P37" s="166"/>
      <c r="Q37" s="164"/>
      <c r="R37" s="246"/>
      <c r="S37" s="169"/>
      <c r="AI37" s="668"/>
      <c r="AJ37" s="668"/>
      <c r="AK37" s="668"/>
    </row>
    <row r="38" spans="1:37" s="38" customFormat="1" ht="9.6" customHeight="1" x14ac:dyDescent="0.25">
      <c r="A38" s="171"/>
      <c r="B38" s="460"/>
      <c r="C38" s="460"/>
      <c r="D38" s="472"/>
      <c r="E38" s="172"/>
      <c r="F38" s="173"/>
      <c r="G38" s="173"/>
      <c r="H38" s="174"/>
      <c r="I38" s="173"/>
      <c r="J38" s="183"/>
      <c r="K38" s="161"/>
      <c r="L38" s="161"/>
      <c r="M38" s="161"/>
      <c r="N38" s="186"/>
      <c r="O38" s="474" t="s">
        <v>132</v>
      </c>
      <c r="P38" s="250"/>
      <c r="Q38" s="177" t="s">
        <v>524</v>
      </c>
      <c r="R38" s="251"/>
      <c r="S38" s="169"/>
      <c r="AI38" s="668"/>
      <c r="AJ38" s="668"/>
      <c r="AK38" s="668"/>
    </row>
    <row r="39" spans="1:37" s="38" customFormat="1" ht="9.6" customHeight="1" x14ac:dyDescent="0.25">
      <c r="A39" s="157">
        <v>17</v>
      </c>
      <c r="B39" s="390">
        <f>IF($E39="","",VLOOKUP($E39,'Férfi egyéni 250 ELO'!$A$7:$O$48,14))</f>
        <v>0</v>
      </c>
      <c r="C39" s="390">
        <f>IF($E39="","",VLOOKUP($E39,'Férfi egyéni 250 ELO'!$A$7:$O$48,15))</f>
        <v>0</v>
      </c>
      <c r="D39" s="471">
        <f>IF($E39="","",VLOOKUP($E39,'Férfi egyéni 250 ELO'!$A$7:$O$48,5))</f>
        <v>0</v>
      </c>
      <c r="E39" s="159">
        <v>5</v>
      </c>
      <c r="F39" s="160" t="str">
        <f>UPPER(IF($E39="","",VLOOKUP($E39,'Férfi egyéni 250 ELO'!$A$7:$O$48,2)))</f>
        <v xml:space="preserve">DR. KŐRÖSSY </v>
      </c>
      <c r="G39" s="160" t="str">
        <f>IF($E39="","",VLOOKUP($E39,'Férfi egyéni 250 ELO'!$A$7:$O$48,3))</f>
        <v>Bence</v>
      </c>
      <c r="H39" s="160"/>
      <c r="I39" s="160">
        <f>IF($E39="","",VLOOKUP($E39,'Férfi egyéni 250 ELO'!$A$7:$O$48,4))</f>
        <v>0</v>
      </c>
      <c r="J39" s="162"/>
      <c r="K39" s="161"/>
      <c r="L39" s="161"/>
      <c r="M39" s="161"/>
      <c r="N39" s="186"/>
      <c r="O39" s="175" t="s">
        <v>0</v>
      </c>
      <c r="P39" s="252"/>
      <c r="Q39" s="161" t="s">
        <v>475</v>
      </c>
      <c r="R39" s="246"/>
      <c r="S39" s="169"/>
      <c r="AI39" s="668"/>
      <c r="AJ39" s="668"/>
      <c r="AK39" s="668"/>
    </row>
    <row r="40" spans="1:37" s="38" customFormat="1" ht="9.6" customHeight="1" x14ac:dyDescent="0.25">
      <c r="A40" s="171"/>
      <c r="B40" s="460"/>
      <c r="C40" s="460"/>
      <c r="D40" s="472"/>
      <c r="E40" s="172"/>
      <c r="F40" s="173"/>
      <c r="G40" s="173"/>
      <c r="H40" s="174"/>
      <c r="I40" s="175" t="s">
        <v>0</v>
      </c>
      <c r="J40" s="176" t="s">
        <v>386</v>
      </c>
      <c r="K40" s="817" t="str">
        <f>UPPER(IF(OR(J40="a",J40="as"),F39,IF(OR(J40="b",J40="bs"),F41,)))</f>
        <v xml:space="preserve">DR. KŐRÖSSY </v>
      </c>
      <c r="L40" s="177"/>
      <c r="M40" s="161"/>
      <c r="N40" s="186"/>
      <c r="O40" s="164"/>
      <c r="P40" s="166"/>
      <c r="Q40" s="164"/>
      <c r="R40" s="246"/>
      <c r="S40" s="169"/>
      <c r="AI40" s="668"/>
      <c r="AJ40" s="668"/>
      <c r="AK40" s="668"/>
    </row>
    <row r="41" spans="1:37" s="38" customFormat="1" ht="9.6" customHeight="1" x14ac:dyDescent="0.25">
      <c r="A41" s="171">
        <v>18</v>
      </c>
      <c r="B41" s="390" t="str">
        <f>IF($E41="","",VLOOKUP($E41,'Férfi egyéni 250 ELO'!$A$7:$O$48,14))</f>
        <v/>
      </c>
      <c r="C41" s="390" t="str">
        <f>IF($E41="","",VLOOKUP($E41,'Férfi egyéni 250 ELO'!$A$7:$O$48,15))</f>
        <v/>
      </c>
      <c r="D41" s="471" t="str">
        <f>IF($E41="","",VLOOKUP($E41,'Férfi egyéni 250 ELO'!$A$7:$O$48,5))</f>
        <v/>
      </c>
      <c r="E41" s="159"/>
      <c r="F41" s="816" t="s">
        <v>385</v>
      </c>
      <c r="G41" s="487" t="str">
        <f>IF($E41="","",VLOOKUP($E41,'Férfi egyéni 250 ELO'!$A$7:$O$48,3))</f>
        <v/>
      </c>
      <c r="H41" s="487"/>
      <c r="I41" s="487" t="str">
        <f>IF($E41="","",VLOOKUP($E41,'Férfi egyéni 250 ELO'!$A$7:$O$48,4))</f>
        <v/>
      </c>
      <c r="J41" s="180"/>
      <c r="K41" s="161"/>
      <c r="L41" s="181"/>
      <c r="M41" s="161"/>
      <c r="N41" s="186"/>
      <c r="O41" s="164"/>
      <c r="P41" s="166"/>
      <c r="Q41" s="836"/>
      <c r="R41" s="837"/>
      <c r="S41" s="169"/>
      <c r="AI41" s="668"/>
      <c r="AJ41" s="668"/>
      <c r="AK41" s="668"/>
    </row>
    <row r="42" spans="1:37" s="38" customFormat="1" ht="9.6" customHeight="1" x14ac:dyDescent="0.25">
      <c r="A42" s="171"/>
      <c r="B42" s="460"/>
      <c r="C42" s="460"/>
      <c r="D42" s="472"/>
      <c r="E42" s="182"/>
      <c r="F42" s="488"/>
      <c r="G42" s="488"/>
      <c r="H42" s="489"/>
      <c r="I42" s="488"/>
      <c r="J42" s="183"/>
      <c r="K42" s="175" t="s">
        <v>0</v>
      </c>
      <c r="L42" s="184" t="s">
        <v>165</v>
      </c>
      <c r="M42" s="177" t="str">
        <f>UPPER(IF(OR(L42="a",L42="as"),K40,IF(OR(L42="b",L42="bs"),K44,)))</f>
        <v xml:space="preserve">DR.JOBST </v>
      </c>
      <c r="N42" s="185"/>
      <c r="O42" s="164"/>
      <c r="P42" s="166"/>
      <c r="Q42" s="164"/>
      <c r="R42" s="246"/>
      <c r="S42" s="169"/>
      <c r="AI42" s="668"/>
      <c r="AJ42" s="668"/>
      <c r="AK42" s="668"/>
    </row>
    <row r="43" spans="1:37" s="38" customFormat="1" ht="9.6" customHeight="1" x14ac:dyDescent="0.25">
      <c r="A43" s="171">
        <v>19</v>
      </c>
      <c r="B43" s="390">
        <f>IF($E43="","",VLOOKUP($E43,'Férfi egyéni 250 ELO'!$A$7:$O$48,14))</f>
        <v>0</v>
      </c>
      <c r="C43" s="390">
        <f>IF($E43="","",VLOOKUP($E43,'Férfi egyéni 250 ELO'!$A$7:$O$48,15))</f>
        <v>0</v>
      </c>
      <c r="D43" s="471">
        <f>IF($E43="","",VLOOKUP($E43,'Férfi egyéni 250 ELO'!$A$7:$O$48,5))</f>
        <v>0</v>
      </c>
      <c r="E43" s="159">
        <v>14</v>
      </c>
      <c r="F43" s="487" t="str">
        <f>UPPER(IF($E43="","",VLOOKUP($E43,'Férfi egyéni 250 ELO'!$A$7:$O$48,2)))</f>
        <v xml:space="preserve">SÁHÓ </v>
      </c>
      <c r="G43" s="487" t="str">
        <f>IF($E43="","",VLOOKUP($E43,'Férfi egyéni 250 ELO'!$A$7:$O$48,3))</f>
        <v>Tivadar</v>
      </c>
      <c r="H43" s="487"/>
      <c r="I43" s="487">
        <f>IF($E43="","",VLOOKUP($E43,'Férfi egyéni 250 ELO'!$A$7:$O$48,4))</f>
        <v>0</v>
      </c>
      <c r="J43" s="162"/>
      <c r="K43" s="161"/>
      <c r="L43" s="187"/>
      <c r="M43" s="161" t="s">
        <v>422</v>
      </c>
      <c r="N43" s="188"/>
      <c r="O43" s="164"/>
      <c r="P43" s="166"/>
      <c r="Q43" s="164"/>
      <c r="R43" s="246"/>
      <c r="S43" s="169"/>
      <c r="AI43" s="668"/>
      <c r="AJ43" s="668"/>
      <c r="AK43" s="668"/>
    </row>
    <row r="44" spans="1:37" s="38" customFormat="1" ht="9.6" customHeight="1" x14ac:dyDescent="0.25">
      <c r="A44" s="171"/>
      <c r="B44" s="460"/>
      <c r="C44" s="460"/>
      <c r="D44" s="472"/>
      <c r="E44" s="182"/>
      <c r="F44" s="488"/>
      <c r="G44" s="488"/>
      <c r="H44" s="489"/>
      <c r="I44" s="490" t="s">
        <v>0</v>
      </c>
      <c r="J44" s="176" t="s">
        <v>165</v>
      </c>
      <c r="K44" s="177" t="str">
        <f>UPPER(IF(OR(J44="a",J44="as"),F43,IF(OR(J44="b",J44="bs"),F45,)))</f>
        <v xml:space="preserve">DR.JOBST </v>
      </c>
      <c r="L44" s="189"/>
      <c r="M44" s="161"/>
      <c r="N44" s="188"/>
      <c r="O44" s="164"/>
      <c r="P44" s="166"/>
      <c r="Q44" s="164"/>
      <c r="R44" s="246"/>
      <c r="S44" s="169"/>
      <c r="AI44" s="668"/>
      <c r="AJ44" s="668"/>
      <c r="AK44" s="668"/>
    </row>
    <row r="45" spans="1:37" s="38" customFormat="1" ht="9.6" customHeight="1" x14ac:dyDescent="0.25">
      <c r="A45" s="171">
        <v>20</v>
      </c>
      <c r="B45" s="390">
        <f>IF($E45="","",VLOOKUP($E45,'Férfi egyéni 250 ELO'!$A$7:$O$48,14))</f>
        <v>0</v>
      </c>
      <c r="C45" s="390">
        <f>IF($E45="","",VLOOKUP($E45,'Férfi egyéni 250 ELO'!$A$7:$O$48,15))</f>
        <v>0</v>
      </c>
      <c r="D45" s="471">
        <f>IF($E45="","",VLOOKUP($E45,'Férfi egyéni 250 ELO'!$A$7:$O$48,5))</f>
        <v>0</v>
      </c>
      <c r="E45" s="159">
        <v>18</v>
      </c>
      <c r="F45" s="487" t="str">
        <f>UPPER(IF($E45="","",VLOOKUP($E45,'Férfi egyéni 250 ELO'!$A$7:$O$48,2)))</f>
        <v xml:space="preserve">DR.JOBST </v>
      </c>
      <c r="G45" s="487" t="str">
        <f>IF($E45="","",VLOOKUP($E45,'Férfi egyéni 250 ELO'!$A$7:$O$48,3))</f>
        <v>Kázmér</v>
      </c>
      <c r="H45" s="487"/>
      <c r="I45" s="487">
        <f>IF($E45="","",VLOOKUP($E45,'Férfi egyéni 250 ELO'!$A$7:$O$48,4))</f>
        <v>0</v>
      </c>
      <c r="J45" s="190"/>
      <c r="K45" s="161" t="s">
        <v>422</v>
      </c>
      <c r="L45" s="161"/>
      <c r="M45" s="161"/>
      <c r="N45" s="188"/>
      <c r="O45" s="164"/>
      <c r="P45" s="166"/>
      <c r="Q45" s="164"/>
      <c r="R45" s="246"/>
      <c r="S45" s="169"/>
      <c r="AI45" s="668"/>
      <c r="AJ45" s="668"/>
      <c r="AK45" s="668"/>
    </row>
    <row r="46" spans="1:37" s="38" customFormat="1" ht="9.6" customHeight="1" x14ac:dyDescent="0.25">
      <c r="A46" s="171"/>
      <c r="B46" s="460"/>
      <c r="C46" s="460"/>
      <c r="D46" s="472"/>
      <c r="E46" s="182"/>
      <c r="F46" s="488"/>
      <c r="G46" s="488"/>
      <c r="H46" s="489"/>
      <c r="I46" s="488"/>
      <c r="J46" s="183"/>
      <c r="K46" s="161"/>
      <c r="L46" s="161"/>
      <c r="M46" s="175" t="s">
        <v>0</v>
      </c>
      <c r="N46" s="184" t="s">
        <v>165</v>
      </c>
      <c r="O46" s="817" t="str">
        <f>UPPER(IF(OR(N46="a",N46="as"),M42,IF(OR(N46="b",N46="bs"),M50,)))</f>
        <v xml:space="preserve">DR. FAZEKAS </v>
      </c>
      <c r="P46" s="247"/>
      <c r="Q46" s="164"/>
      <c r="R46" s="246"/>
      <c r="S46" s="169"/>
      <c r="AI46" s="668"/>
      <c r="AJ46" s="668"/>
      <c r="AK46" s="668"/>
    </row>
    <row r="47" spans="1:37" s="38" customFormat="1" ht="9.6" customHeight="1" x14ac:dyDescent="0.25">
      <c r="A47" s="171">
        <v>21</v>
      </c>
      <c r="B47" s="390" t="str">
        <f>IF($E47="","",VLOOKUP($E47,'Férfi egyéni 250 ELO'!$A$7:$O$48,14))</f>
        <v/>
      </c>
      <c r="C47" s="390" t="str">
        <f>IF($E47="","",VLOOKUP($E47,'Férfi egyéni 250 ELO'!$A$7:$O$48,15))</f>
        <v/>
      </c>
      <c r="D47" s="471" t="str">
        <f>IF($E47="","",VLOOKUP($E47,'Férfi egyéni 250 ELO'!$A$7:$O$48,5))</f>
        <v/>
      </c>
      <c r="E47" s="159"/>
      <c r="F47" s="816" t="s">
        <v>385</v>
      </c>
      <c r="G47" s="487" t="str">
        <f>IF($E47="","",VLOOKUP($E47,'Férfi egyéni 250 ELO'!$A$7:$O$48,3))</f>
        <v/>
      </c>
      <c r="H47" s="487"/>
      <c r="I47" s="487" t="str">
        <f>IF($E47="","",VLOOKUP($E47,'Férfi egyéni 250 ELO'!$A$7:$O$48,4))</f>
        <v/>
      </c>
      <c r="J47" s="192"/>
      <c r="K47" s="161"/>
      <c r="L47" s="161"/>
      <c r="M47" s="161"/>
      <c r="N47" s="188"/>
      <c r="O47" s="161" t="s">
        <v>475</v>
      </c>
      <c r="P47" s="246"/>
      <c r="Q47" s="164"/>
      <c r="R47" s="246"/>
      <c r="S47" s="169"/>
      <c r="AI47" s="668"/>
      <c r="AJ47" s="668"/>
      <c r="AK47" s="668"/>
    </row>
    <row r="48" spans="1:37" s="38" customFormat="1" ht="9.6" customHeight="1" x14ac:dyDescent="0.25">
      <c r="A48" s="171"/>
      <c r="B48" s="460"/>
      <c r="C48" s="460"/>
      <c r="D48" s="472"/>
      <c r="E48" s="182"/>
      <c r="F48" s="488"/>
      <c r="G48" s="488"/>
      <c r="H48" s="489"/>
      <c r="I48" s="490" t="s">
        <v>0</v>
      </c>
      <c r="J48" s="176" t="s">
        <v>165</v>
      </c>
      <c r="K48" s="177" t="str">
        <f>UPPER(IF(OR(J48="a",J48="as"),F47,IF(OR(J48="b",J48="bs"),F49,)))</f>
        <v xml:space="preserve">BENE </v>
      </c>
      <c r="L48" s="177"/>
      <c r="M48" s="161"/>
      <c r="N48" s="188"/>
      <c r="O48" s="164"/>
      <c r="P48" s="246"/>
      <c r="Q48" s="164"/>
      <c r="R48" s="246"/>
      <c r="S48" s="169"/>
      <c r="AI48" s="668"/>
      <c r="AJ48" s="668"/>
      <c r="AK48" s="668"/>
    </row>
    <row r="49" spans="1:37" s="38" customFormat="1" ht="9.6" customHeight="1" x14ac:dyDescent="0.25">
      <c r="A49" s="171">
        <v>22</v>
      </c>
      <c r="B49" s="390">
        <f>IF($E49="","",VLOOKUP($E49,'Férfi egyéni 250 ELO'!$A$7:$O$48,14))</f>
        <v>0</v>
      </c>
      <c r="C49" s="390">
        <f>IF($E49="","",VLOOKUP($E49,'Férfi egyéni 250 ELO'!$A$7:$O$48,15))</f>
        <v>0</v>
      </c>
      <c r="D49" s="471">
        <f>IF($E49="","",VLOOKUP($E49,'Férfi egyéni 250 ELO'!$A$7:$O$48,5))</f>
        <v>0</v>
      </c>
      <c r="E49" s="159">
        <v>19</v>
      </c>
      <c r="F49" s="487" t="str">
        <f>UPPER(IF($E49="","",VLOOKUP($E49,'Férfi egyéni 250 ELO'!$A$7:$O$48,2)))</f>
        <v xml:space="preserve">BENE </v>
      </c>
      <c r="G49" s="487" t="str">
        <f>IF($E49="","",VLOOKUP($E49,'Férfi egyéni 250 ELO'!$A$7:$O$48,3))</f>
        <v>Zsombor</v>
      </c>
      <c r="H49" s="487"/>
      <c r="I49" s="487">
        <f>IF($E49="","",VLOOKUP($E49,'Férfi egyéni 250 ELO'!$A$7:$O$48,4))</f>
        <v>0</v>
      </c>
      <c r="J49" s="180"/>
      <c r="K49" s="161"/>
      <c r="L49" s="181"/>
      <c r="M49" s="161"/>
      <c r="N49" s="188"/>
      <c r="O49" s="164"/>
      <c r="P49" s="246"/>
      <c r="Q49" s="164"/>
      <c r="R49" s="246"/>
      <c r="S49" s="169"/>
      <c r="AI49" s="668"/>
      <c r="AJ49" s="668"/>
      <c r="AK49" s="668"/>
    </row>
    <row r="50" spans="1:37" s="38" customFormat="1" ht="9.6" customHeight="1" x14ac:dyDescent="0.25">
      <c r="A50" s="171"/>
      <c r="B50" s="460"/>
      <c r="C50" s="460"/>
      <c r="D50" s="472"/>
      <c r="E50" s="182"/>
      <c r="F50" s="488"/>
      <c r="G50" s="488"/>
      <c r="H50" s="489"/>
      <c r="I50" s="488"/>
      <c r="J50" s="183"/>
      <c r="K50" s="175" t="s">
        <v>0</v>
      </c>
      <c r="L50" s="184" t="s">
        <v>388</v>
      </c>
      <c r="M50" s="817" t="str">
        <f>UPPER(IF(OR(L50="a",L50="as"),K48,IF(OR(L50="b",L50="bs"),K52,)))</f>
        <v xml:space="preserve">DR. FAZEKAS </v>
      </c>
      <c r="N50" s="194"/>
      <c r="O50" s="164"/>
      <c r="P50" s="246"/>
      <c r="Q50" s="164"/>
      <c r="R50" s="246"/>
      <c r="S50" s="169"/>
      <c r="AI50" s="668"/>
      <c r="AJ50" s="668"/>
      <c r="AK50" s="668"/>
    </row>
    <row r="51" spans="1:37" s="38" customFormat="1" ht="9.6" customHeight="1" x14ac:dyDescent="0.25">
      <c r="A51" s="171">
        <v>23</v>
      </c>
      <c r="B51" s="390" t="str">
        <f>IF($E51="","",VLOOKUP($E51,'Férfi egyéni 250 ELO'!$A$7:$O$48,14))</f>
        <v/>
      </c>
      <c r="C51" s="390" t="str">
        <f>IF($E51="","",VLOOKUP($E51,'Férfi egyéni 250 ELO'!$A$7:$O$48,15))</f>
        <v/>
      </c>
      <c r="D51" s="471" t="str">
        <f>IF($E51="","",VLOOKUP($E51,'Férfi egyéni 250 ELO'!$A$7:$O$48,5))</f>
        <v/>
      </c>
      <c r="E51" s="159"/>
      <c r="F51" s="816" t="s">
        <v>385</v>
      </c>
      <c r="G51" s="487" t="str">
        <f>IF($E51="","",VLOOKUP($E51,'Férfi egyéni 250 ELO'!$A$7:$O$48,3))</f>
        <v/>
      </c>
      <c r="H51" s="487"/>
      <c r="I51" s="487" t="str">
        <f>IF($E51="","",VLOOKUP($E51,'Férfi egyéni 250 ELO'!$A$7:$O$48,4))</f>
        <v/>
      </c>
      <c r="J51" s="162"/>
      <c r="K51" s="161"/>
      <c r="L51" s="187"/>
      <c r="M51" s="161" t="s">
        <v>420</v>
      </c>
      <c r="N51" s="186"/>
      <c r="O51" s="164"/>
      <c r="P51" s="246"/>
      <c r="Q51" s="164"/>
      <c r="R51" s="246"/>
      <c r="S51" s="169"/>
      <c r="AI51" s="668"/>
      <c r="AJ51" s="668"/>
      <c r="AK51" s="668"/>
    </row>
    <row r="52" spans="1:37" s="38" customFormat="1" ht="9.6" customHeight="1" x14ac:dyDescent="0.25">
      <c r="A52" s="171"/>
      <c r="B52" s="460"/>
      <c r="C52" s="460"/>
      <c r="D52" s="472"/>
      <c r="E52" s="172"/>
      <c r="F52" s="173"/>
      <c r="G52" s="173"/>
      <c r="H52" s="174"/>
      <c r="I52" s="175" t="s">
        <v>0</v>
      </c>
      <c r="J52" s="176" t="s">
        <v>388</v>
      </c>
      <c r="K52" s="817" t="str">
        <f>UPPER(IF(OR(J52="a",J52="as"),F51,IF(OR(J52="b",J52="bs"),F53,)))</f>
        <v xml:space="preserve">DR. FAZEKAS </v>
      </c>
      <c r="L52" s="189"/>
      <c r="M52" s="161"/>
      <c r="N52" s="186"/>
      <c r="O52" s="164"/>
      <c r="P52" s="246"/>
      <c r="Q52" s="164"/>
      <c r="R52" s="246"/>
      <c r="S52" s="169"/>
      <c r="AI52" s="668"/>
      <c r="AJ52" s="668"/>
      <c r="AK52" s="668"/>
    </row>
    <row r="53" spans="1:37" s="38" customFormat="1" ht="9.6" customHeight="1" x14ac:dyDescent="0.25">
      <c r="A53" s="157">
        <v>24</v>
      </c>
      <c r="B53" s="390">
        <f>IF($E53="","",VLOOKUP($E53,'Férfi egyéni 250 ELO'!$A$7:$O$48,14))</f>
        <v>0</v>
      </c>
      <c r="C53" s="390">
        <f>IF($E53="","",VLOOKUP($E53,'Férfi egyéni 250 ELO'!$A$7:$O$48,15))</f>
        <v>0</v>
      </c>
      <c r="D53" s="471">
        <f>IF($E53="","",VLOOKUP($E53,'Férfi egyéni 250 ELO'!$A$7:$O$48,5))</f>
        <v>0</v>
      </c>
      <c r="E53" s="159">
        <v>4</v>
      </c>
      <c r="F53" s="160" t="str">
        <f>UPPER(IF($E53="","",VLOOKUP($E53,'Férfi egyéni 250 ELO'!$A$7:$O$48,2)))</f>
        <v xml:space="preserve">DR. FAZEKAS </v>
      </c>
      <c r="G53" s="160" t="str">
        <f>IF($E53="","",VLOOKUP($E53,'Férfi egyéni 250 ELO'!$A$7:$O$48,3))</f>
        <v>Péter</v>
      </c>
      <c r="H53" s="160"/>
      <c r="I53" s="160">
        <f>IF($E53="","",VLOOKUP($E53,'Férfi egyéni 250 ELO'!$A$7:$O$48,4))</f>
        <v>0</v>
      </c>
      <c r="J53" s="190"/>
      <c r="K53" s="161"/>
      <c r="L53" s="161"/>
      <c r="M53" s="161"/>
      <c r="N53" s="186"/>
      <c r="O53" s="164"/>
      <c r="P53" s="246"/>
      <c r="Q53" s="164"/>
      <c r="R53" s="246"/>
      <c r="S53" s="169"/>
      <c r="AI53" s="668"/>
      <c r="AJ53" s="668"/>
      <c r="AK53" s="668"/>
    </row>
    <row r="54" spans="1:37" s="38" customFormat="1" ht="9.6" customHeight="1" x14ac:dyDescent="0.25">
      <c r="A54" s="171"/>
      <c r="B54" s="460"/>
      <c r="C54" s="460"/>
      <c r="D54" s="472"/>
      <c r="E54" s="172"/>
      <c r="F54" s="191"/>
      <c r="G54" s="191"/>
      <c r="H54" s="195"/>
      <c r="I54" s="191"/>
      <c r="J54" s="183"/>
      <c r="K54" s="161"/>
      <c r="L54" s="161"/>
      <c r="M54" s="161"/>
      <c r="N54" s="186"/>
      <c r="O54" s="175" t="s">
        <v>0</v>
      </c>
      <c r="P54" s="184" t="s">
        <v>386</v>
      </c>
      <c r="Q54" s="817" t="str">
        <f>UPPER(IF(OR(P54="a",P54="as"),O46,IF(OR(P54="b",P54="bs"),O62,)))</f>
        <v xml:space="preserve">DR. FAZEKAS </v>
      </c>
      <c r="R54" s="248"/>
      <c r="S54" s="169"/>
      <c r="AI54" s="668"/>
      <c r="AJ54" s="668"/>
      <c r="AK54" s="668"/>
    </row>
    <row r="55" spans="1:37" s="38" customFormat="1" ht="9.6" customHeight="1" x14ac:dyDescent="0.25">
      <c r="A55" s="157">
        <v>25</v>
      </c>
      <c r="B55" s="390">
        <f>IF($E55="","",VLOOKUP($E55,'Férfi egyéni 250 ELO'!$A$7:$O$48,14))</f>
        <v>0</v>
      </c>
      <c r="C55" s="390">
        <f>IF($E55="","",VLOOKUP($E55,'Férfi egyéni 250 ELO'!$A$7:$O$48,15))</f>
        <v>0</v>
      </c>
      <c r="D55" s="471">
        <f>IF($E55="","",VLOOKUP($E55,'Férfi egyéni 250 ELO'!$A$7:$O$48,5))</f>
        <v>0</v>
      </c>
      <c r="E55" s="159">
        <v>7</v>
      </c>
      <c r="F55" s="160" t="str">
        <f>UPPER(IF($E55="","",VLOOKUP($E55,'Férfi egyéni 250 ELO'!$A$7:$O$48,2)))</f>
        <v xml:space="preserve">LIKTOR </v>
      </c>
      <c r="G55" s="160" t="str">
        <f>IF($E55="","",VLOOKUP($E55,'Férfi egyéni 250 ELO'!$A$7:$O$48,3))</f>
        <v>Róbert</v>
      </c>
      <c r="H55" s="160"/>
      <c r="I55" s="160">
        <f>IF($E55="","",VLOOKUP($E55,'Férfi egyéni 250 ELO'!$A$7:$O$48,4))</f>
        <v>0</v>
      </c>
      <c r="J55" s="162"/>
      <c r="K55" s="161"/>
      <c r="L55" s="161"/>
      <c r="M55" s="161"/>
      <c r="N55" s="186"/>
      <c r="O55" s="164"/>
      <c r="P55" s="246"/>
      <c r="Q55" s="161" t="s">
        <v>422</v>
      </c>
      <c r="R55" s="166"/>
      <c r="S55" s="169"/>
      <c r="AI55" s="668"/>
      <c r="AJ55" s="668"/>
      <c r="AK55" s="668"/>
    </row>
    <row r="56" spans="1:37" s="38" customFormat="1" ht="9.6" customHeight="1" x14ac:dyDescent="0.25">
      <c r="A56" s="171"/>
      <c r="B56" s="460"/>
      <c r="C56" s="460"/>
      <c r="D56" s="472"/>
      <c r="E56" s="172"/>
      <c r="F56" s="173"/>
      <c r="G56" s="173"/>
      <c r="H56" s="174"/>
      <c r="I56" s="175" t="s">
        <v>0</v>
      </c>
      <c r="J56" s="176" t="s">
        <v>386</v>
      </c>
      <c r="K56" s="817" t="str">
        <f>UPPER(IF(OR(J56="a",J56="as"),F55,IF(OR(J56="b",J56="bs"),F57,)))</f>
        <v xml:space="preserve">LIKTOR </v>
      </c>
      <c r="L56" s="177"/>
      <c r="M56" s="161"/>
      <c r="N56" s="186"/>
      <c r="O56" s="164"/>
      <c r="P56" s="246"/>
      <c r="Q56" s="164"/>
      <c r="R56" s="166"/>
      <c r="S56" s="169"/>
      <c r="AI56" s="668"/>
      <c r="AJ56" s="668"/>
      <c r="AK56" s="668"/>
    </row>
    <row r="57" spans="1:37" s="38" customFormat="1" ht="9.6" customHeight="1" x14ac:dyDescent="0.25">
      <c r="A57" s="171">
        <v>26</v>
      </c>
      <c r="B57" s="390" t="str">
        <f>IF($E57="","",VLOOKUP($E57,'Férfi egyéni 250 ELO'!$A$7:$O$48,14))</f>
        <v/>
      </c>
      <c r="C57" s="390" t="str">
        <f>IF($E57="","",VLOOKUP($E57,'Férfi egyéni 250 ELO'!$A$7:$O$48,15))</f>
        <v/>
      </c>
      <c r="D57" s="471" t="str">
        <f>IF($E57="","",VLOOKUP($E57,'Férfi egyéni 250 ELO'!$A$7:$O$48,5))</f>
        <v/>
      </c>
      <c r="E57" s="159"/>
      <c r="F57" s="816" t="s">
        <v>385</v>
      </c>
      <c r="G57" s="487" t="str">
        <f>IF($E57="","",VLOOKUP($E57,'Férfi egyéni 250 ELO'!$A$7:$O$48,3))</f>
        <v/>
      </c>
      <c r="H57" s="487"/>
      <c r="I57" s="487" t="str">
        <f>IF($E57="","",VLOOKUP($E57,'Férfi egyéni 250 ELO'!$A$7:$O$48,4))</f>
        <v/>
      </c>
      <c r="J57" s="180"/>
      <c r="K57" s="161"/>
      <c r="L57" s="181"/>
      <c r="M57" s="161"/>
      <c r="N57" s="186"/>
      <c r="O57" s="164"/>
      <c r="P57" s="246"/>
      <c r="Q57" s="164"/>
      <c r="R57" s="166"/>
      <c r="S57" s="169"/>
      <c r="AI57" s="668"/>
      <c r="AJ57" s="668"/>
      <c r="AK57" s="668"/>
    </row>
    <row r="58" spans="1:37" s="38" customFormat="1" ht="9.6" customHeight="1" x14ac:dyDescent="0.25">
      <c r="A58" s="171"/>
      <c r="B58" s="460"/>
      <c r="C58" s="460"/>
      <c r="D58" s="472"/>
      <c r="E58" s="182"/>
      <c r="F58" s="488"/>
      <c r="G58" s="488"/>
      <c r="H58" s="489"/>
      <c r="I58" s="488"/>
      <c r="J58" s="183"/>
      <c r="K58" s="175" t="s">
        <v>0</v>
      </c>
      <c r="L58" s="184" t="s">
        <v>165</v>
      </c>
      <c r="M58" s="177" t="str">
        <f>UPPER(IF(OR(L58="a",L58="as"),K56,IF(OR(L58="b",L58="bs"),K60,)))</f>
        <v xml:space="preserve">TÁJMEL </v>
      </c>
      <c r="N58" s="185"/>
      <c r="O58" s="164"/>
      <c r="P58" s="246"/>
      <c r="Q58" s="164"/>
      <c r="R58" s="166"/>
      <c r="S58" s="169"/>
      <c r="AI58" s="668"/>
      <c r="AJ58" s="668"/>
      <c r="AK58" s="668"/>
    </row>
    <row r="59" spans="1:37" s="38" customFormat="1" ht="9.6" customHeight="1" x14ac:dyDescent="0.25">
      <c r="A59" s="171">
        <v>27</v>
      </c>
      <c r="B59" s="390">
        <f>IF($E59="","",VLOOKUP($E59,'Férfi egyéni 250 ELO'!$A$7:$O$48,14))</f>
        <v>0</v>
      </c>
      <c r="C59" s="390">
        <f>IF($E59="","",VLOOKUP($E59,'Férfi egyéni 250 ELO'!$A$7:$O$48,15))</f>
        <v>0</v>
      </c>
      <c r="D59" s="471">
        <f>IF($E59="","",VLOOKUP($E59,'Férfi egyéni 250 ELO'!$A$7:$O$48,5))</f>
        <v>0</v>
      </c>
      <c r="E59" s="159">
        <v>20</v>
      </c>
      <c r="F59" s="487" t="str">
        <f>UPPER(IF($E59="","",VLOOKUP($E59,'Férfi egyéni 250 ELO'!$A$7:$O$48,2)))</f>
        <v xml:space="preserve">TÁJMEL </v>
      </c>
      <c r="G59" s="487" t="str">
        <f>IF($E59="","",VLOOKUP($E59,'Férfi egyéni 250 ELO'!$A$7:$O$48,3))</f>
        <v>Kristóf</v>
      </c>
      <c r="H59" s="487"/>
      <c r="I59" s="487">
        <f>IF($E59="","",VLOOKUP($E59,'Férfi egyéni 250 ELO'!$A$7:$O$48,4))</f>
        <v>0</v>
      </c>
      <c r="J59" s="162"/>
      <c r="K59" s="161"/>
      <c r="L59" s="187"/>
      <c r="M59" s="161" t="s">
        <v>423</v>
      </c>
      <c r="N59" s="188"/>
      <c r="O59" s="164"/>
      <c r="P59" s="246"/>
      <c r="Q59" s="164"/>
      <c r="R59" s="166"/>
      <c r="S59" s="202"/>
      <c r="AI59" s="668"/>
      <c r="AJ59" s="668"/>
      <c r="AK59" s="668"/>
    </row>
    <row r="60" spans="1:37" s="38" customFormat="1" ht="9.6" customHeight="1" x14ac:dyDescent="0.25">
      <c r="A60" s="171"/>
      <c r="B60" s="460"/>
      <c r="C60" s="460"/>
      <c r="D60" s="472"/>
      <c r="E60" s="182"/>
      <c r="F60" s="488"/>
      <c r="G60" s="488"/>
      <c r="H60" s="489"/>
      <c r="I60" s="490" t="s">
        <v>0</v>
      </c>
      <c r="J60" s="176" t="s">
        <v>164</v>
      </c>
      <c r="K60" s="177" t="str">
        <f>UPPER(IF(OR(J60="a",J60="as"),F59,IF(OR(J60="b",J60="bs"),F61,)))</f>
        <v xml:space="preserve">TÁJMEL </v>
      </c>
      <c r="L60" s="189"/>
      <c r="M60" s="161"/>
      <c r="N60" s="188"/>
      <c r="O60" s="164"/>
      <c r="P60" s="246"/>
      <c r="Q60" s="164"/>
      <c r="R60" s="166"/>
      <c r="S60" s="169"/>
      <c r="AI60" s="668"/>
      <c r="AJ60" s="668"/>
      <c r="AK60" s="668"/>
    </row>
    <row r="61" spans="1:37" s="38" customFormat="1" ht="9.6" customHeight="1" x14ac:dyDescent="0.25">
      <c r="A61" s="171">
        <v>28</v>
      </c>
      <c r="B61" s="390">
        <f>IF($E61="","",VLOOKUP($E61,'Férfi egyéni 250 ELO'!$A$7:$O$48,14))</f>
        <v>0</v>
      </c>
      <c r="C61" s="390">
        <f>IF($E61="","",VLOOKUP($E61,'Férfi egyéni 250 ELO'!$A$7:$O$48,15))</f>
        <v>0</v>
      </c>
      <c r="D61" s="471">
        <f>IF($E61="","",VLOOKUP($E61,'Férfi egyéni 250 ELO'!$A$7:$O$48,5))</f>
        <v>0</v>
      </c>
      <c r="E61" s="159">
        <v>21</v>
      </c>
      <c r="F61" s="487" t="str">
        <f>UPPER(IF($E61="","",VLOOKUP($E61,'Férfi egyéni 250 ELO'!$A$7:$O$48,2)))</f>
        <v xml:space="preserve">SEBESI </v>
      </c>
      <c r="G61" s="487" t="str">
        <f>IF($E61="","",VLOOKUP($E61,'Férfi egyéni 250 ELO'!$A$7:$O$48,3))</f>
        <v>Patrik</v>
      </c>
      <c r="H61" s="487"/>
      <c r="I61" s="487">
        <f>IF($E61="","",VLOOKUP($E61,'Férfi egyéni 250 ELO'!$A$7:$O$48,4))</f>
        <v>0</v>
      </c>
      <c r="J61" s="190"/>
      <c r="K61" s="161" t="s">
        <v>475</v>
      </c>
      <c r="L61" s="161"/>
      <c r="M61" s="161"/>
      <c r="N61" s="188"/>
      <c r="O61" s="164"/>
      <c r="P61" s="246"/>
      <c r="Q61" s="164"/>
      <c r="R61" s="166"/>
      <c r="S61" s="169"/>
      <c r="AI61" s="668"/>
      <c r="AJ61" s="668"/>
      <c r="AK61" s="668"/>
    </row>
    <row r="62" spans="1:37" s="38" customFormat="1" ht="9.6" customHeight="1" x14ac:dyDescent="0.25">
      <c r="A62" s="171"/>
      <c r="B62" s="460"/>
      <c r="C62" s="460"/>
      <c r="D62" s="472"/>
      <c r="E62" s="182"/>
      <c r="F62" s="488"/>
      <c r="G62" s="488"/>
      <c r="H62" s="489"/>
      <c r="I62" s="488"/>
      <c r="J62" s="183"/>
      <c r="K62" s="161"/>
      <c r="L62" s="161"/>
      <c r="M62" s="175" t="s">
        <v>0</v>
      </c>
      <c r="N62" s="184" t="s">
        <v>386</v>
      </c>
      <c r="O62" s="177" t="str">
        <f>UPPER(IF(OR(N62="a",N62="as"),M58,IF(OR(N62="b",N62="bs"),M66,)))</f>
        <v xml:space="preserve">TÁJMEL </v>
      </c>
      <c r="P62" s="248"/>
      <c r="Q62" s="164"/>
      <c r="R62" s="166"/>
      <c r="S62" s="169"/>
      <c r="AI62" s="668"/>
      <c r="AJ62" s="668"/>
      <c r="AK62" s="668"/>
    </row>
    <row r="63" spans="1:37" s="38" customFormat="1" ht="9.6" customHeight="1" x14ac:dyDescent="0.25">
      <c r="A63" s="171">
        <v>29</v>
      </c>
      <c r="B63" s="390">
        <f>IF($E63="","",VLOOKUP($E63,'Férfi egyéni 250 ELO'!$A$7:$O$48,14))</f>
        <v>0</v>
      </c>
      <c r="C63" s="390">
        <f>IF($E63="","",VLOOKUP($E63,'Férfi egyéni 250 ELO'!$A$7:$O$48,15))</f>
        <v>0</v>
      </c>
      <c r="D63" s="471">
        <f>IF($E63="","",VLOOKUP($E63,'Férfi egyéni 250 ELO'!$A$7:$O$48,5))</f>
        <v>0</v>
      </c>
      <c r="E63" s="159">
        <v>10</v>
      </c>
      <c r="F63" s="487" t="str">
        <f>UPPER(IF($E63="","",VLOOKUP($E63,'Férfi egyéni 250 ELO'!$A$7:$O$48,2)))</f>
        <v xml:space="preserve">SOTÁK </v>
      </c>
      <c r="G63" s="487" t="str">
        <f>IF($E63="","",VLOOKUP($E63,'Férfi egyéni 250 ELO'!$A$7:$O$48,3))</f>
        <v>Tomás</v>
      </c>
      <c r="H63" s="487"/>
      <c r="I63" s="487">
        <f>IF($E63="","",VLOOKUP($E63,'Férfi egyéni 250 ELO'!$A$7:$O$48,4))</f>
        <v>0</v>
      </c>
      <c r="J63" s="192"/>
      <c r="K63" s="161"/>
      <c r="L63" s="161"/>
      <c r="M63" s="161"/>
      <c r="N63" s="188"/>
      <c r="O63" s="161" t="s">
        <v>478</v>
      </c>
      <c r="P63" s="186"/>
      <c r="Q63" s="167"/>
      <c r="R63" s="168"/>
      <c r="S63" s="169"/>
      <c r="AI63" s="668"/>
      <c r="AJ63" s="668"/>
      <c r="AK63" s="668"/>
    </row>
    <row r="64" spans="1:37" s="38" customFormat="1" ht="9.6" customHeight="1" x14ac:dyDescent="0.25">
      <c r="A64" s="171"/>
      <c r="B64" s="460"/>
      <c r="C64" s="460"/>
      <c r="D64" s="472"/>
      <c r="E64" s="182"/>
      <c r="F64" s="488"/>
      <c r="G64" s="488"/>
      <c r="H64" s="489"/>
      <c r="I64" s="490" t="s">
        <v>0</v>
      </c>
      <c r="J64" s="176" t="s">
        <v>165</v>
      </c>
      <c r="K64" s="177" t="str">
        <f>UPPER(IF(OR(J64="a",J64="as"),F63,IF(OR(J64="b",J64="bs"),F65,)))</f>
        <v>DR. SZEKERES</v>
      </c>
      <c r="L64" s="177"/>
      <c r="M64" s="161"/>
      <c r="N64" s="188"/>
      <c r="O64" s="186"/>
      <c r="P64" s="186"/>
      <c r="Q64" s="167"/>
      <c r="R64" s="168"/>
      <c r="S64" s="169"/>
      <c r="AI64" s="668"/>
      <c r="AJ64" s="668"/>
      <c r="AK64" s="668"/>
    </row>
    <row r="65" spans="1:37" s="38" customFormat="1" ht="9.6" customHeight="1" x14ac:dyDescent="0.25">
      <c r="A65" s="171">
        <v>30</v>
      </c>
      <c r="B65" s="390">
        <f>IF($E65="","",VLOOKUP($E65,'Férfi egyéni 250 ELO'!$A$7:$O$48,14))</f>
        <v>0</v>
      </c>
      <c r="C65" s="390">
        <f>IF($E65="","",VLOOKUP($E65,'Férfi egyéni 250 ELO'!$A$7:$O$48,15))</f>
        <v>0</v>
      </c>
      <c r="D65" s="471">
        <f>IF($E65="","",VLOOKUP($E65,'Férfi egyéni 250 ELO'!$A$7:$O$48,5))</f>
        <v>0</v>
      </c>
      <c r="E65" s="159">
        <v>22</v>
      </c>
      <c r="F65" s="487" t="str">
        <f>UPPER(IF($E65="","",VLOOKUP($E65,'Férfi egyéni 250 ELO'!$A$7:$O$48,2)))</f>
        <v>DR. SZEKERES</v>
      </c>
      <c r="G65" s="487" t="str">
        <f>IF($E65="","",VLOOKUP($E65,'Férfi egyéni 250 ELO'!$A$7:$O$48,3))</f>
        <v>Gábor</v>
      </c>
      <c r="H65" s="487"/>
      <c r="I65" s="487">
        <f>IF($E65="","",VLOOKUP($E65,'Férfi egyéni 250 ELO'!$A$7:$O$48,4))</f>
        <v>0</v>
      </c>
      <c r="J65" s="180"/>
      <c r="K65" s="161" t="s">
        <v>481</v>
      </c>
      <c r="L65" s="181"/>
      <c r="M65" s="161"/>
      <c r="N65" s="188"/>
      <c r="O65" s="186"/>
      <c r="P65" s="186"/>
      <c r="Q65" s="167"/>
      <c r="R65" s="168"/>
      <c r="S65" s="169"/>
      <c r="AI65" s="668"/>
      <c r="AJ65" s="668"/>
      <c r="AK65" s="668"/>
    </row>
    <row r="66" spans="1:37" s="38" customFormat="1" ht="9.6" customHeight="1" x14ac:dyDescent="0.25">
      <c r="A66" s="171"/>
      <c r="B66" s="460"/>
      <c r="C66" s="460"/>
      <c r="D66" s="472"/>
      <c r="E66" s="182"/>
      <c r="F66" s="488"/>
      <c r="G66" s="488"/>
      <c r="H66" s="489"/>
      <c r="I66" s="488"/>
      <c r="J66" s="183"/>
      <c r="K66" s="175" t="s">
        <v>0</v>
      </c>
      <c r="L66" s="184" t="s">
        <v>165</v>
      </c>
      <c r="M66" s="817" t="str">
        <f>UPPER(IF(OR(L66="a",L66="as"),K64,IF(OR(L66="b",L66="bs"),K68,)))</f>
        <v xml:space="preserve">BACSÓ </v>
      </c>
      <c r="N66" s="194"/>
      <c r="O66" s="186"/>
      <c r="P66" s="186"/>
      <c r="Q66" s="167"/>
      <c r="R66" s="168"/>
      <c r="S66" s="169"/>
      <c r="AI66" s="668"/>
      <c r="AJ66" s="668"/>
      <c r="AK66" s="668"/>
    </row>
    <row r="67" spans="1:37" s="38" customFormat="1" ht="9.6" customHeight="1" x14ac:dyDescent="0.25">
      <c r="A67" s="171">
        <v>31</v>
      </c>
      <c r="B67" s="390" t="str">
        <f>IF($E67="","",VLOOKUP($E67,'Férfi egyéni 250 ELO'!$A$7:$O$48,14))</f>
        <v/>
      </c>
      <c r="C67" s="390" t="str">
        <f>IF($E67="","",VLOOKUP($E67,'Férfi egyéni 250 ELO'!$A$7:$O$48,15))</f>
        <v/>
      </c>
      <c r="D67" s="471" t="str">
        <f>IF($E67="","",VLOOKUP($E67,'Férfi egyéni 250 ELO'!$A$7:$O$48,5))</f>
        <v/>
      </c>
      <c r="E67" s="159"/>
      <c r="F67" s="816" t="s">
        <v>385</v>
      </c>
      <c r="G67" s="487" t="str">
        <f>IF($E67="","",VLOOKUP($E67,'Férfi egyéni 250 ELO'!$A$7:$O$48,3))</f>
        <v/>
      </c>
      <c r="H67" s="487"/>
      <c r="I67" s="487" t="str">
        <f>IF($E67="","",VLOOKUP($E67,'Férfi egyéni 250 ELO'!$A$7:$O$48,4))</f>
        <v/>
      </c>
      <c r="J67" s="162"/>
      <c r="K67" s="161"/>
      <c r="L67" s="187"/>
      <c r="M67" s="161" t="s">
        <v>421</v>
      </c>
      <c r="N67" s="186"/>
      <c r="O67" s="186"/>
      <c r="P67" s="186"/>
      <c r="Q67" s="167"/>
      <c r="R67" s="168"/>
      <c r="S67" s="169"/>
      <c r="AI67" s="668"/>
      <c r="AJ67" s="668"/>
      <c r="AK67" s="668"/>
    </row>
    <row r="68" spans="1:37" s="38" customFormat="1" ht="9.6" customHeight="1" x14ac:dyDescent="0.25">
      <c r="A68" s="171"/>
      <c r="B68" s="460"/>
      <c r="C68" s="460"/>
      <c r="D68" s="472"/>
      <c r="E68" s="172"/>
      <c r="F68" s="173"/>
      <c r="G68" s="173"/>
      <c r="H68" s="174"/>
      <c r="I68" s="175" t="s">
        <v>0</v>
      </c>
      <c r="J68" s="176" t="s">
        <v>388</v>
      </c>
      <c r="K68" s="817" t="str">
        <f>UPPER(IF(OR(J68="a",J68="as"),F67,IF(OR(J68="b",J68="bs"),F69,)))</f>
        <v xml:space="preserve">BACSÓ </v>
      </c>
      <c r="L68" s="189"/>
      <c r="M68" s="161"/>
      <c r="N68" s="186"/>
      <c r="O68" s="186"/>
      <c r="P68" s="186"/>
      <c r="Q68" s="167"/>
      <c r="R68" s="168"/>
      <c r="S68" s="169"/>
      <c r="AI68" s="668"/>
      <c r="AJ68" s="668"/>
      <c r="AK68" s="668"/>
    </row>
    <row r="69" spans="1:37" s="38" customFormat="1" ht="9.6" customHeight="1" x14ac:dyDescent="0.25">
      <c r="A69" s="157">
        <v>32</v>
      </c>
      <c r="B69" s="390">
        <f>IF($E69="","",VLOOKUP($E69,'Férfi egyéni 250 ELO'!$A$7:$O$48,14))</f>
        <v>0</v>
      </c>
      <c r="C69" s="390">
        <f>IF($E69="","",VLOOKUP($E69,'Férfi egyéni 250 ELO'!$A$7:$O$48,15))</f>
        <v>0</v>
      </c>
      <c r="D69" s="471">
        <f>IF($E69="","",VLOOKUP($E69,'Férfi egyéni 250 ELO'!$A$7:$O$48,5))</f>
        <v>0</v>
      </c>
      <c r="E69" s="159">
        <v>2</v>
      </c>
      <c r="F69" s="160" t="str">
        <f>UPPER(IF($E69="","",VLOOKUP($E69,'Férfi egyéni 250 ELO'!$A$7:$O$48,2)))</f>
        <v xml:space="preserve">BACSÓ </v>
      </c>
      <c r="G69" s="160" t="str">
        <f>IF($E69="","",VLOOKUP($E69,'Férfi egyéni 250 ELO'!$A$7:$O$48,3))</f>
        <v>Miklós</v>
      </c>
      <c r="H69" s="160"/>
      <c r="I69" s="160">
        <f>IF($E69="","",VLOOKUP($E69,'Férfi egyéni 250 ELO'!$A$7:$O$48,4))</f>
        <v>0</v>
      </c>
      <c r="J69" s="190"/>
      <c r="K69" s="161"/>
      <c r="L69" s="161"/>
      <c r="M69" s="161"/>
      <c r="N69" s="161"/>
      <c r="O69" s="164"/>
      <c r="P69" s="166"/>
      <c r="Q69" s="167"/>
      <c r="R69" s="168"/>
      <c r="S69" s="169"/>
      <c r="AI69" s="668"/>
      <c r="AJ69" s="668"/>
      <c r="AK69" s="668"/>
    </row>
    <row r="70" spans="1:37" s="2" customFormat="1" ht="6.75" customHeight="1" x14ac:dyDescent="0.25">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5">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5">
      <c r="A72" s="452" t="s">
        <v>106</v>
      </c>
      <c r="B72" s="453"/>
      <c r="C72" s="454"/>
      <c r="D72" s="455"/>
      <c r="E72" s="224">
        <v>1</v>
      </c>
      <c r="F72" s="92" t="str">
        <f>IF(E72&gt;$R$79,,UPPER(VLOOKUP(E72,'Férfi egyéni 250 ELO'!$A$7:$Q$134,2)))</f>
        <v xml:space="preserve">TELEK </v>
      </c>
      <c r="G72" s="225"/>
      <c r="H72" s="92"/>
      <c r="I72" s="91"/>
      <c r="J72" s="226" t="s">
        <v>7</v>
      </c>
      <c r="K72" s="221"/>
      <c r="L72" s="227"/>
      <c r="M72" s="221"/>
      <c r="N72" s="228"/>
      <c r="O72" s="229" t="s">
        <v>111</v>
      </c>
      <c r="P72" s="230"/>
      <c r="Q72" s="230"/>
      <c r="R72" s="231"/>
      <c r="AI72" s="670"/>
      <c r="AJ72" s="670"/>
      <c r="AK72" s="670"/>
    </row>
    <row r="73" spans="1:37" s="18" customFormat="1" ht="9" customHeight="1" x14ac:dyDescent="0.25">
      <c r="A73" s="236" t="s">
        <v>124</v>
      </c>
      <c r="B73" s="234"/>
      <c r="C73" s="448"/>
      <c r="D73" s="237"/>
      <c r="E73" s="224">
        <v>2</v>
      </c>
      <c r="F73" s="92" t="str">
        <f>IF(E73&gt;$R$79,,UPPER(VLOOKUP(E73,'Férfi egyéni 250 ELO'!$A$7:$Q$134,2)))</f>
        <v xml:space="preserve">BACSÓ </v>
      </c>
      <c r="G73" s="225"/>
      <c r="H73" s="92"/>
      <c r="I73" s="91"/>
      <c r="J73" s="226" t="s">
        <v>8</v>
      </c>
      <c r="K73" s="221"/>
      <c r="L73" s="227"/>
      <c r="M73" s="221"/>
      <c r="N73" s="228"/>
      <c r="O73" s="232"/>
      <c r="P73" s="233"/>
      <c r="Q73" s="234"/>
      <c r="R73" s="235"/>
      <c r="AI73" s="670"/>
      <c r="AJ73" s="670"/>
      <c r="AK73" s="670"/>
    </row>
    <row r="74" spans="1:37" s="18" customFormat="1" ht="9" customHeight="1" x14ac:dyDescent="0.25">
      <c r="A74" s="379"/>
      <c r="B74" s="380"/>
      <c r="C74" s="449"/>
      <c r="D74" s="381"/>
      <c r="E74" s="224">
        <v>3</v>
      </c>
      <c r="F74" s="92" t="str">
        <f>IF(E74&gt;$R$79,,UPPER(VLOOKUP(E74,'Férfi egyéni 250 ELO'!$A$7:$Q$134,2)))</f>
        <v xml:space="preserve">FARKAS </v>
      </c>
      <c r="G74" s="225"/>
      <c r="H74" s="92"/>
      <c r="I74" s="91"/>
      <c r="J74" s="226" t="s">
        <v>9</v>
      </c>
      <c r="K74" s="221"/>
      <c r="L74" s="227"/>
      <c r="M74" s="221"/>
      <c r="N74" s="228"/>
      <c r="O74" s="229" t="s">
        <v>112</v>
      </c>
      <c r="P74" s="230"/>
      <c r="Q74" s="230"/>
      <c r="R74" s="231"/>
      <c r="AI74" s="670"/>
      <c r="AJ74" s="670"/>
      <c r="AK74" s="670"/>
    </row>
    <row r="75" spans="1:37" s="18" customFormat="1" ht="9" customHeight="1" x14ac:dyDescent="0.25">
      <c r="A75" s="238"/>
      <c r="B75" s="443"/>
      <c r="C75" s="443"/>
      <c r="D75" s="239"/>
      <c r="E75" s="224">
        <v>4</v>
      </c>
      <c r="F75" s="92" t="str">
        <f>IF(E75&gt;$R$79,,UPPER(VLOOKUP(E75,'Férfi egyéni 250 ELO'!$A$7:$Q$134,2)))</f>
        <v xml:space="preserve">DR. FAZEKAS </v>
      </c>
      <c r="G75" s="225"/>
      <c r="H75" s="92"/>
      <c r="I75" s="91"/>
      <c r="J75" s="226" t="s">
        <v>10</v>
      </c>
      <c r="K75" s="221"/>
      <c r="L75" s="227"/>
      <c r="M75" s="221"/>
      <c r="N75" s="228"/>
      <c r="O75" s="221"/>
      <c r="P75" s="227"/>
      <c r="Q75" s="221"/>
      <c r="R75" s="228"/>
      <c r="AI75" s="670"/>
      <c r="AJ75" s="670"/>
      <c r="AK75" s="670"/>
    </row>
    <row r="76" spans="1:37" s="18" customFormat="1" ht="9" customHeight="1" x14ac:dyDescent="0.25">
      <c r="A76" s="366"/>
      <c r="B76" s="382"/>
      <c r="C76" s="382"/>
      <c r="D76" s="450"/>
      <c r="E76" s="224">
        <v>5</v>
      </c>
      <c r="F76" s="92" t="str">
        <f>IF(E76&gt;$R$79,,UPPER(VLOOKUP(E76,'Férfi egyéni 250 ELO'!$A$7:$Q$134,2)))</f>
        <v xml:space="preserve">DR. KŐRÖSSY </v>
      </c>
      <c r="G76" s="225"/>
      <c r="H76" s="92"/>
      <c r="I76" s="91"/>
      <c r="J76" s="226" t="s">
        <v>11</v>
      </c>
      <c r="K76" s="221"/>
      <c r="L76" s="227"/>
      <c r="M76" s="221"/>
      <c r="N76" s="228"/>
      <c r="O76" s="234"/>
      <c r="P76" s="233"/>
      <c r="Q76" s="234"/>
      <c r="R76" s="235"/>
      <c r="AI76" s="670"/>
      <c r="AJ76" s="670"/>
      <c r="AK76" s="670"/>
    </row>
    <row r="77" spans="1:37" s="18" customFormat="1" ht="9" customHeight="1" x14ac:dyDescent="0.25">
      <c r="A77" s="367"/>
      <c r="B77" s="388"/>
      <c r="C77" s="443"/>
      <c r="D77" s="239"/>
      <c r="E77" s="224">
        <v>6</v>
      </c>
      <c r="F77" s="92" t="str">
        <f>IF(E77&gt;$R$79,,UPPER(VLOOKUP(E77,'Férfi egyéni 250 ELO'!$A$7:$Q$134,2)))</f>
        <v xml:space="preserve">MEZEI </v>
      </c>
      <c r="G77" s="225"/>
      <c r="H77" s="92"/>
      <c r="I77" s="91"/>
      <c r="J77" s="226" t="s">
        <v>12</v>
      </c>
      <c r="K77" s="221"/>
      <c r="L77" s="227"/>
      <c r="M77" s="221"/>
      <c r="N77" s="228"/>
      <c r="O77" s="229" t="s">
        <v>92</v>
      </c>
      <c r="P77" s="230"/>
      <c r="Q77" s="230"/>
      <c r="R77" s="231"/>
      <c r="AI77" s="670"/>
      <c r="AJ77" s="670"/>
      <c r="AK77" s="670"/>
    </row>
    <row r="78" spans="1:37" s="18" customFormat="1" ht="9" customHeight="1" x14ac:dyDescent="0.25">
      <c r="A78" s="367"/>
      <c r="B78" s="388"/>
      <c r="C78" s="444"/>
      <c r="D78" s="377"/>
      <c r="E78" s="224">
        <v>7</v>
      </c>
      <c r="F78" s="92" t="str">
        <f>IF(E78&gt;$R$79,,UPPER(VLOOKUP(E78,'Férfi egyéni 250 ELO'!$A$7:$Q$134,2)))</f>
        <v xml:space="preserve">LIKTOR </v>
      </c>
      <c r="G78" s="225"/>
      <c r="H78" s="92"/>
      <c r="I78" s="91"/>
      <c r="J78" s="226" t="s">
        <v>13</v>
      </c>
      <c r="K78" s="221"/>
      <c r="L78" s="227"/>
      <c r="M78" s="221"/>
      <c r="N78" s="228"/>
      <c r="O78" s="221"/>
      <c r="P78" s="227"/>
      <c r="Q78" s="221"/>
      <c r="R78" s="228"/>
      <c r="AI78" s="670"/>
      <c r="AJ78" s="670"/>
      <c r="AK78" s="670"/>
    </row>
    <row r="79" spans="1:37" s="18" customFormat="1" ht="9" customHeight="1" x14ac:dyDescent="0.25">
      <c r="A79" s="368"/>
      <c r="B79" s="365"/>
      <c r="C79" s="445"/>
      <c r="D79" s="378"/>
      <c r="E79" s="240">
        <v>8</v>
      </c>
      <c r="F79" s="241" t="str">
        <f>IF(E79&gt;$R$79,,UPPER(VLOOKUP(E79,'Férfi egyéni 250 ELO'!$A$7:$Q$134,2)))</f>
        <v xml:space="preserve">NÉMETH </v>
      </c>
      <c r="G79" s="242"/>
      <c r="H79" s="241"/>
      <c r="I79" s="243"/>
      <c r="J79" s="244" t="s">
        <v>14</v>
      </c>
      <c r="K79" s="234"/>
      <c r="L79" s="233"/>
      <c r="M79" s="234"/>
      <c r="N79" s="235"/>
      <c r="O79" s="234" t="str">
        <f>R4</f>
        <v>Kádár László</v>
      </c>
      <c r="P79" s="233"/>
      <c r="Q79" s="234"/>
      <c r="R79" s="245">
        <f>MIN(8,'Férfi egyéni 250 ELO'!Q5)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421" priority="11" stopIfTrue="1">
      <formula>AND($E7&lt;9,$C7&gt;0)</formula>
    </cfRule>
  </conditionalFormatting>
  <conditionalFormatting sqref="I8 I40 I16 M14 I20 M30 I24 I48 M46 I52 I32 I44 I36 I12 M62 I28 K18 K26 K34 K42 K50 K58 K66 K10 I56 I64 I68 I60 O22 O39 O54">
    <cfRule type="expression" dxfId="420" priority="8" stopIfTrue="1">
      <formula>AND($O$1="CU",I8="Umpire")</formula>
    </cfRule>
    <cfRule type="expression" dxfId="419" priority="9" stopIfTrue="1">
      <formula>AND($O$1="CU",I8&lt;&gt;"Umpire",J8&lt;&gt;"")</formula>
    </cfRule>
    <cfRule type="expression" dxfId="418" priority="10" stopIfTrue="1">
      <formula>AND($O$1="CU",I8&lt;&gt;"Umpire")</formula>
    </cfRule>
  </conditionalFormatting>
  <conditionalFormatting sqref="E67 E65 E63 E13 E61 E15 E17 E21 E19 E23 E25 E27 E29 E31 E33 E37 E35 E39 E41 E43 E47 E49 E45 E51 E53 E55 E57 E59 E69">
    <cfRule type="expression" dxfId="417" priority="7" stopIfTrue="1">
      <formula>AND($E13&lt;9,$C13&gt;0)</formula>
    </cfRule>
  </conditionalFormatting>
  <conditionalFormatting sqref="M10 M18 M26 M34 M42 M50 M58 M66 O14 O30 O46 O62 Q22 Q54 K8 K12 K16 K20 K24 K28 K32 K36 K40 K44 K48 K52 K56 K60 K64 K68">
    <cfRule type="expression" dxfId="416" priority="5" stopIfTrue="1">
      <formula>J8="as"</formula>
    </cfRule>
    <cfRule type="expression" dxfId="415" priority="6" stopIfTrue="1">
      <formula>J8="bs"</formula>
    </cfRule>
  </conditionalFormatting>
  <conditionalFormatting sqref="J8 J12 J16 J20 J24 J28 J32 J36 J40 J44 J48 J52 J56 J60 J64 J68 L66 L58 L50 L42 L34 L26 L18 L10 N14 N30 N46 N62 R79 P54 P39 P22">
    <cfRule type="expression" dxfId="414" priority="4" stopIfTrue="1">
      <formula>$O$1="CU"</formula>
    </cfRule>
  </conditionalFormatting>
  <conditionalFormatting sqref="Q38">
    <cfRule type="expression" dxfId="413" priority="2" stopIfTrue="1">
      <formula>P39="as"</formula>
    </cfRule>
    <cfRule type="expression" dxfId="412" priority="3" stopIfTrue="1">
      <formula>P39="bs"</formula>
    </cfRule>
  </conditionalFormatting>
  <conditionalFormatting sqref="E7 E9 E11">
    <cfRule type="expression" dxfId="411" priority="1" stopIfTrue="1">
      <formula>$E7&lt;9</formula>
    </cfRule>
  </conditionalFormatting>
  <dataValidations count="2">
    <dataValidation type="list" allowBlank="1" showInputMessage="1" sqref="I8 I24 I12 I28 I16 I40 I20 I44 I48 I52 I32 I36 I56 I60 I64 I68 K66 K58 K50 K42 K34 K26 K18 K10 M14 M30 M46 M62" xr:uid="{00000000-0002-0000-0700-000000000000}">
      <formula1>$U$7:$U$16</formula1>
    </dataValidation>
    <dataValidation type="list" allowBlank="1" showInputMessage="1" sqref="O54 O39 O22" xr:uid="{00000000-0002-0000-07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tabColor indexed="42"/>
  </sheetPr>
  <dimension ref="A1:Q156"/>
  <sheetViews>
    <sheetView showGridLines="0" showZeros="0" workbookViewId="0">
      <pane ySplit="6" topLeftCell="A7" activePane="bottomLeft" state="frozen"/>
      <selection activeCell="F2" sqref="F2"/>
      <selection pane="bottomLeft" activeCell="B7" sqref="B7"/>
    </sheetView>
  </sheetViews>
  <sheetFormatPr defaultRowHeight="13.2" x14ac:dyDescent="0.25"/>
  <cols>
    <col min="1" max="1" width="3.88671875" customWidth="1"/>
    <col min="2" max="2" width="14" customWidth="1"/>
    <col min="3" max="3" width="12.44140625" customWidth="1"/>
    <col min="4" max="4" width="10.109375" style="45" customWidth="1"/>
    <col min="5" max="5" width="12.109375" style="728" customWidth="1"/>
    <col min="6" max="6" width="6.109375" style="102" hidden="1" customWidth="1"/>
    <col min="7" max="7" width="31.441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t="str">
        <f>Altalanos!$A$6</f>
        <v>MTSZ AMATŐR OB</v>
      </c>
      <c r="B1" s="93"/>
      <c r="C1" s="93"/>
      <c r="D1" s="384"/>
      <c r="E1" s="438" t="s">
        <v>123</v>
      </c>
      <c r="F1" s="427"/>
      <c r="G1" s="428"/>
      <c r="H1" s="429"/>
      <c r="I1" s="429"/>
      <c r="J1" s="430"/>
      <c r="K1" s="430"/>
      <c r="L1" s="430"/>
      <c r="M1" s="430"/>
      <c r="N1" s="430"/>
      <c r="O1" s="430"/>
      <c r="P1" s="430"/>
      <c r="Q1" s="431"/>
    </row>
    <row r="2" spans="1:17" ht="13.8" thickBot="1" x14ac:dyDescent="0.3">
      <c r="B2" s="96" t="s">
        <v>122</v>
      </c>
      <c r="C2" s="776" t="str">
        <f>Altalanos!$D$8</f>
        <v>Női egyéni 1000</v>
      </c>
      <c r="D2" s="120"/>
      <c r="E2" s="438" t="s">
        <v>94</v>
      </c>
      <c r="F2" s="103"/>
      <c r="G2" s="103"/>
      <c r="H2" s="704"/>
      <c r="I2" s="704"/>
      <c r="J2" s="94"/>
      <c r="K2" s="94"/>
      <c r="L2" s="94"/>
      <c r="M2" s="94"/>
      <c r="N2" s="111"/>
      <c r="O2" s="86"/>
      <c r="P2" s="86"/>
      <c r="Q2" s="111"/>
    </row>
    <row r="3" spans="1:17" s="2" customFormat="1" ht="13.8" thickBot="1" x14ac:dyDescent="0.3">
      <c r="A3" s="683" t="s">
        <v>121</v>
      </c>
      <c r="B3" s="702"/>
      <c r="C3" s="702"/>
      <c r="D3" s="702"/>
      <c r="E3" s="702"/>
      <c r="F3" s="702"/>
      <c r="G3" s="702"/>
      <c r="H3" s="702"/>
      <c r="I3" s="703"/>
      <c r="J3" s="112"/>
      <c r="K3" s="123"/>
      <c r="L3" s="123"/>
      <c r="M3" s="123"/>
      <c r="N3" s="485" t="s">
        <v>92</v>
      </c>
      <c r="O3" s="113"/>
      <c r="P3" s="124"/>
      <c r="Q3" s="439"/>
    </row>
    <row r="4" spans="1:17" s="2" customFormat="1" x14ac:dyDescent="0.25">
      <c r="A4" s="55" t="s">
        <v>82</v>
      </c>
      <c r="B4" s="55"/>
      <c r="C4" s="53" t="s">
        <v>79</v>
      </c>
      <c r="D4" s="55" t="s">
        <v>87</v>
      </c>
      <c r="E4" s="88"/>
      <c r="G4" s="125"/>
      <c r="H4" s="738" t="s">
        <v>88</v>
      </c>
      <c r="I4" s="713"/>
      <c r="J4" s="126"/>
      <c r="K4" s="127"/>
      <c r="L4" s="127"/>
      <c r="M4" s="127"/>
      <c r="N4" s="126"/>
      <c r="O4" s="440"/>
      <c r="P4" s="440"/>
      <c r="Q4" s="128"/>
    </row>
    <row r="5" spans="1:17" s="2" customFormat="1" ht="13.8" thickBot="1" x14ac:dyDescent="0.3">
      <c r="A5" s="432" t="str">
        <f>Altalanos!$A$10</f>
        <v>2022.08.05-07.</v>
      </c>
      <c r="B5" s="432"/>
      <c r="C5" s="97" t="str">
        <f>Altalanos!$C$10</f>
        <v>Balatonboglár</v>
      </c>
      <c r="D5" s="98" t="str">
        <f>Altalanos!$D$10</f>
        <v xml:space="preserve">  </v>
      </c>
      <c r="E5" s="98"/>
      <c r="F5" s="98"/>
      <c r="G5" s="98"/>
      <c r="H5" s="470" t="str">
        <f>Altalanos!$E$10</f>
        <v>Kádár László</v>
      </c>
      <c r="I5" s="739"/>
      <c r="J5" s="129"/>
      <c r="K5" s="89"/>
      <c r="L5" s="89"/>
      <c r="M5" s="89"/>
      <c r="N5" s="129"/>
      <c r="O5" s="98"/>
      <c r="P5" s="98"/>
      <c r="Q5" s="756"/>
    </row>
    <row r="6" spans="1:17" ht="30" customHeight="1" thickBot="1" x14ac:dyDescent="0.3">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t="s">
        <v>357</v>
      </c>
      <c r="C7" s="105" t="s">
        <v>358</v>
      </c>
      <c r="D7" s="106"/>
      <c r="E7" s="441"/>
      <c r="F7" s="686"/>
      <c r="G7" s="687"/>
      <c r="H7" s="106">
        <v>1</v>
      </c>
      <c r="I7" s="106"/>
      <c r="J7" s="423"/>
      <c r="K7" s="421"/>
      <c r="L7" s="425"/>
      <c r="M7" s="421"/>
      <c r="N7" s="387"/>
      <c r="O7" s="768"/>
      <c r="P7" s="133"/>
      <c r="Q7" s="107"/>
    </row>
    <row r="8" spans="1:17" s="11" customFormat="1" ht="18.899999999999999" customHeight="1" x14ac:dyDescent="0.25">
      <c r="A8" s="426">
        <v>2</v>
      </c>
      <c r="B8" s="105" t="s">
        <v>351</v>
      </c>
      <c r="C8" s="105" t="s">
        <v>352</v>
      </c>
      <c r="D8" s="106"/>
      <c r="E8" s="441"/>
      <c r="F8" s="688"/>
      <c r="G8" s="689"/>
      <c r="H8" s="106">
        <v>5</v>
      </c>
      <c r="I8" s="106"/>
      <c r="J8" s="423"/>
      <c r="K8" s="421"/>
      <c r="L8" s="425"/>
      <c r="M8" s="421"/>
      <c r="N8" s="387"/>
      <c r="O8" s="106"/>
      <c r="P8" s="133"/>
      <c r="Q8" s="107"/>
    </row>
    <row r="9" spans="1:17" s="11" customFormat="1" ht="18.899999999999999" customHeight="1" x14ac:dyDescent="0.25">
      <c r="A9" s="426">
        <v>3</v>
      </c>
      <c r="B9" s="105" t="s">
        <v>345</v>
      </c>
      <c r="C9" s="105" t="s">
        <v>346</v>
      </c>
      <c r="D9" s="106"/>
      <c r="E9" s="441"/>
      <c r="F9" s="688"/>
      <c r="G9" s="689"/>
      <c r="H9" s="106">
        <v>6</v>
      </c>
      <c r="I9" s="106"/>
      <c r="J9" s="423"/>
      <c r="K9" s="421"/>
      <c r="L9" s="425"/>
      <c r="M9" s="421"/>
      <c r="N9" s="387"/>
      <c r="O9" s="106"/>
      <c r="P9" s="715"/>
      <c r="Q9" s="458"/>
    </row>
    <row r="10" spans="1:17" s="11" customFormat="1" ht="18.899999999999999" customHeight="1" x14ac:dyDescent="0.25">
      <c r="A10" s="426">
        <v>4</v>
      </c>
      <c r="B10" s="105" t="s">
        <v>349</v>
      </c>
      <c r="C10" s="105" t="s">
        <v>350</v>
      </c>
      <c r="D10" s="106"/>
      <c r="E10" s="441"/>
      <c r="F10" s="688"/>
      <c r="G10" s="689"/>
      <c r="H10" s="106">
        <v>8</v>
      </c>
      <c r="I10" s="106"/>
      <c r="J10" s="423"/>
      <c r="K10" s="421"/>
      <c r="L10" s="425"/>
      <c r="M10" s="421"/>
      <c r="N10" s="387"/>
      <c r="O10" s="106"/>
      <c r="P10" s="714"/>
      <c r="Q10" s="707"/>
    </row>
    <row r="11" spans="1:17" s="11" customFormat="1" ht="18.899999999999999" customHeight="1" x14ac:dyDescent="0.25">
      <c r="A11" s="426">
        <v>5</v>
      </c>
      <c r="B11" s="105" t="s">
        <v>359</v>
      </c>
      <c r="C11" s="105" t="s">
        <v>360</v>
      </c>
      <c r="D11" s="106"/>
      <c r="E11" s="441"/>
      <c r="F11" s="688"/>
      <c r="G11" s="689"/>
      <c r="H11" s="106">
        <v>9</v>
      </c>
      <c r="I11" s="106"/>
      <c r="J11" s="423"/>
      <c r="K11" s="421"/>
      <c r="L11" s="425"/>
      <c r="M11" s="421"/>
      <c r="N11" s="387"/>
      <c r="O11" s="106"/>
      <c r="P11" s="714"/>
      <c r="Q11" s="707"/>
    </row>
    <row r="12" spans="1:17" s="11" customFormat="1" ht="18.899999999999999" customHeight="1" x14ac:dyDescent="0.25">
      <c r="A12" s="426">
        <v>6</v>
      </c>
      <c r="B12" s="105" t="s">
        <v>347</v>
      </c>
      <c r="C12" s="105" t="s">
        <v>348</v>
      </c>
      <c r="D12" s="106"/>
      <c r="E12" s="441"/>
      <c r="F12" s="688"/>
      <c r="G12" s="689"/>
      <c r="H12" s="106">
        <v>13</v>
      </c>
      <c r="I12" s="106"/>
      <c r="J12" s="423"/>
      <c r="K12" s="421"/>
      <c r="L12" s="425"/>
      <c r="M12" s="421"/>
      <c r="N12" s="387"/>
      <c r="O12" s="106"/>
      <c r="P12" s="714"/>
      <c r="Q12" s="707"/>
    </row>
    <row r="13" spans="1:17" s="11" customFormat="1" ht="18.899999999999999" customHeight="1" x14ac:dyDescent="0.25">
      <c r="A13" s="426">
        <v>7</v>
      </c>
      <c r="B13" s="815" t="s">
        <v>375</v>
      </c>
      <c r="C13" s="105" t="s">
        <v>376</v>
      </c>
      <c r="D13" s="106"/>
      <c r="E13" s="441"/>
      <c r="F13" s="688"/>
      <c r="G13" s="689"/>
      <c r="H13" s="106">
        <v>15</v>
      </c>
      <c r="I13" s="106"/>
      <c r="J13" s="423"/>
      <c r="K13" s="421"/>
      <c r="L13" s="425"/>
      <c r="M13" s="421"/>
      <c r="N13" s="387"/>
      <c r="O13" s="106"/>
      <c r="P13" s="714"/>
      <c r="Q13" s="707"/>
    </row>
    <row r="14" spans="1:17" s="11" customFormat="1" ht="18.899999999999999" customHeight="1" x14ac:dyDescent="0.25">
      <c r="A14" s="426">
        <v>8</v>
      </c>
      <c r="B14" s="105" t="s">
        <v>355</v>
      </c>
      <c r="C14" s="105" t="s">
        <v>356</v>
      </c>
      <c r="D14" s="106"/>
      <c r="E14" s="441"/>
      <c r="F14" s="688"/>
      <c r="G14" s="689"/>
      <c r="H14" s="106">
        <v>16</v>
      </c>
      <c r="I14" s="106"/>
      <c r="J14" s="423"/>
      <c r="K14" s="421"/>
      <c r="L14" s="425"/>
      <c r="M14" s="421"/>
      <c r="N14" s="387"/>
      <c r="O14" s="106"/>
      <c r="P14" s="714"/>
      <c r="Q14" s="707"/>
    </row>
    <row r="15" spans="1:17" s="11" customFormat="1" ht="18.899999999999999" customHeight="1" x14ac:dyDescent="0.25">
      <c r="A15" s="426">
        <v>9</v>
      </c>
      <c r="B15" s="105" t="s">
        <v>289</v>
      </c>
      <c r="C15" s="105" t="s">
        <v>369</v>
      </c>
      <c r="D15" s="106"/>
      <c r="E15" s="441"/>
      <c r="F15" s="132"/>
      <c r="G15" s="132"/>
      <c r="H15" s="106">
        <v>20</v>
      </c>
      <c r="I15" s="106"/>
      <c r="J15" s="423"/>
      <c r="K15" s="421"/>
      <c r="L15" s="425"/>
      <c r="M15" s="466"/>
      <c r="N15" s="387"/>
      <c r="O15" s="106"/>
      <c r="P15" s="107"/>
      <c r="Q15" s="107"/>
    </row>
    <row r="16" spans="1:17" s="11" customFormat="1" ht="18.899999999999999" customHeight="1" x14ac:dyDescent="0.25">
      <c r="A16" s="426">
        <v>10</v>
      </c>
      <c r="B16" s="105" t="s">
        <v>361</v>
      </c>
      <c r="C16" s="105" t="s">
        <v>362</v>
      </c>
      <c r="D16" s="106"/>
      <c r="E16" s="441"/>
      <c r="F16" s="132"/>
      <c r="G16" s="132"/>
      <c r="H16" s="106">
        <v>92</v>
      </c>
      <c r="I16" s="106"/>
      <c r="J16" s="423"/>
      <c r="K16" s="421"/>
      <c r="L16" s="425"/>
      <c r="M16" s="466"/>
      <c r="N16" s="387"/>
      <c r="O16" s="106"/>
      <c r="P16" s="133"/>
      <c r="Q16" s="107"/>
    </row>
    <row r="17" spans="1:17" s="11" customFormat="1" ht="18.899999999999999" customHeight="1" x14ac:dyDescent="0.25">
      <c r="A17" s="426">
        <v>11</v>
      </c>
      <c r="B17" s="105" t="s">
        <v>353</v>
      </c>
      <c r="C17" s="105" t="s">
        <v>354</v>
      </c>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4"/>
      <c r="F28" s="740"/>
      <c r="G28" s="741"/>
      <c r="H28" s="106"/>
      <c r="I28" s="106"/>
      <c r="J28" s="423"/>
      <c r="K28" s="421"/>
      <c r="L28" s="425"/>
      <c r="M28" s="466"/>
      <c r="N28" s="387"/>
      <c r="O28" s="106"/>
      <c r="P28" s="133"/>
      <c r="Q28" s="107"/>
    </row>
    <row r="29" spans="1:17" s="11" customFormat="1" ht="18.899999999999999" customHeight="1" x14ac:dyDescent="0.25">
      <c r="A29" s="426">
        <v>23</v>
      </c>
      <c r="B29" s="105"/>
      <c r="C29" s="105"/>
      <c r="D29" s="106"/>
      <c r="E29" s="775"/>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7"/>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8"/>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8"/>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x14ac:dyDescent="0.25">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x14ac:dyDescent="0.25">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x14ac:dyDescent="0.25">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x14ac:dyDescent="0.25">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x14ac:dyDescent="0.25">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x14ac:dyDescent="0.25">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x14ac:dyDescent="0.25">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x14ac:dyDescent="0.25">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x14ac:dyDescent="0.25">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x14ac:dyDescent="0.25">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x14ac:dyDescent="0.25">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x14ac:dyDescent="0.25">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x14ac:dyDescent="0.25">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x14ac:dyDescent="0.25">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x14ac:dyDescent="0.25">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x14ac:dyDescent="0.25">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x14ac:dyDescent="0.25">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x14ac:dyDescent="0.25">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x14ac:dyDescent="0.25">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x14ac:dyDescent="0.25">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x14ac:dyDescent="0.25">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x14ac:dyDescent="0.25">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x14ac:dyDescent="0.25">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x14ac:dyDescent="0.25">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x14ac:dyDescent="0.25">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x14ac:dyDescent="0.25">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x14ac:dyDescent="0.25">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x14ac:dyDescent="0.25">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x14ac:dyDescent="0.25">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x14ac:dyDescent="0.25">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x14ac:dyDescent="0.25">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x14ac:dyDescent="0.25">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x14ac:dyDescent="0.25">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x14ac:dyDescent="0.25">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x14ac:dyDescent="0.25">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x14ac:dyDescent="0.25">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x14ac:dyDescent="0.25">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x14ac:dyDescent="0.25">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x14ac:dyDescent="0.25">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x14ac:dyDescent="0.25">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x14ac:dyDescent="0.25">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x14ac:dyDescent="0.25">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x14ac:dyDescent="0.25">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x14ac:dyDescent="0.25">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x14ac:dyDescent="0.25">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x14ac:dyDescent="0.25">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x14ac:dyDescent="0.25">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x14ac:dyDescent="0.25">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x14ac:dyDescent="0.25">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x14ac:dyDescent="0.25">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x14ac:dyDescent="0.25">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x14ac:dyDescent="0.25">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x14ac:dyDescent="0.25">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x14ac:dyDescent="0.25">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x14ac:dyDescent="0.25">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x14ac:dyDescent="0.25">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x14ac:dyDescent="0.25">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x14ac:dyDescent="0.25">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x14ac:dyDescent="0.25">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x14ac:dyDescent="0.25">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x14ac:dyDescent="0.25">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x14ac:dyDescent="0.25">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x14ac:dyDescent="0.25">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5">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5">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5">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5">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5">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5">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5">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5">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5">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5">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5">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5">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5">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5">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5">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5">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5">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5">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5">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5">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5">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5">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sortState xmlns:xlrd2="http://schemas.microsoft.com/office/spreadsheetml/2017/richdata2" ref="B7:H17">
    <sortCondition ref="H7:H17"/>
  </sortState>
  <conditionalFormatting sqref="E7:E156">
    <cfRule type="expression" dxfId="410" priority="16" stopIfTrue="1">
      <formula>AND(ROUNDDOWN(($A$4-E7)/365.25,0)&lt;=13,G7&lt;&gt;"OK")</formula>
    </cfRule>
    <cfRule type="expression" dxfId="409" priority="17" stopIfTrue="1">
      <formula>AND(ROUNDDOWN(($A$4-E7)/365.25,0)&lt;=14,G7&lt;&gt;"OK")</formula>
    </cfRule>
    <cfRule type="expression" dxfId="408" priority="18" stopIfTrue="1">
      <formula>AND(ROUNDDOWN(($A$4-E7)/365.25,0)&lt;=17,G7&lt;&gt;"OK")</formula>
    </cfRule>
  </conditionalFormatting>
  <conditionalFormatting sqref="J7:J156">
    <cfRule type="cellIs" dxfId="407" priority="15" stopIfTrue="1" operator="equal">
      <formula>"Z"</formula>
    </cfRule>
  </conditionalFormatting>
  <conditionalFormatting sqref="A7:D156">
    <cfRule type="expression" dxfId="406" priority="14" stopIfTrue="1">
      <formula>$Q7&gt;=1</formula>
    </cfRule>
  </conditionalFormatting>
  <conditionalFormatting sqref="E7:E14">
    <cfRule type="expression" dxfId="405" priority="11" stopIfTrue="1">
      <formula>AND(ROUNDDOWN(($A$4-E7)/365.25,0)&lt;=13,G7&lt;&gt;"OK")</formula>
    </cfRule>
    <cfRule type="expression" dxfId="404" priority="12" stopIfTrue="1">
      <formula>AND(ROUNDDOWN(($A$4-E7)/365.25,0)&lt;=14,G7&lt;&gt;"OK")</formula>
    </cfRule>
    <cfRule type="expression" dxfId="403" priority="13" stopIfTrue="1">
      <formula>AND(ROUNDDOWN(($A$4-E7)/365.25,0)&lt;=17,G7&lt;&gt;"OK")</formula>
    </cfRule>
  </conditionalFormatting>
  <conditionalFormatting sqref="J7:J14">
    <cfRule type="cellIs" dxfId="402" priority="10" stopIfTrue="1" operator="equal">
      <formula>"Z"</formula>
    </cfRule>
  </conditionalFormatting>
  <conditionalFormatting sqref="B7:D14">
    <cfRule type="expression" dxfId="401" priority="9" stopIfTrue="1">
      <formula>$Q7&gt;=1</formula>
    </cfRule>
  </conditionalFormatting>
  <conditionalFormatting sqref="E7:E14">
    <cfRule type="expression" dxfId="400" priority="6" stopIfTrue="1">
      <formula>AND(ROUNDDOWN(($A$4-E7)/365.25,0)&lt;=13,G7&lt;&gt;"OK")</formula>
    </cfRule>
    <cfRule type="expression" dxfId="399" priority="7" stopIfTrue="1">
      <formula>AND(ROUNDDOWN(($A$4-E7)/365.25,0)&lt;=14,G7&lt;&gt;"OK")</formula>
    </cfRule>
    <cfRule type="expression" dxfId="398" priority="8" stopIfTrue="1">
      <formula>AND(ROUNDDOWN(($A$4-E7)/365.25,0)&lt;=17,G7&lt;&gt;"OK")</formula>
    </cfRule>
  </conditionalFormatting>
  <conditionalFormatting sqref="B7:D14">
    <cfRule type="expression" dxfId="397" priority="5" stopIfTrue="1">
      <formula>$Q7&gt;=1</formula>
    </cfRule>
  </conditionalFormatting>
  <conditionalFormatting sqref="E7:E27 E29:E37">
    <cfRule type="expression" dxfId="396" priority="2" stopIfTrue="1">
      <formula>AND(ROUNDDOWN(($A$4-E7)/365.25,0)&lt;=13,G7&lt;&gt;"OK")</formula>
    </cfRule>
    <cfRule type="expression" dxfId="395" priority="3" stopIfTrue="1">
      <formula>AND(ROUNDDOWN(($A$4-E7)/365.25,0)&lt;=14,G7&lt;&gt;"OK")</formula>
    </cfRule>
    <cfRule type="expression" dxfId="394" priority="4" stopIfTrue="1">
      <formula>AND(ROUNDDOWN(($A$4-E7)/365.25,0)&lt;=17,G7&lt;&gt;"OK")</formula>
    </cfRule>
  </conditionalFormatting>
  <conditionalFormatting sqref="B7:D37">
    <cfRule type="expression" dxfId="393"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51</vt:i4>
      </vt:variant>
      <vt:variant>
        <vt:lpstr>Névvel ellátott tartományok</vt:lpstr>
      </vt:variant>
      <vt:variant>
        <vt:i4>65</vt:i4>
      </vt:variant>
    </vt:vector>
  </HeadingPairs>
  <TitlesOfParts>
    <vt:vector size="116" baseType="lpstr">
      <vt:lpstr>Altalanos</vt:lpstr>
      <vt:lpstr>Birók</vt:lpstr>
      <vt:lpstr>Férfi egyéni 1000 ELO</vt:lpstr>
      <vt:lpstr>Férfi egyéni 1000</vt:lpstr>
      <vt:lpstr>Férfi egyéni 500 ELO</vt:lpstr>
      <vt:lpstr>Férfi egyéni 500</vt:lpstr>
      <vt:lpstr>Férfi egyéni 250 ELO</vt:lpstr>
      <vt:lpstr>Férfi egyéni 250</vt:lpstr>
      <vt:lpstr>Női egyéni 1000 ELO</vt:lpstr>
      <vt:lpstr>Női egyéni 1000</vt:lpstr>
      <vt:lpstr>Női egyéni 500 ELO</vt:lpstr>
      <vt:lpstr>Női egyéni 500</vt:lpstr>
      <vt:lpstr>Férfi páros ELO</vt:lpstr>
      <vt:lpstr>Férfi páros</vt:lpstr>
      <vt:lpstr>Női páros ELO</vt:lpstr>
      <vt:lpstr>Női páros</vt:lpstr>
      <vt:lpstr>1D 16 (2)</vt:lpstr>
      <vt:lpstr>Vegyes páros ELO</vt:lpstr>
      <vt:lpstr>1D 8 (3)</vt:lpstr>
      <vt:lpstr>Vegyes páros</vt:lpstr>
      <vt:lpstr>1D 32 (3)</vt:lpstr>
      <vt:lpstr>1E3 (4)</vt:lpstr>
      <vt:lpstr>1E4 (4)</vt:lpstr>
      <vt:lpstr>1E5 (4)</vt:lpstr>
      <vt:lpstr>1E6 (4)</vt:lpstr>
      <vt:lpstr>1E7 (4)</vt:lpstr>
      <vt:lpstr>1E8 (4)</vt:lpstr>
      <vt:lpstr>1MD 8 (4)</vt:lpstr>
      <vt:lpstr>1MD 32 (4)</vt:lpstr>
      <vt:lpstr>1MD 64 (4)</vt:lpstr>
      <vt:lpstr>1D ELO (4)</vt:lpstr>
      <vt:lpstr>1D 8 (4)</vt:lpstr>
      <vt:lpstr>1D 16 (4)</vt:lpstr>
      <vt:lpstr>1D 32 (4)</vt:lpstr>
      <vt:lpstr>1Q ELO (5)</vt:lpstr>
      <vt:lpstr>1Q 8&gt;2 (5)</vt:lpstr>
      <vt:lpstr>1Q 8&gt;4 (5)</vt:lpstr>
      <vt:lpstr>1Q 16&gt;4 (5)</vt:lpstr>
      <vt:lpstr>1E3 (5)</vt:lpstr>
      <vt:lpstr>1E4 (5)</vt:lpstr>
      <vt:lpstr>1E6 (5)</vt:lpstr>
      <vt:lpstr>1E7 (5)</vt:lpstr>
      <vt:lpstr>1E8 (5)</vt:lpstr>
      <vt:lpstr>Női vigasz</vt:lpstr>
      <vt:lpstr>Férfi vigasz</vt:lpstr>
      <vt:lpstr>1MD 32 (5)</vt:lpstr>
      <vt:lpstr>1MD 64 (5)</vt:lpstr>
      <vt:lpstr>1D ELO (5)</vt:lpstr>
      <vt:lpstr>1D 8 (5)</vt:lpstr>
      <vt:lpstr>1D 16 (5)</vt:lpstr>
      <vt:lpstr>1D 32 (5)</vt:lpstr>
      <vt:lpstr>'1D 32 (3)'!Nyomtatási_cím</vt:lpstr>
      <vt:lpstr>'1D 32 (4)'!Nyomtatási_cím</vt:lpstr>
      <vt:lpstr>'1D 32 (5)'!Nyomtatási_cím</vt:lpstr>
      <vt:lpstr>'1D ELO (4)'!Nyomtatási_cím</vt:lpstr>
      <vt:lpstr>'1D ELO (5)'!Nyomtatási_cím</vt:lpstr>
      <vt:lpstr>'1Q ELO (5)'!Nyomtatási_cím</vt:lpstr>
      <vt:lpstr>'Férfi egyéni 1000 ELO'!Nyomtatási_cím</vt:lpstr>
      <vt:lpstr>'Férfi egyéni 250 ELO'!Nyomtatási_cím</vt:lpstr>
      <vt:lpstr>'Férfi egyéni 500 ELO'!Nyomtatási_cím</vt:lpstr>
      <vt:lpstr>'Férfi páros'!Nyomtatási_cím</vt:lpstr>
      <vt:lpstr>'Férfi páros ELO'!Nyomtatási_cím</vt:lpstr>
      <vt:lpstr>'Női egyéni 1000 ELO'!Nyomtatási_cím</vt:lpstr>
      <vt:lpstr>'Női egyéni 500 ELO'!Nyomtatási_cím</vt:lpstr>
      <vt:lpstr>'Női páros ELO'!Nyomtatási_cím</vt:lpstr>
      <vt:lpstr>'Vegyes páros ELO'!Nyomtatási_cím</vt:lpstr>
      <vt:lpstr>'1D 16 (2)'!Nyomtatási_terület</vt:lpstr>
      <vt:lpstr>'1D 16 (4)'!Nyomtatási_terület</vt:lpstr>
      <vt:lpstr>'1D 16 (5)'!Nyomtatási_terület</vt:lpstr>
      <vt:lpstr>'1D 32 (3)'!Nyomtatási_terület</vt:lpstr>
      <vt:lpstr>'1D 32 (4)'!Nyomtatási_terület</vt:lpstr>
      <vt:lpstr>'1D 32 (5)'!Nyomtatási_terület</vt:lpstr>
      <vt:lpstr>'1D 8 (3)'!Nyomtatási_terület</vt:lpstr>
      <vt:lpstr>'1D 8 (4)'!Nyomtatási_terület</vt:lpstr>
      <vt:lpstr>'1D 8 (5)'!Nyomtatási_terület</vt:lpstr>
      <vt:lpstr>'1D ELO (4)'!Nyomtatási_terület</vt:lpstr>
      <vt:lpstr>'1D ELO (5)'!Nyomtatási_terület</vt:lpstr>
      <vt:lpstr>'1E3 (4)'!Nyomtatási_terület</vt:lpstr>
      <vt:lpstr>'1E3 (5)'!Nyomtatási_terület</vt:lpstr>
      <vt:lpstr>'1E4 (4)'!Nyomtatási_terület</vt:lpstr>
      <vt:lpstr>'1E4 (5)'!Nyomtatási_terület</vt:lpstr>
      <vt:lpstr>'1E5 (4)'!Nyomtatási_terület</vt:lpstr>
      <vt:lpstr>'1E6 (4)'!Nyomtatási_terület</vt:lpstr>
      <vt:lpstr>'1E6 (5)'!Nyomtatási_terület</vt:lpstr>
      <vt:lpstr>'1E7 (4)'!Nyomtatási_terület</vt:lpstr>
      <vt:lpstr>'1E7 (5)'!Nyomtatási_terület</vt:lpstr>
      <vt:lpstr>'1E8 (4)'!Nyomtatási_terület</vt:lpstr>
      <vt:lpstr>'1E8 (5)'!Nyomtatási_terület</vt:lpstr>
      <vt:lpstr>'1MD 32 (4)'!Nyomtatási_terület</vt:lpstr>
      <vt:lpstr>'1MD 32 (5)'!Nyomtatási_terület</vt:lpstr>
      <vt:lpstr>'1MD 64 (4)'!Nyomtatási_terület</vt:lpstr>
      <vt:lpstr>'1MD 64 (5)'!Nyomtatási_terület</vt:lpstr>
      <vt:lpstr>'1MD 8 (4)'!Nyomtatási_terület</vt:lpstr>
      <vt:lpstr>'1Q 16&gt;4 (5)'!Nyomtatási_terület</vt:lpstr>
      <vt:lpstr>'1Q 8&gt;2 (5)'!Nyomtatási_terület</vt:lpstr>
      <vt:lpstr>'1Q 8&gt;4 (5)'!Nyomtatási_terület</vt:lpstr>
      <vt:lpstr>'1Q ELO (5)'!Nyomtatási_terület</vt:lpstr>
      <vt:lpstr>Birók!Nyomtatási_terület</vt:lpstr>
      <vt:lpstr>'Férfi egyéni 1000'!Nyomtatási_terület</vt:lpstr>
      <vt:lpstr>'Férfi egyéni 1000 ELO'!Nyomtatási_terület</vt:lpstr>
      <vt:lpstr>'Férfi egyéni 250'!Nyomtatási_terület</vt:lpstr>
      <vt:lpstr>'Férfi egyéni 250 ELO'!Nyomtatási_terület</vt:lpstr>
      <vt:lpstr>'Férfi egyéni 500'!Nyomtatási_terület</vt:lpstr>
      <vt:lpstr>'Férfi egyéni 500 ELO'!Nyomtatási_terület</vt:lpstr>
      <vt:lpstr>'Férfi páros'!Nyomtatási_terület</vt:lpstr>
      <vt:lpstr>'Férfi páros ELO'!Nyomtatási_terület</vt:lpstr>
      <vt:lpstr>'Férfi vigasz'!Nyomtatási_terület</vt:lpstr>
      <vt:lpstr>'Női egyéni 1000'!Nyomtatási_terület</vt:lpstr>
      <vt:lpstr>'Női egyéni 1000 ELO'!Nyomtatási_terület</vt:lpstr>
      <vt:lpstr>'Női egyéni 500'!Nyomtatási_terület</vt:lpstr>
      <vt:lpstr>'Női egyéni 500 ELO'!Nyomtatási_terület</vt:lpstr>
      <vt:lpstr>'Női páros'!Nyomtatási_terület</vt:lpstr>
      <vt:lpstr>'Női páros ELO'!Nyomtatási_terület</vt:lpstr>
      <vt:lpstr>'Női vigasz'!Nyomtatási_terület</vt:lpstr>
      <vt:lpstr>'Vegyes páros'!Nyomtatási_terület</vt:lpstr>
      <vt:lpstr>'Vegyes páros ELO'!Nyomtatási_terület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GJ</cp:lastModifiedBy>
  <cp:lastPrinted>2022-08-06T13:33:54Z</cp:lastPrinted>
  <dcterms:created xsi:type="dcterms:W3CDTF">1998-01-18T23:10:02Z</dcterms:created>
  <dcterms:modified xsi:type="dcterms:W3CDTF">2022-08-07T17:42:39Z</dcterms:modified>
  <cp:category>Forms</cp:category>
</cp:coreProperties>
</file>