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1\Megyék\Jász-Nagykun-Szolnok megye\"/>
    </mc:Choice>
  </mc:AlternateContent>
  <xr:revisionPtr revIDLastSave="0" documentId="13_ncr:40009_{66204C44-191D-413E-9C47-758F88F079AF}" xr6:coauthVersionLast="47" xr6:coauthVersionMax="47" xr10:uidLastSave="{00000000-0000-0000-0000-000000000000}"/>
  <bookViews>
    <workbookView xWindow="-108" yWindow="-108" windowWidth="23256" windowHeight="13176" tabRatio="884" activeTab="3"/>
  </bookViews>
  <sheets>
    <sheet name="Altalanos" sheetId="1" r:id="rId1"/>
    <sheet name="Birók" sheetId="2" r:id="rId2"/>
    <sheet name="Nevezések" sheetId="356" r:id="rId3"/>
    <sheet name="Játékrend" sheetId="354" r:id="rId4"/>
    <sheet name="I. kcs . LÁNY piros &quot;B&quot;" sheetId="349" r:id="rId5"/>
    <sheet name="I. kcs . FIÚ narancs &quot;B&quot;" sheetId="89" r:id="rId6"/>
    <sheet name="II. kcs. LÁNY &quot;B&quot;" sheetId="350" r:id="rId7"/>
    <sheet name="II. kcs. FIÚ &quot;B&quot;" sheetId="351" r:id="rId8"/>
    <sheet name="IV. kcs. FIÚ &quot;A&quot;" sheetId="353" r:id="rId9"/>
    <sheet name="VI. kcs. FIÚ &quot;B&quot;" sheetId="352" r:id="rId10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1">Birók!$A$1:$N$29</definedName>
    <definedName name="_xlnm.Print_Area" localSheetId="5">'I. kcs . FIÚ narancs "B"'!$A$1:$M$41</definedName>
    <definedName name="_xlnm.Print_Area" localSheetId="4">'I. kcs . LÁNY piros "B"'!$A$1:$M$41</definedName>
    <definedName name="_xlnm.Print_Area" localSheetId="7">'II. kcs. FIÚ "B"'!$A$1:$M$41</definedName>
    <definedName name="_xlnm.Print_Area" localSheetId="6">'II. kcs. LÁNY "B"'!$A$1:$M$41</definedName>
    <definedName name="_xlnm.Print_Area" localSheetId="8">'IV. kcs. FIÚ "A"'!$A$1:$M$41</definedName>
    <definedName name="_xlnm.Print_Area" localSheetId="9">'VI. kcs. FIÚ "B"'!$A$1:$M$41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353" l="1"/>
  <c r="B19" i="353"/>
  <c r="F18" i="353"/>
  <c r="D18" i="353"/>
  <c r="L11" i="353"/>
  <c r="G11" i="353"/>
  <c r="D11" i="353"/>
  <c r="C11" i="353"/>
  <c r="L9" i="353"/>
  <c r="C9" i="353"/>
  <c r="L7" i="353"/>
  <c r="C7" i="353"/>
  <c r="Y5" i="353"/>
  <c r="AH1" i="353"/>
  <c r="L4" i="353"/>
  <c r="K41" i="353"/>
  <c r="E4" i="353"/>
  <c r="A4" i="353"/>
  <c r="Y3" i="353"/>
  <c r="E2" i="353"/>
  <c r="AI1" i="353"/>
  <c r="A1" i="353"/>
  <c r="B20" i="352"/>
  <c r="B19" i="352"/>
  <c r="F18" i="352"/>
  <c r="D18" i="352"/>
  <c r="L11" i="352"/>
  <c r="G11" i="352"/>
  <c r="D11" i="352"/>
  <c r="C11" i="352"/>
  <c r="L9" i="352"/>
  <c r="C9" i="352"/>
  <c r="L7" i="352"/>
  <c r="C7" i="352"/>
  <c r="Y5" i="352"/>
  <c r="AH1" i="352"/>
  <c r="L4" i="352"/>
  <c r="K41" i="352"/>
  <c r="E4" i="352"/>
  <c r="A4" i="352"/>
  <c r="Y3" i="352"/>
  <c r="E2" i="352"/>
  <c r="A1" i="352"/>
  <c r="B20" i="351"/>
  <c r="B19" i="351"/>
  <c r="F18" i="351"/>
  <c r="D18" i="351"/>
  <c r="L11" i="351"/>
  <c r="G11" i="351"/>
  <c r="H18" i="351"/>
  <c r="D11" i="351"/>
  <c r="C11" i="351"/>
  <c r="L9" i="351"/>
  <c r="C9" i="351"/>
  <c r="L7" i="351"/>
  <c r="C7" i="351"/>
  <c r="Y5" i="351"/>
  <c r="AG1" i="351"/>
  <c r="L4" i="351"/>
  <c r="K41" i="351"/>
  <c r="E4" i="351"/>
  <c r="A4" i="351"/>
  <c r="Y3" i="351"/>
  <c r="E2" i="351"/>
  <c r="AH1" i="351"/>
  <c r="A1" i="351"/>
  <c r="B20" i="350"/>
  <c r="B19" i="350"/>
  <c r="F18" i="350"/>
  <c r="D18" i="350"/>
  <c r="L11" i="350"/>
  <c r="I11" i="350"/>
  <c r="G11" i="350"/>
  <c r="E11" i="350"/>
  <c r="H18" i="350" s="1"/>
  <c r="D11" i="350"/>
  <c r="C11" i="350"/>
  <c r="L9" i="350"/>
  <c r="C9" i="350"/>
  <c r="L7" i="350"/>
  <c r="C7" i="350"/>
  <c r="Y5" i="350"/>
  <c r="AJ1" i="350"/>
  <c r="L4" i="350"/>
  <c r="K41" i="350"/>
  <c r="E4" i="350"/>
  <c r="A4" i="350"/>
  <c r="Y3" i="350"/>
  <c r="AI1" i="350"/>
  <c r="E2" i="350"/>
  <c r="AK1" i="350"/>
  <c r="AD1" i="350"/>
  <c r="AC1" i="350"/>
  <c r="A1" i="350"/>
  <c r="K41" i="349"/>
  <c r="B20" i="349"/>
  <c r="B19" i="349"/>
  <c r="F18" i="349"/>
  <c r="D18" i="349"/>
  <c r="L11" i="349"/>
  <c r="I11" i="349"/>
  <c r="G11" i="349"/>
  <c r="E11" i="349"/>
  <c r="H18" i="349" s="1"/>
  <c r="D11" i="349"/>
  <c r="C11" i="349"/>
  <c r="L9" i="349"/>
  <c r="C9" i="349"/>
  <c r="L7" i="349"/>
  <c r="C7" i="349"/>
  <c r="Y5" i="349"/>
  <c r="AH1" i="349"/>
  <c r="L4" i="349"/>
  <c r="E4" i="349"/>
  <c r="A4" i="349"/>
  <c r="Y3" i="349"/>
  <c r="AJ1" i="349"/>
  <c r="E2" i="349"/>
  <c r="AC1" i="349"/>
  <c r="AB1" i="349"/>
  <c r="A1" i="349"/>
  <c r="P22" i="2"/>
  <c r="P23" i="2"/>
  <c r="P24" i="2"/>
  <c r="P25" i="2"/>
  <c r="P26" i="2"/>
  <c r="P27" i="2"/>
  <c r="P28" i="2"/>
  <c r="P29" i="2"/>
  <c r="L11" i="89"/>
  <c r="L9" i="89"/>
  <c r="L7" i="89"/>
  <c r="Y5" i="89"/>
  <c r="Y3" i="89"/>
  <c r="L4" i="89"/>
  <c r="K41" i="89"/>
  <c r="E4" i="89"/>
  <c r="I11" i="89"/>
  <c r="G11" i="89"/>
  <c r="E11" i="89"/>
  <c r="B21" i="89" s="1"/>
  <c r="D11" i="89"/>
  <c r="C11" i="89"/>
  <c r="F18" i="89"/>
  <c r="C9" i="89"/>
  <c r="D18" i="89"/>
  <c r="C7" i="89"/>
  <c r="B19" i="89"/>
  <c r="A4" i="89"/>
  <c r="E2" i="89"/>
  <c r="A1" i="89"/>
  <c r="B5" i="2"/>
  <c r="A5" i="2"/>
  <c r="A1" i="2"/>
  <c r="AH1" i="89"/>
  <c r="AD1" i="89"/>
  <c r="AG1" i="89"/>
  <c r="AC1" i="89"/>
  <c r="B20" i="89"/>
  <c r="AB1" i="89"/>
  <c r="AJ1" i="89"/>
  <c r="AF1" i="89"/>
  <c r="AE1" i="89"/>
  <c r="AK1" i="89"/>
  <c r="AI1" i="89"/>
  <c r="AJ1" i="353"/>
  <c r="AK1" i="353"/>
  <c r="AC1" i="353"/>
  <c r="AD1" i="353"/>
  <c r="AB1" i="353"/>
  <c r="AE1" i="353"/>
  <c r="AF1" i="353"/>
  <c r="AG1" i="353"/>
  <c r="AC1" i="352"/>
  <c r="AD1" i="352"/>
  <c r="AI1" i="352"/>
  <c r="AB1" i="352"/>
  <c r="AJ1" i="352"/>
  <c r="AE1" i="352"/>
  <c r="AF1" i="352"/>
  <c r="AK1" i="352"/>
  <c r="AG1" i="352"/>
  <c r="B21" i="351"/>
  <c r="AB1" i="351"/>
  <c r="AJ1" i="351"/>
  <c r="AC1" i="351"/>
  <c r="AK1" i="351"/>
  <c r="AD1" i="351"/>
  <c r="AE1" i="351"/>
  <c r="AF1" i="351"/>
  <c r="AI1" i="351"/>
  <c r="AE1" i="350"/>
  <c r="AF1" i="350"/>
  <c r="AG1" i="350"/>
  <c r="AH1" i="350"/>
  <c r="AB1" i="350"/>
  <c r="AK1" i="349"/>
  <c r="AD1" i="349"/>
  <c r="AE1" i="349"/>
  <c r="AG1" i="349"/>
  <c r="AF1" i="349"/>
  <c r="AI1" i="349"/>
  <c r="B21" i="350" l="1"/>
  <c r="B21" i="349"/>
  <c r="H18" i="89"/>
</calcChain>
</file>

<file path=xl/sharedStrings.xml><?xml version="1.0" encoding="utf-8"?>
<sst xmlns="http://schemas.openxmlformats.org/spreadsheetml/2006/main" count="2094" uniqueCount="380">
  <si>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</si>
  <si>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</si>
  <si>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</si>
  <si>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</si>
  <si>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</si>
  <si>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</si>
  <si>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</si>
  <si>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</si>
  <si>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</si>
  <si>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</si>
  <si>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</si>
  <si>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</si>
  <si>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</si>
  <si>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</si>
  <si>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</si>
  <si>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</si>
  <si>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</si>
  <si>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</si>
  <si>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</si>
  <si>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</si>
  <si>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</si>
  <si>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</si>
  <si>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Versenybíró</t>
  </si>
  <si>
    <t>Egyesület</t>
  </si>
  <si>
    <t>Versenybíró aláírása</t>
  </si>
  <si>
    <t>Rangsor</t>
  </si>
  <si>
    <t>Dátuma</t>
  </si>
  <si>
    <t>Kiemeltek</t>
  </si>
  <si>
    <t>Utolsó elfogadott játékos</t>
  </si>
  <si>
    <t>Sorsoló játékosok</t>
  </si>
  <si>
    <t>kiem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</si>
  <si>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</si>
  <si>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</si>
  <si>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</si>
  <si>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</si>
  <si>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</si>
  <si>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</si>
  <si>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</si>
  <si>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</si>
  <si>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</si>
  <si>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</si>
  <si>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</si>
  <si>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</si>
  <si>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</si>
  <si>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</si>
  <si>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</si>
  <si>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</si>
  <si>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</si>
  <si>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</si>
  <si>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1 FORDULÓ</t>
  </si>
  <si>
    <t>C - A</t>
  </si>
  <si>
    <t>A - B</t>
  </si>
  <si>
    <t>B - C</t>
  </si>
  <si>
    <t>2 FORDULÓ</t>
  </si>
  <si>
    <t>3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</si>
  <si>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</si>
  <si>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</si>
  <si>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</si>
  <si>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</si>
  <si>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</si>
  <si>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</si>
  <si>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</si>
  <si>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</si>
  <si>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</si>
  <si>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</si>
  <si>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</si>
  <si>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</si>
  <si>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</si>
  <si>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</si>
  <si>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</si>
  <si>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</si>
  <si>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</si>
  <si>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</si>
  <si>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</si>
  <si>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JÁTÉKREND 2022. 04. 29. péntek</t>
  </si>
  <si>
    <t>Előre tervezett</t>
  </si>
  <si>
    <t>Pályára ment</t>
  </si>
  <si>
    <t>vsz</t>
  </si>
  <si>
    <t>pálya</t>
  </si>
  <si>
    <t>eredmény</t>
  </si>
  <si>
    <t>09.00</t>
  </si>
  <si>
    <t>10.00</t>
  </si>
  <si>
    <t>J-NK-Szolnok megyei tenisz diákolimpia</t>
  </si>
  <si>
    <t>Jászberény</t>
  </si>
  <si>
    <t>Sági István - Halápi Ákos</t>
  </si>
  <si>
    <t>Tóth Éva</t>
  </si>
  <si>
    <t>Jászberényi SE</t>
  </si>
  <si>
    <t>I. kcs. LÁNY Piros "B"</t>
  </si>
  <si>
    <t>Mezőtúr</t>
  </si>
  <si>
    <t>I. kcs. FIÚ Narancs "B"</t>
  </si>
  <si>
    <t>II. kcs. LÁNY  "B"</t>
  </si>
  <si>
    <t>II. kcs. FIÚ  "B"</t>
  </si>
  <si>
    <t>IV. kcs. FIÚ  "A"</t>
  </si>
  <si>
    <t>Szent István Sport</t>
  </si>
  <si>
    <t>Jászberényi Nagyb.</t>
  </si>
  <si>
    <t>Bercsényi Miklós</t>
  </si>
  <si>
    <t>Lehel Vezér G</t>
  </si>
  <si>
    <t>VI. kcs. FIÚ  "B"</t>
  </si>
  <si>
    <t>Szolnok</t>
  </si>
  <si>
    <t>Varga Katalin</t>
  </si>
  <si>
    <t>Lehel Vezér</t>
  </si>
  <si>
    <t>Szent István Kat.</t>
  </si>
  <si>
    <t>Mezőtúri Ált. Isk.</t>
  </si>
  <si>
    <t>Az aktuális helyzetről Tóth Évánál a +36203485403-as számon érdeklődhet</t>
  </si>
  <si>
    <t>IV. Fiú "A"</t>
  </si>
  <si>
    <t>II. Fiú "B"</t>
  </si>
  <si>
    <t>I. piros LÁNY "B"</t>
  </si>
  <si>
    <t>I. narancs FIÚ "B"</t>
  </si>
  <si>
    <t>II. LÁNY "B"</t>
  </si>
  <si>
    <t>VI. FIÚ "B"</t>
  </si>
  <si>
    <t>Mérkőzés nélkül Országos döntőbe jutott csapatok (Ahol csak egy nevező volt. Ha 2, vagy 3 csapat nevezett ott játék van a helyezések eldöntésért. Az 1-2. helyezett csapat jut az Országos döntőbe):</t>
  </si>
  <si>
    <t>I.kcs Narancs Tenisz - B - LÁNY</t>
  </si>
  <si>
    <t>Bercsényi Miklós Általános Iskola</t>
  </si>
  <si>
    <t>III.kcs Tenisz - B - LÁNY</t>
  </si>
  <si>
    <t>Jászberényi Nagyboldogasszony Katolikus Óvoda, Kéttannyelvű Általános Iskola és Gimnázium</t>
  </si>
  <si>
    <t>III.kcs Tenisz - B - FIÚ</t>
  </si>
  <si>
    <t>Lehel Vezér Gimnázium</t>
  </si>
  <si>
    <t>IV.kcs Tenisz - B - FIÚ</t>
  </si>
  <si>
    <t>Szent István Sport Általános Iskola és Gimnázium</t>
  </si>
  <si>
    <t>IV.kcs Tenisz - B - LÁNY</t>
  </si>
  <si>
    <t>V.kcs Tenisz - A - LÁNY</t>
  </si>
  <si>
    <t>A mérkőzések lebonyolításának szabályai: A P+S versenyszámokban a P+S szabályok érvényesek. A többi versenyszámban két 4-es szettet kell játszani, 4-4-nél tie-break, 1-1 szettnél 10-es match tie-break.</t>
  </si>
  <si>
    <t>Egyedi azonosító</t>
  </si>
  <si>
    <t>Csapat azonosító</t>
  </si>
  <si>
    <t>Korcsoport</t>
  </si>
  <si>
    <t>Csapat</t>
  </si>
  <si>
    <t>Versenyző</t>
  </si>
  <si>
    <t>Születési idő</t>
  </si>
  <si>
    <t>Nem</t>
  </si>
  <si>
    <t>Születési név</t>
  </si>
  <si>
    <t>Anyja neve</t>
  </si>
  <si>
    <t>Születési hely</t>
  </si>
  <si>
    <t>Oktatási azonosító</t>
  </si>
  <si>
    <t>Érvényesség</t>
  </si>
  <si>
    <t>Nevezés dátum</t>
  </si>
  <si>
    <t>Csapattagság kezdete</t>
  </si>
  <si>
    <t>Csapattagság vége</t>
  </si>
  <si>
    <t>Testnevelő neve</t>
  </si>
  <si>
    <t>Testnevelő email</t>
  </si>
  <si>
    <t>Testnevelő telefon</t>
  </si>
  <si>
    <t>Kisérő</t>
  </si>
  <si>
    <t>Intézmény</t>
  </si>
  <si>
    <t>OM azonosító</t>
  </si>
  <si>
    <t>OM sorszám</t>
  </si>
  <si>
    <t>Intézmény cím</t>
  </si>
  <si>
    <t>Intézmény email</t>
  </si>
  <si>
    <t>Intézmény telefon</t>
  </si>
  <si>
    <t>Fenntartó név</t>
  </si>
  <si>
    <t>Fenntartó típus név</t>
  </si>
  <si>
    <t>DSB</t>
  </si>
  <si>
    <t>Megyei szervezet</t>
  </si>
  <si>
    <t>Versenyrész</t>
  </si>
  <si>
    <t>Versenyszám nem</t>
  </si>
  <si>
    <t>Versenyszám jelleg</t>
  </si>
  <si>
    <t>Versenyszám kategória</t>
  </si>
  <si>
    <t>Versenyszám felversenyzés</t>
  </si>
  <si>
    <t>Versenykiírás</t>
  </si>
  <si>
    <t>Licenciás</t>
  </si>
  <si>
    <t>Részvételszám</t>
  </si>
  <si>
    <t>VI.kcs Tenisz</t>
  </si>
  <si>
    <t>Varga Katalin Gimnázium</t>
  </si>
  <si>
    <t>Horváth Bence</t>
  </si>
  <si>
    <t>fiú</t>
  </si>
  <si>
    <t>Zsigmond Tímea</t>
  </si>
  <si>
    <t>72338486906</t>
  </si>
  <si>
    <t>Banczik Marianna</t>
  </si>
  <si>
    <t>banczik.marianna@vargaszolnok.hu</t>
  </si>
  <si>
    <t>035990</t>
  </si>
  <si>
    <t>001</t>
  </si>
  <si>
    <t>5000 Szolnok Szabadság tér 6.</t>
  </si>
  <si>
    <t>molnar.laszlo@vargaszolnok.hu</t>
  </si>
  <si>
    <t>56/512241</t>
  </si>
  <si>
    <t>Szolnoki Tankerületi Központ</t>
  </si>
  <si>
    <t>tankerületi központ</t>
  </si>
  <si>
    <t>Szolnoki DSB</t>
  </si>
  <si>
    <t>Jász-Nagykun-Szolnok Megyei Diáksport és Szabadidő Egyesület</t>
  </si>
  <si>
    <t>Tenisz</t>
  </si>
  <si>
    <t>csapat</t>
  </si>
  <si>
    <t>Tenisz Diákolimpia</t>
  </si>
  <si>
    <t>Igen</t>
  </si>
  <si>
    <t>Uj Péter István</t>
  </si>
  <si>
    <t>Sebestyén Ildikó Gyöngyi</t>
  </si>
  <si>
    <t>72153951747</t>
  </si>
  <si>
    <t>I.kcs Narancs Tenisz</t>
  </si>
  <si>
    <t>Édes Dániel György</t>
  </si>
  <si>
    <t>Magoss Valéria Eszter</t>
  </si>
  <si>
    <t>Budapest</t>
  </si>
  <si>
    <t>73201811224</t>
  </si>
  <si>
    <t>Pestiné Járomi Edit</t>
  </si>
  <si>
    <t>pestineedit@gmail.com</t>
  </si>
  <si>
    <t>Tóth Éva (20/3485403)</t>
  </si>
  <si>
    <t>035843</t>
  </si>
  <si>
    <t>5100 Jászberény Rákóczi út 53.</t>
  </si>
  <si>
    <t>szent.istvan.jaszbereny@gmail.com</t>
  </si>
  <si>
    <t>57/502416</t>
  </si>
  <si>
    <t>Jászberényi Tankerületi Központ</t>
  </si>
  <si>
    <t>Jászsági DSB</t>
  </si>
  <si>
    <t>Magoss György Bálint</t>
  </si>
  <si>
    <t>Danyi Szilvia</t>
  </si>
  <si>
    <t>73201803429</t>
  </si>
  <si>
    <t>II.kcs Tenisz</t>
  </si>
  <si>
    <t>Tóth Máté</t>
  </si>
  <si>
    <t>Füleki Gabriella</t>
  </si>
  <si>
    <t>72907033868</t>
  </si>
  <si>
    <t>Lukáts Zalán</t>
  </si>
  <si>
    <t>Mihályi Katalin</t>
  </si>
  <si>
    <t>Normal</t>
  </si>
  <si>
    <t>72922459477</t>
  </si>
  <si>
    <t>Édes László Sándor</t>
  </si>
  <si>
    <t>Budapest VIII. kerület</t>
  </si>
  <si>
    <t>72959234907</t>
  </si>
  <si>
    <t>Juhász Márton</t>
  </si>
  <si>
    <t>Farkas Krisztina</t>
  </si>
  <si>
    <t>72810615487</t>
  </si>
  <si>
    <t>IV.kcs Tenisz</t>
  </si>
  <si>
    <t>Halápi Áron</t>
  </si>
  <si>
    <t>Telek Henrietta</t>
  </si>
  <si>
    <t>72705720818</t>
  </si>
  <si>
    <t>Juhász Bálint</t>
  </si>
  <si>
    <t>72642292747</t>
  </si>
  <si>
    <t>Ilonka Vilmos György</t>
  </si>
  <si>
    <t>Vida Angéla</t>
  </si>
  <si>
    <t>72705477340</t>
  </si>
  <si>
    <t>László Bálint</t>
  </si>
  <si>
    <t>Bagi Andrea</t>
  </si>
  <si>
    <t>72705399629</t>
  </si>
  <si>
    <t>Csizmadia Viktor</t>
  </si>
  <si>
    <t>Konkoly Beáta</t>
  </si>
  <si>
    <t>72642191225</t>
  </si>
  <si>
    <t>Édes Gergely István</t>
  </si>
  <si>
    <t>72792325221</t>
  </si>
  <si>
    <t>Takács Barnabás</t>
  </si>
  <si>
    <t>Tóth Anikó</t>
  </si>
  <si>
    <t>72642219611</t>
  </si>
  <si>
    <t>Andó-Darázs Ditta</t>
  </si>
  <si>
    <t>lány</t>
  </si>
  <si>
    <t>Darázs Edit</t>
  </si>
  <si>
    <t>73187484358</t>
  </si>
  <si>
    <t>Kollár Zoé</t>
  </si>
  <si>
    <t>Turóczi Beáta</t>
  </si>
  <si>
    <t>73026969995</t>
  </si>
  <si>
    <t>Mohei Jázmin</t>
  </si>
  <si>
    <t>Csányi Barbara</t>
  </si>
  <si>
    <t>Gyöngyös</t>
  </si>
  <si>
    <t>73037357926</t>
  </si>
  <si>
    <t>Borics Benett</t>
  </si>
  <si>
    <t>Palencsár Erzsébet</t>
  </si>
  <si>
    <t>73175326042</t>
  </si>
  <si>
    <t>Turiné Palócz Henrietta</t>
  </si>
  <si>
    <t>phjetti@gmail.com</t>
  </si>
  <si>
    <t>06-20/532-3050</t>
  </si>
  <si>
    <t>035844</t>
  </si>
  <si>
    <t>5100 Jászberény Lehel vezér tér 5.</t>
  </si>
  <si>
    <t>iskola@nagyboldog.hu</t>
  </si>
  <si>
    <t>57/501750</t>
  </si>
  <si>
    <t>Egri Főegyházmegye</t>
  </si>
  <si>
    <t>egyházi jogi személy</t>
  </si>
  <si>
    <t>Kovács Szilárd</t>
  </si>
  <si>
    <t>Lantos Erika</t>
  </si>
  <si>
    <t>73186700206</t>
  </si>
  <si>
    <t>III.kcs Tenisz</t>
  </si>
  <si>
    <t>Görbe Liza</t>
  </si>
  <si>
    <t>Halmai Anikó</t>
  </si>
  <si>
    <t>72829585257</t>
  </si>
  <si>
    <t>Turi Boglárka</t>
  </si>
  <si>
    <t>Palócz Henrietta</t>
  </si>
  <si>
    <t>72790194265</t>
  </si>
  <si>
    <t>Kovács Olivér</t>
  </si>
  <si>
    <t>72889783872</t>
  </si>
  <si>
    <t>Németh Barnabás</t>
  </si>
  <si>
    <t>Kárpáti Emese</t>
  </si>
  <si>
    <t>73114021787</t>
  </si>
  <si>
    <t>Kovács Barnabás Vajk</t>
  </si>
  <si>
    <t>Antal Szilvia</t>
  </si>
  <si>
    <t>Budapest VII. kerület</t>
  </si>
  <si>
    <t>72788330860</t>
  </si>
  <si>
    <t>Bartóki József Gábor</t>
  </si>
  <si>
    <t>bartoki.jozsef15@gmail.com</t>
  </si>
  <si>
    <t>202032300</t>
  </si>
  <si>
    <t>038139</t>
  </si>
  <si>
    <t>5100 Jászberény Szentháromság tér 1.</t>
  </si>
  <si>
    <t>igazgato.lvg@gmail.com</t>
  </si>
  <si>
    <t>57/500-580</t>
  </si>
  <si>
    <t>Tábori Patrik</t>
  </si>
  <si>
    <t>Sánta Zsanett</t>
  </si>
  <si>
    <t>72587258810</t>
  </si>
  <si>
    <t>Rédei Barnabás</t>
  </si>
  <si>
    <t>Nagy Klára</t>
  </si>
  <si>
    <t>72642299120</t>
  </si>
  <si>
    <t>Takács Norbert</t>
  </si>
  <si>
    <t>Vaszilevszki Andrea</t>
  </si>
  <si>
    <t>72642514415</t>
  </si>
  <si>
    <t>Kerestély Gergő Bence</t>
  </si>
  <si>
    <t>Páll Márta</t>
  </si>
  <si>
    <t>72657968316</t>
  </si>
  <si>
    <t>Bugyi Dániel</t>
  </si>
  <si>
    <t>Szamosvári Ildikó</t>
  </si>
  <si>
    <t>Hatvan</t>
  </si>
  <si>
    <t>72456050359</t>
  </si>
  <si>
    <t>Gulyás Dániel</t>
  </si>
  <si>
    <t>Viczián Tímea</t>
  </si>
  <si>
    <t>72426162701</t>
  </si>
  <si>
    <t>Szatmári Szilárd</t>
  </si>
  <si>
    <t>Koczka Krisztina</t>
  </si>
  <si>
    <t>72426194750</t>
  </si>
  <si>
    <t>Yosef Hanna Sára</t>
  </si>
  <si>
    <t>Besenyi Orsolya</t>
  </si>
  <si>
    <t>72550547294</t>
  </si>
  <si>
    <t>Rabóczi Eszter</t>
  </si>
  <si>
    <t>Kazinczy Gabriella</t>
  </si>
  <si>
    <t>72587226559</t>
  </si>
  <si>
    <t>V.kcs Tenisz</t>
  </si>
  <si>
    <t>Garics Gréta</t>
  </si>
  <si>
    <t>Muhari Tímea</t>
  </si>
  <si>
    <t>72587252076</t>
  </si>
  <si>
    <t>Molnár Dóra Janka</t>
  </si>
  <si>
    <t>Szlávik Mária Borbála</t>
  </si>
  <si>
    <t>72707338159</t>
  </si>
  <si>
    <t>Petrányi Dóra</t>
  </si>
  <si>
    <t>Versegi Erzsébet</t>
  </si>
  <si>
    <t>72426186187</t>
  </si>
  <si>
    <t>Szabó Anna</t>
  </si>
  <si>
    <t>Hajós Annamária</t>
  </si>
  <si>
    <t>73289326655</t>
  </si>
  <si>
    <t>Kiss Attila József</t>
  </si>
  <si>
    <t>atikis@freemail.hu</t>
  </si>
  <si>
    <t>203340</t>
  </si>
  <si>
    <t>5100 Jászberény Bercsényi  út 9-13</t>
  </si>
  <si>
    <t>bercsenyi.jaszbereny@gmail.com</t>
  </si>
  <si>
    <t>Vince Véda</t>
  </si>
  <si>
    <t>Menyhárt Erika</t>
  </si>
  <si>
    <t>73185332034</t>
  </si>
  <si>
    <t>Balajti Bíborka</t>
  </si>
  <si>
    <t>Berente Ildikó</t>
  </si>
  <si>
    <t>73151798754</t>
  </si>
  <si>
    <t>Kiss Bence</t>
  </si>
  <si>
    <t>Sirsom Judit</t>
  </si>
  <si>
    <t>73021041482</t>
  </si>
  <si>
    <t>Vári Zétény</t>
  </si>
  <si>
    <t>Nagy Ildikó</t>
  </si>
  <si>
    <t>73058739574</t>
  </si>
  <si>
    <t>Mike Petra</t>
  </si>
  <si>
    <t>Kuli Erika</t>
  </si>
  <si>
    <t>73025098670</t>
  </si>
  <si>
    <t>Szabó Kata</t>
  </si>
  <si>
    <t>72889129220</t>
  </si>
  <si>
    <t>I.kcs Piros Tenisz</t>
  </si>
  <si>
    <t>Mezőtúri Általános Iskola és Alapfokú Művészeti Iskola Kossuth Lajos Magyar-Angol Két Tanítási Nyelvű Általános Iskolája</t>
  </si>
  <si>
    <t>Csató Eszter</t>
  </si>
  <si>
    <t>Havasi Judit</t>
  </si>
  <si>
    <t>73238711070</t>
  </si>
  <si>
    <t>Bánkiné Czikkely Zsuzsanna</t>
  </si>
  <si>
    <t>cikcakzsu@freemail.hu</t>
  </si>
  <si>
    <t>Selymes Martin</t>
  </si>
  <si>
    <t>Mezőtúri II. Rákóczi Ferenc Magyar-Angol Két Tanítási Nyelvű Általános Iskola és Alapfokú Művészeti Iskola</t>
  </si>
  <si>
    <t>035869</t>
  </si>
  <si>
    <t>005</t>
  </si>
  <si>
    <t>5400 Mezőtúr Rákóczi utca 40.</t>
  </si>
  <si>
    <t>iskola@rakocziu-mezotur.sulinet.hu</t>
  </si>
  <si>
    <t>06/56/550-710</t>
  </si>
  <si>
    <t>Karcagi Tankerületi Központ</t>
  </si>
  <si>
    <t>Mezőtúr és környéke DSB</t>
  </si>
  <si>
    <t>Strausz Dorina Zora</t>
  </si>
  <si>
    <t>Patkós Henriett Erzsébet</t>
  </si>
  <si>
    <t>73199088447</t>
  </si>
  <si>
    <t>Szent István Katolikus Általános Iskola és Óvoda</t>
  </si>
  <si>
    <t>Biró Bíborka</t>
  </si>
  <si>
    <t>Fekete Erzsébet</t>
  </si>
  <si>
    <t>73303917637</t>
  </si>
  <si>
    <t>Horváth  Róbert</t>
  </si>
  <si>
    <t>hrobert69@indamail.hu</t>
  </si>
  <si>
    <t>06208231532</t>
  </si>
  <si>
    <t>035871</t>
  </si>
  <si>
    <t>5400 Mezőtúr Szabadság tér 1.</t>
  </si>
  <si>
    <t>katisk@romkatisk.axelero.net</t>
  </si>
  <si>
    <t>56/352-629</t>
  </si>
  <si>
    <t>Szeged-Csanádi Egyházmegye</t>
  </si>
  <si>
    <t>Marosi Izabella Zsanett</t>
  </si>
  <si>
    <t>Trioló Maria Zsanett</t>
  </si>
  <si>
    <t>73200844982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</si>
</sst>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9" formatCode="_-&quot;$&quot;* #,##0.00_-;\-&quot;$&quot;* #,##0.00_-;_-&quot;$&quot;* &quot;-&quot;??_-;_-@_-"/>
    <numFmt numFmtId="199" formatCode="yyyy\.mm\.dd"/>
  </numFmts>
  <fonts count="64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sz val="8.5"/>
      <name val="Arial"/>
      <family val="2"/>
      <charset val="238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Segoe U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55" fillId="0" borderId="0"/>
    <xf numFmtId="189" fontId="2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14" fontId="17" fillId="4" borderId="5" xfId="0" applyNumberFormat="1" applyFont="1" applyFill="1" applyBorder="1" applyAlignment="1">
      <alignment horizontal="left" vertical="center"/>
    </xf>
    <xf numFmtId="49" fontId="17" fillId="2" borderId="0" xfId="0" applyNumberFormat="1" applyFont="1" applyFill="1" applyAlignment="1">
      <alignment vertical="center"/>
    </xf>
    <xf numFmtId="49" fontId="17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19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7" fillId="2" borderId="0" xfId="0" applyFont="1" applyFill="1" applyAlignment="1"/>
    <xf numFmtId="0" fontId="9" fillId="2" borderId="0" xfId="0" applyFont="1" applyFill="1"/>
    <xf numFmtId="0" fontId="20" fillId="2" borderId="0" xfId="1" applyFont="1" applyFill="1"/>
    <xf numFmtId="0" fontId="0" fillId="0" borderId="0" xfId="0" applyAlignment="1">
      <alignment horizontal="center"/>
    </xf>
    <xf numFmtId="49" fontId="21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2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1" fillId="2" borderId="6" xfId="0" applyNumberFormat="1" applyFont="1" applyFill="1" applyBorder="1" applyAlignment="1">
      <alignment horizontal="right" vertical="center"/>
    </xf>
    <xf numFmtId="49" fontId="23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49" fontId="23" fillId="2" borderId="0" xfId="0" applyNumberFormat="1" applyFont="1" applyFill="1" applyAlignment="1">
      <alignment vertical="center"/>
    </xf>
    <xf numFmtId="49" fontId="24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8" fillId="2" borderId="7" xfId="0" applyNumberFormat="1" applyFont="1" applyFill="1" applyBorder="1" applyAlignment="1">
      <alignment horizontal="left" vertical="center"/>
    </xf>
    <xf numFmtId="49" fontId="18" fillId="2" borderId="7" xfId="0" applyNumberFormat="1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8" fillId="2" borderId="0" xfId="0" applyNumberFormat="1" applyFont="1" applyFill="1" applyAlignment="1">
      <alignment vertical="center"/>
    </xf>
    <xf numFmtId="0" fontId="17" fillId="2" borderId="0" xfId="3" applyNumberFormat="1" applyFont="1" applyFill="1" applyAlignment="1" applyProtection="1">
      <alignment vertical="center"/>
      <protection locked="0"/>
    </xf>
    <xf numFmtId="0" fontId="18" fillId="2" borderId="0" xfId="0" applyFont="1" applyFill="1" applyAlignment="1">
      <alignment vertical="center"/>
    </xf>
    <xf numFmtId="49" fontId="18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9" fillId="6" borderId="17" xfId="0" applyNumberFormat="1" applyFont="1" applyFill="1" applyBorder="1" applyAlignment="1">
      <alignment vertical="center"/>
    </xf>
    <xf numFmtId="49" fontId="32" fillId="2" borderId="0" xfId="0" applyNumberFormat="1" applyFont="1" applyFill="1" applyAlignment="1">
      <alignment vertical="center"/>
    </xf>
    <xf numFmtId="0" fontId="29" fillId="2" borderId="18" xfId="0" applyFont="1" applyFill="1" applyBorder="1" applyAlignment="1">
      <alignment vertical="center"/>
    </xf>
    <xf numFmtId="0" fontId="29" fillId="2" borderId="19" xfId="0" applyFont="1" applyFill="1" applyBorder="1" applyAlignment="1">
      <alignment vertical="center"/>
    </xf>
    <xf numFmtId="0" fontId="9" fillId="2" borderId="20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21" xfId="0" applyNumberFormat="1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vertical="center"/>
    </xf>
    <xf numFmtId="49" fontId="29" fillId="2" borderId="22" xfId="0" applyNumberFormat="1" applyFont="1" applyFill="1" applyBorder="1" applyAlignment="1">
      <alignment horizontal="left" vertical="center"/>
    </xf>
    <xf numFmtId="49" fontId="40" fillId="2" borderId="22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29" fillId="2" borderId="20" xfId="0" applyFont="1" applyFill="1" applyBorder="1" applyAlignment="1">
      <alignment vertical="center"/>
    </xf>
    <xf numFmtId="49" fontId="9" fillId="2" borderId="20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7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26" fillId="2" borderId="24" xfId="0" applyFont="1" applyFill="1" applyBorder="1" applyAlignment="1">
      <alignment horizontal="left" vertical="center"/>
    </xf>
    <xf numFmtId="0" fontId="27" fillId="2" borderId="25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49" fontId="9" fillId="2" borderId="26" xfId="0" applyNumberFormat="1" applyFont="1" applyFill="1" applyBorder="1" applyAlignment="1">
      <alignment vertical="center"/>
    </xf>
    <xf numFmtId="49" fontId="9" fillId="2" borderId="22" xfId="0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horizontal="right" vertical="center"/>
    </xf>
    <xf numFmtId="0" fontId="29" fillId="2" borderId="0" xfId="0" applyFont="1" applyFill="1" applyBorder="1" applyAlignment="1">
      <alignment vertical="center"/>
    </xf>
    <xf numFmtId="49" fontId="9" fillId="2" borderId="0" xfId="0" applyNumberFormat="1" applyFont="1" applyFill="1" applyBorder="1" applyAlignment="1">
      <alignment vertical="center"/>
    </xf>
    <xf numFmtId="49" fontId="44" fillId="2" borderId="4" xfId="0" applyNumberFormat="1" applyFont="1" applyFill="1" applyBorder="1" applyAlignment="1">
      <alignment vertical="center"/>
    </xf>
    <xf numFmtId="49" fontId="44" fillId="2" borderId="0" xfId="0" applyNumberFormat="1" applyFont="1" applyFill="1" applyAlignment="1">
      <alignment vertical="center"/>
    </xf>
    <xf numFmtId="49" fontId="45" fillId="2" borderId="0" xfId="0" applyNumberFormat="1" applyFont="1" applyFill="1" applyAlignment="1">
      <alignment horizontal="left" vertical="center"/>
    </xf>
    <xf numFmtId="49" fontId="9" fillId="2" borderId="0" xfId="0" applyNumberFormat="1" applyFont="1" applyFill="1" applyBorder="1" applyAlignment="1">
      <alignment horizontal="right" vertical="center"/>
    </xf>
    <xf numFmtId="0" fontId="29" fillId="2" borderId="17" xfId="0" applyFont="1" applyFill="1" applyBorder="1" applyAlignment="1">
      <alignment vertical="center"/>
    </xf>
    <xf numFmtId="0" fontId="29" fillId="2" borderId="28" xfId="0" applyFont="1" applyFill="1" applyBorder="1" applyAlignment="1">
      <alignment vertical="center"/>
    </xf>
    <xf numFmtId="0" fontId="44" fillId="2" borderId="0" xfId="0" applyFont="1" applyFill="1"/>
    <xf numFmtId="0" fontId="14" fillId="4" borderId="5" xfId="0" applyFont="1" applyFill="1" applyBorder="1" applyAlignment="1">
      <alignment horizontal="left" vertical="center"/>
    </xf>
    <xf numFmtId="0" fontId="19" fillId="4" borderId="5" xfId="0" applyFont="1" applyFill="1" applyBorder="1" applyAlignment="1">
      <alignment vertical="center"/>
    </xf>
    <xf numFmtId="49" fontId="5" fillId="6" borderId="0" xfId="0" applyNumberFormat="1" applyFont="1" applyFill="1" applyAlignment="1">
      <alignment vertical="top"/>
    </xf>
    <xf numFmtId="49" fontId="43" fillId="6" borderId="0" xfId="0" applyNumberFormat="1" applyFont="1" applyFill="1" applyAlignment="1">
      <alignment vertical="top"/>
    </xf>
    <xf numFmtId="49" fontId="30" fillId="6" borderId="0" xfId="0" applyNumberFormat="1" applyFont="1" applyFill="1" applyAlignment="1">
      <alignment vertical="top"/>
    </xf>
    <xf numFmtId="49" fontId="34" fillId="6" borderId="0" xfId="0" applyNumberFormat="1" applyFont="1" applyFill="1" applyAlignment="1">
      <alignment horizontal="center"/>
    </xf>
    <xf numFmtId="49" fontId="34" fillId="6" borderId="0" xfId="0" applyNumberFormat="1" applyFont="1" applyFill="1" applyAlignment="1">
      <alignment horizontal="left"/>
    </xf>
    <xf numFmtId="0" fontId="46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1" fillId="6" borderId="0" xfId="0" applyNumberFormat="1" applyFont="1" applyFill="1"/>
    <xf numFmtId="49" fontId="19" fillId="6" borderId="0" xfId="0" applyNumberFormat="1" applyFont="1" applyFill="1"/>
    <xf numFmtId="49" fontId="16" fillId="6" borderId="0" xfId="0" applyNumberFormat="1" applyFont="1" applyFill="1"/>
    <xf numFmtId="14" fontId="17" fillId="6" borderId="6" xfId="0" applyNumberFormat="1" applyFont="1" applyFill="1" applyBorder="1" applyAlignment="1">
      <alignment horizontal="left" vertical="center"/>
    </xf>
    <xf numFmtId="49" fontId="17" fillId="6" borderId="6" xfId="0" applyNumberFormat="1" applyFont="1" applyFill="1" applyBorder="1" applyAlignment="1">
      <alignment vertical="center"/>
    </xf>
    <xf numFmtId="49" fontId="36" fillId="6" borderId="6" xfId="0" applyNumberFormat="1" applyFont="1" applyFill="1" applyBorder="1" applyAlignment="1">
      <alignment vertical="center"/>
    </xf>
    <xf numFmtId="49" fontId="17" fillId="6" borderId="6" xfId="3" applyNumberFormat="1" applyFont="1" applyFill="1" applyBorder="1" applyAlignment="1" applyProtection="1">
      <alignment vertical="center"/>
      <protection locked="0"/>
    </xf>
    <xf numFmtId="49" fontId="18" fillId="6" borderId="6" xfId="0" applyNumberFormat="1" applyFont="1" applyFill="1" applyBorder="1" applyAlignment="1">
      <alignment horizontal="right" vertical="center"/>
    </xf>
    <xf numFmtId="0" fontId="37" fillId="6" borderId="7" xfId="0" applyFont="1" applyFill="1" applyBorder="1" applyAlignment="1">
      <alignment horizontal="center" vertical="center" shrinkToFit="1"/>
    </xf>
    <xf numFmtId="0" fontId="0" fillId="6" borderId="7" xfId="0" applyFill="1" applyBorder="1"/>
    <xf numFmtId="0" fontId="0" fillId="6" borderId="0" xfId="0" applyFill="1"/>
    <xf numFmtId="49" fontId="29" fillId="6" borderId="26" xfId="0" applyNumberFormat="1" applyFont="1" applyFill="1" applyBorder="1" applyAlignment="1">
      <alignment vertical="center"/>
    </xf>
    <xf numFmtId="49" fontId="35" fillId="6" borderId="7" xfId="0" applyNumberFormat="1" applyFont="1" applyFill="1" applyBorder="1" applyAlignment="1">
      <alignment vertical="center"/>
    </xf>
    <xf numFmtId="49" fontId="9" fillId="6" borderId="26" xfId="0" applyNumberFormat="1" applyFont="1" applyFill="1" applyBorder="1" applyAlignment="1">
      <alignment vertical="center"/>
    </xf>
    <xf numFmtId="49" fontId="9" fillId="6" borderId="22" xfId="0" applyNumberFormat="1" applyFont="1" applyFill="1" applyBorder="1" applyAlignment="1">
      <alignment vertical="center"/>
    </xf>
    <xf numFmtId="49" fontId="9" fillId="6" borderId="27" xfId="0" applyNumberFormat="1" applyFont="1" applyFill="1" applyBorder="1" applyAlignment="1">
      <alignment horizontal="right" vertical="center"/>
    </xf>
    <xf numFmtId="49" fontId="9" fillId="6" borderId="23" xfId="0" applyNumberFormat="1" applyFont="1" applyFill="1" applyBorder="1" applyAlignment="1">
      <alignment vertical="center"/>
    </xf>
    <xf numFmtId="49" fontId="9" fillId="6" borderId="21" xfId="0" applyNumberFormat="1" applyFont="1" applyFill="1" applyBorder="1" applyAlignment="1">
      <alignment horizontal="right" vertical="center"/>
    </xf>
    <xf numFmtId="0" fontId="48" fillId="6" borderId="7" xfId="0" applyFont="1" applyFill="1" applyBorder="1" applyAlignment="1">
      <alignment vertical="center"/>
    </xf>
    <xf numFmtId="0" fontId="1" fillId="2" borderId="0" xfId="0" applyFont="1" applyFill="1"/>
    <xf numFmtId="0" fontId="48" fillId="6" borderId="7" xfId="0" applyFont="1" applyFill="1" applyBorder="1" applyAlignment="1">
      <alignment horizontal="center" vertical="center" shrinkToFit="1"/>
    </xf>
    <xf numFmtId="0" fontId="49" fillId="6" borderId="7" xfId="0" applyFont="1" applyFill="1" applyBorder="1"/>
    <xf numFmtId="49" fontId="15" fillId="6" borderId="0" xfId="0" applyNumberFormat="1" applyFont="1" applyFill="1" applyBorder="1" applyAlignment="1">
      <alignment horizontal="left"/>
    </xf>
    <xf numFmtId="49" fontId="34" fillId="6" borderId="0" xfId="0" applyNumberFormat="1" applyFont="1" applyFill="1" applyBorder="1" applyAlignment="1">
      <alignment horizontal="left"/>
    </xf>
    <xf numFmtId="49" fontId="30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16" fillId="0" borderId="0" xfId="0" applyNumberFormat="1" applyFont="1" applyFill="1" applyBorder="1"/>
    <xf numFmtId="49" fontId="19" fillId="0" borderId="0" xfId="0" applyNumberFormat="1" applyFont="1" applyFill="1" applyBorder="1"/>
    <xf numFmtId="49" fontId="23" fillId="0" borderId="0" xfId="0" applyNumberFormat="1" applyFont="1" applyFill="1" applyBorder="1" applyAlignment="1">
      <alignment vertical="center"/>
    </xf>
    <xf numFmtId="49" fontId="32" fillId="0" borderId="0" xfId="0" applyNumberFormat="1" applyFont="1" applyFill="1" applyBorder="1" applyAlignment="1">
      <alignment vertical="center"/>
    </xf>
    <xf numFmtId="49" fontId="36" fillId="0" borderId="0" xfId="0" applyNumberFormat="1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vertical="center"/>
    </xf>
    <xf numFmtId="0" fontId="0" fillId="6" borderId="0" xfId="0" applyFill="1" applyAlignment="1">
      <alignment horizontal="center"/>
    </xf>
    <xf numFmtId="0" fontId="49" fillId="6" borderId="0" xfId="0" applyFont="1" applyFill="1"/>
    <xf numFmtId="49" fontId="29" fillId="0" borderId="0" xfId="0" applyNumberFormat="1" applyFont="1" applyFill="1" applyBorder="1" applyAlignment="1">
      <alignment horizontal="left" vertical="center"/>
    </xf>
    <xf numFmtId="49" fontId="40" fillId="0" borderId="0" xfId="0" applyNumberFormat="1" applyFont="1" applyFill="1" applyBorder="1" applyAlignment="1">
      <alignment vertical="center"/>
    </xf>
    <xf numFmtId="49" fontId="29" fillId="0" borderId="0" xfId="0" applyNumberFormat="1" applyFont="1" applyFill="1" applyBorder="1" applyAlignment="1">
      <alignment vertical="center"/>
    </xf>
    <xf numFmtId="49" fontId="35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38" fillId="0" borderId="0" xfId="0" applyFont="1" applyFill="1" applyBorder="1" applyAlignment="1">
      <alignment horizontal="right" vertical="center"/>
    </xf>
    <xf numFmtId="49" fontId="39" fillId="2" borderId="22" xfId="0" applyNumberFormat="1" applyFont="1" applyFill="1" applyBorder="1" applyAlignment="1">
      <alignment horizontal="center" vertical="center"/>
    </xf>
    <xf numFmtId="49" fontId="39" fillId="2" borderId="22" xfId="0" applyNumberFormat="1" applyFont="1" applyFill="1" applyBorder="1" applyAlignment="1">
      <alignment vertical="center"/>
    </xf>
    <xf numFmtId="49" fontId="9" fillId="6" borderId="26" xfId="0" applyNumberFormat="1" applyFont="1" applyFill="1" applyBorder="1" applyAlignment="1">
      <alignment horizontal="center" vertical="center"/>
    </xf>
    <xf numFmtId="49" fontId="35" fillId="6" borderId="22" xfId="0" applyNumberFormat="1" applyFont="1" applyFill="1" applyBorder="1" applyAlignment="1">
      <alignment vertical="center"/>
    </xf>
    <xf numFmtId="0" fontId="0" fillId="6" borderId="27" xfId="0" applyFill="1" applyBorder="1"/>
    <xf numFmtId="49" fontId="9" fillId="6" borderId="20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Border="1" applyAlignment="1">
      <alignment vertical="center"/>
    </xf>
    <xf numFmtId="49" fontId="35" fillId="6" borderId="0" xfId="0" applyNumberFormat="1" applyFont="1" applyFill="1" applyBorder="1" applyAlignment="1">
      <alignment vertical="center"/>
    </xf>
    <xf numFmtId="0" fontId="0" fillId="6" borderId="17" xfId="0" applyFill="1" applyBorder="1"/>
    <xf numFmtId="0" fontId="9" fillId="6" borderId="0" xfId="0" applyFont="1" applyFill="1" applyBorder="1" applyAlignment="1">
      <alignment vertical="center"/>
    </xf>
    <xf numFmtId="0" fontId="0" fillId="6" borderId="0" xfId="0" applyFill="1" applyBorder="1"/>
    <xf numFmtId="49" fontId="9" fillId="6" borderId="23" xfId="0" applyNumberFormat="1" applyFont="1" applyFill="1" applyBorder="1" applyAlignment="1">
      <alignment horizontal="center" vertical="center"/>
    </xf>
    <xf numFmtId="0" fontId="0" fillId="6" borderId="21" xfId="0" applyFill="1" applyBorder="1"/>
    <xf numFmtId="49" fontId="33" fillId="6" borderId="26" xfId="0" applyNumberFormat="1" applyFont="1" applyFill="1" applyBorder="1" applyAlignment="1">
      <alignment horizontal="center" vertical="center"/>
    </xf>
    <xf numFmtId="49" fontId="9" fillId="6" borderId="27" xfId="0" applyNumberFormat="1" applyFont="1" applyFill="1" applyBorder="1" applyAlignment="1">
      <alignment vertical="center"/>
    </xf>
    <xf numFmtId="49" fontId="33" fillId="6" borderId="20" xfId="0" applyNumberFormat="1" applyFont="1" applyFill="1" applyBorder="1" applyAlignment="1">
      <alignment horizontal="center" vertical="center"/>
    </xf>
    <xf numFmtId="49" fontId="33" fillId="6" borderId="23" xfId="0" applyNumberFormat="1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vertical="center"/>
    </xf>
    <xf numFmtId="49" fontId="9" fillId="6" borderId="20" xfId="0" applyNumberFormat="1" applyFont="1" applyFill="1" applyBorder="1" applyAlignment="1">
      <alignment vertical="center"/>
    </xf>
    <xf numFmtId="0" fontId="0" fillId="2" borderId="19" xfId="0" applyFill="1" applyBorder="1"/>
    <xf numFmtId="0" fontId="0" fillId="6" borderId="22" xfId="0" applyFill="1" applyBorder="1"/>
    <xf numFmtId="0" fontId="1" fillId="6" borderId="0" xfId="0" applyFont="1" applyFill="1"/>
    <xf numFmtId="0" fontId="50" fillId="2" borderId="0" xfId="0" applyFont="1" applyFill="1" applyAlignment="1">
      <alignment horizontal="center" shrinkToFit="1"/>
    </xf>
    <xf numFmtId="0" fontId="51" fillId="7" borderId="0" xfId="0" applyFont="1" applyFill="1"/>
    <xf numFmtId="0" fontId="51" fillId="6" borderId="0" xfId="0" applyFont="1" applyFill="1"/>
    <xf numFmtId="0" fontId="0" fillId="6" borderId="5" xfId="0" applyFill="1" applyBorder="1" applyAlignment="1">
      <alignment horizontal="center" vertical="center"/>
    </xf>
    <xf numFmtId="49" fontId="19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49" fontId="19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19" fillId="8" borderId="0" xfId="0" applyNumberFormat="1" applyFont="1" applyFill="1" applyBorder="1"/>
    <xf numFmtId="0" fontId="0" fillId="8" borderId="0" xfId="0" applyFill="1" applyBorder="1" applyAlignment="1">
      <alignment horizontal="center"/>
    </xf>
    <xf numFmtId="0" fontId="3" fillId="2" borderId="0" xfId="1" applyFill="1" applyBorder="1"/>
    <xf numFmtId="49" fontId="44" fillId="2" borderId="0" xfId="0" applyNumberFormat="1" applyFont="1" applyFill="1" applyBorder="1" applyAlignment="1">
      <alignment vertical="center"/>
    </xf>
    <xf numFmtId="0" fontId="0" fillId="0" borderId="0" xfId="0" applyFill="1"/>
    <xf numFmtId="0" fontId="0" fillId="3" borderId="0" xfId="0" applyFill="1"/>
    <xf numFmtId="49" fontId="0" fillId="3" borderId="0" xfId="0" applyNumberFormat="1" applyFill="1"/>
    <xf numFmtId="0" fontId="0" fillId="9" borderId="29" xfId="0" applyNumberFormat="1" applyFill="1" applyBorder="1" applyAlignment="1">
      <alignment horizontal="center"/>
    </xf>
    <xf numFmtId="49" fontId="18" fillId="4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10" borderId="0" xfId="0" applyFill="1"/>
    <xf numFmtId="0" fontId="52" fillId="11" borderId="0" xfId="0" applyFont="1" applyFill="1" applyAlignment="1">
      <alignment horizontal="center" vertical="center"/>
    </xf>
    <xf numFmtId="0" fontId="0" fillId="7" borderId="7" xfId="0" applyFill="1" applyBorder="1" applyAlignment="1">
      <alignment horizontal="center"/>
    </xf>
    <xf numFmtId="0" fontId="53" fillId="6" borderId="7" xfId="0" applyFont="1" applyFill="1" applyBorder="1" applyAlignment="1">
      <alignment horizontal="center"/>
    </xf>
    <xf numFmtId="0" fontId="53" fillId="6" borderId="0" xfId="0" applyFont="1" applyFill="1" applyBorder="1" applyAlignment="1">
      <alignment horizontal="center"/>
    </xf>
    <xf numFmtId="49" fontId="47" fillId="2" borderId="0" xfId="0" applyNumberFormat="1" applyFont="1" applyFill="1" applyAlignment="1">
      <alignment horizontal="center" vertical="center"/>
    </xf>
    <xf numFmtId="49" fontId="12" fillId="4" borderId="28" xfId="0" applyNumberFormat="1" applyFont="1" applyFill="1" applyBorder="1" applyAlignment="1">
      <alignment vertical="center"/>
    </xf>
    <xf numFmtId="0" fontId="0" fillId="0" borderId="20" xfId="0" applyBorder="1"/>
    <xf numFmtId="0" fontId="0" fillId="2" borderId="28" xfId="0" applyFill="1" applyBorder="1"/>
    <xf numFmtId="49" fontId="11" fillId="4" borderId="18" xfId="0" applyNumberFormat="1" applyFont="1" applyFill="1" applyBorder="1" applyAlignment="1">
      <alignment vertical="center"/>
    </xf>
    <xf numFmtId="0" fontId="37" fillId="6" borderId="7" xfId="0" applyFont="1" applyFill="1" applyBorder="1" applyAlignment="1">
      <alignment vertical="center"/>
    </xf>
    <xf numFmtId="0" fontId="55" fillId="0" borderId="0" xfId="2"/>
    <xf numFmtId="49" fontId="58" fillId="0" borderId="0" xfId="2" applyNumberFormat="1" applyFont="1" applyAlignment="1">
      <alignment textRotation="90" wrapText="1"/>
    </xf>
    <xf numFmtId="49" fontId="58" fillId="0" borderId="0" xfId="2" applyNumberFormat="1" applyFont="1" applyAlignment="1">
      <alignment horizontal="right" textRotation="90" wrapText="1"/>
    </xf>
    <xf numFmtId="49" fontId="55" fillId="0" borderId="0" xfId="2" applyNumberFormat="1" applyAlignment="1">
      <alignment horizontal="center" vertical="center"/>
    </xf>
    <xf numFmtId="49" fontId="55" fillId="0" borderId="0" xfId="2" applyNumberFormat="1" applyAlignment="1">
      <alignment horizontal="center"/>
    </xf>
    <xf numFmtId="49" fontId="55" fillId="0" borderId="5" xfId="2" applyNumberFormat="1" applyBorder="1"/>
    <xf numFmtId="49" fontId="56" fillId="0" borderId="5" xfId="2" applyNumberFormat="1" applyFont="1" applyBorder="1"/>
    <xf numFmtId="49" fontId="55" fillId="0" borderId="5" xfId="2" applyNumberFormat="1" applyBorder="1" applyAlignment="1">
      <alignment horizontal="center"/>
    </xf>
    <xf numFmtId="0" fontId="57" fillId="0" borderId="5" xfId="2" applyFont="1" applyBorder="1" applyAlignment="1">
      <alignment horizontal="center" vertical="center"/>
    </xf>
    <xf numFmtId="0" fontId="55" fillId="0" borderId="5" xfId="2" applyBorder="1" applyAlignment="1">
      <alignment horizontal="center" vertical="center"/>
    </xf>
    <xf numFmtId="49" fontId="55" fillId="0" borderId="5" xfId="2" applyNumberFormat="1" applyBorder="1" applyAlignment="1">
      <alignment horizontal="center" vertical="center"/>
    </xf>
    <xf numFmtId="0" fontId="59" fillId="0" borderId="5" xfId="2" applyFont="1" applyBorder="1" applyAlignment="1">
      <alignment horizontal="center" vertical="center"/>
    </xf>
    <xf numFmtId="0" fontId="60" fillId="0" borderId="5" xfId="2" applyFont="1" applyBorder="1" applyAlignment="1">
      <alignment horizontal="center" vertical="center"/>
    </xf>
    <xf numFmtId="49" fontId="55" fillId="0" borderId="0" xfId="2" applyNumberFormat="1"/>
    <xf numFmtId="49" fontId="56" fillId="0" borderId="0" xfId="2" applyNumberFormat="1" applyFont="1"/>
    <xf numFmtId="0" fontId="55" fillId="0" borderId="0" xfId="2" applyAlignment="1">
      <alignment horizontal="center" vertical="center"/>
    </xf>
    <xf numFmtId="49" fontId="55" fillId="0" borderId="5" xfId="2" applyNumberFormat="1" applyBorder="1" applyAlignment="1">
      <alignment horizontal="center" vertical="center" wrapText="1"/>
    </xf>
    <xf numFmtId="14" fontId="25" fillId="2" borderId="22" xfId="0" applyNumberFormat="1" applyFont="1" applyFill="1" applyBorder="1" applyAlignment="1">
      <alignment horizontal="left" vertical="center" wrapText="1"/>
    </xf>
    <xf numFmtId="0" fontId="61" fillId="0" borderId="0" xfId="2" applyFont="1" applyAlignment="1">
      <alignment horizontal="center" vertical="center"/>
    </xf>
    <xf numFmtId="0" fontId="62" fillId="13" borderId="0" xfId="2" applyFont="1" applyFill="1" applyAlignment="1">
      <alignment horizontal="center" vertical="center" wrapText="1"/>
    </xf>
    <xf numFmtId="0" fontId="58" fillId="0" borderId="0" xfId="2" applyFont="1" applyAlignment="1">
      <alignment horizontal="center" vertical="center" wrapText="1"/>
    </xf>
    <xf numFmtId="49" fontId="57" fillId="0" borderId="18" xfId="2" applyNumberFormat="1" applyFont="1" applyBorder="1" applyAlignment="1">
      <alignment horizontal="center" vertical="center" wrapText="1"/>
    </xf>
    <xf numFmtId="49" fontId="57" fillId="0" borderId="19" xfId="2" applyNumberFormat="1" applyFont="1" applyBorder="1" applyAlignment="1">
      <alignment horizontal="center" vertical="center" wrapText="1"/>
    </xf>
    <xf numFmtId="49" fontId="57" fillId="0" borderId="28" xfId="2" applyNumberFormat="1" applyFont="1" applyBorder="1" applyAlignment="1">
      <alignment horizontal="center" vertical="center" wrapText="1"/>
    </xf>
    <xf numFmtId="49" fontId="12" fillId="6" borderId="0" xfId="0" applyNumberFormat="1" applyFont="1" applyFill="1" applyAlignment="1">
      <alignment vertical="top" shrinkToFit="1"/>
    </xf>
    <xf numFmtId="14" fontId="17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right" vertical="center" shrinkToFit="1"/>
    </xf>
    <xf numFmtId="0" fontId="0" fillId="1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6" borderId="22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/>
    </xf>
    <xf numFmtId="0" fontId="54" fillId="0" borderId="0" xfId="0" applyFont="1" applyAlignment="1">
      <alignment wrapText="1"/>
    </xf>
    <xf numFmtId="199" fontId="0" fillId="0" borderId="0" xfId="0" applyNumberFormat="1"/>
  </cellXfs>
  <cellStyles count="4">
    <cellStyle name="Hivatkozás" xfId="1" builtinId="8"/>
    <cellStyle name="Normál" xfId="0" builtinId="0"/>
    <cellStyle name="Normál 2" xfId="2"/>
    <cellStyle name="Pénznem" xfId="3" builtinId="4"/>
  </cellStyles>
  <dxfs count="12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410C1B98-160D-4213-A5FF-5ECC4F380185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325" name="Kép 2">
          <a:extLst>
            <a:ext uri="{FF2B5EF4-FFF2-40B4-BE49-F238E27FC236}">
              <a16:creationId xmlns:a16="http://schemas.microsoft.com/office/drawing/2014/main" id="{360BD5CB-9D9C-4778-B598-EAAE834EB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45" name="Picture 23">
          <a:extLst>
            <a:ext uri="{FF2B5EF4-FFF2-40B4-BE49-F238E27FC236}">
              <a16:creationId xmlns:a16="http://schemas.microsoft.com/office/drawing/2014/main" id="{1539CC01-6733-451F-82D3-C391AA4FC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64563810-18EF-4C85-BA08-68ADC6DB1F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758801" name="Kép 2">
          <a:extLst>
            <a:ext uri="{FF2B5EF4-FFF2-40B4-BE49-F238E27FC236}">
              <a16:creationId xmlns:a16="http://schemas.microsoft.com/office/drawing/2014/main" id="{97C04398-E0C8-4939-929B-18723577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96049" name="Kép 2">
          <a:extLst>
            <a:ext uri="{FF2B5EF4-FFF2-40B4-BE49-F238E27FC236}">
              <a16:creationId xmlns:a16="http://schemas.microsoft.com/office/drawing/2014/main" id="{55E9682A-E755-467F-81CD-E8F855285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759824" name="Kép 2">
          <a:extLst>
            <a:ext uri="{FF2B5EF4-FFF2-40B4-BE49-F238E27FC236}">
              <a16:creationId xmlns:a16="http://schemas.microsoft.com/office/drawing/2014/main" id="{56F12263-BCCB-4641-93B6-97F09237D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760848" name="Kép 2">
          <a:extLst>
            <a:ext uri="{FF2B5EF4-FFF2-40B4-BE49-F238E27FC236}">
              <a16:creationId xmlns:a16="http://schemas.microsoft.com/office/drawing/2014/main" id="{5C2CAFF7-5520-421D-A634-8851D4A34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762889" name="Kép 2">
          <a:extLst>
            <a:ext uri="{FF2B5EF4-FFF2-40B4-BE49-F238E27FC236}">
              <a16:creationId xmlns:a16="http://schemas.microsoft.com/office/drawing/2014/main" id="{D4D75CED-4BA9-4AF4-B4D1-87B236873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761872" name="Kép 2">
          <a:extLst>
            <a:ext uri="{FF2B5EF4-FFF2-40B4-BE49-F238E27FC236}">
              <a16:creationId xmlns:a16="http://schemas.microsoft.com/office/drawing/2014/main" id="{E432C044-BD6B-47C1-BB75-CDC8DC5F8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8"/>
  <sheetViews>
    <sheetView showGridLines="0" showZeros="0" workbookViewId="0">
      <selection activeCell="D12" sqref="D12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94" t="s">
        <v>68</v>
      </c>
      <c r="B1" s="3"/>
      <c r="C1" s="3"/>
      <c r="D1" s="95"/>
      <c r="E1" s="4"/>
      <c r="F1" s="5"/>
      <c r="G1" s="5"/>
    </row>
    <row r="2" spans="1:7" s="6" customFormat="1" ht="36.75" customHeight="1" thickBot="1" x14ac:dyDescent="0.3">
      <c r="A2" s="7" t="s">
        <v>10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11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07" t="s">
        <v>12</v>
      </c>
      <c r="B5" s="20"/>
      <c r="C5" s="20"/>
      <c r="D5" s="20"/>
      <c r="E5" s="209"/>
      <c r="F5" s="21"/>
      <c r="G5" s="22"/>
    </row>
    <row r="6" spans="1:7" s="2" customFormat="1" ht="24.6" x14ac:dyDescent="0.25">
      <c r="A6" s="213" t="s">
        <v>82</v>
      </c>
      <c r="B6" s="210"/>
      <c r="C6" s="23"/>
      <c r="D6" s="24"/>
      <c r="E6" s="25"/>
      <c r="F6" s="5"/>
      <c r="G6" s="5"/>
    </row>
    <row r="7" spans="1:7" s="18" customFormat="1" ht="15" customHeight="1" x14ac:dyDescent="0.25">
      <c r="A7" s="197" t="s">
        <v>69</v>
      </c>
      <c r="B7" s="197" t="s">
        <v>70</v>
      </c>
      <c r="C7" s="197" t="s">
        <v>71</v>
      </c>
      <c r="D7" s="197" t="s">
        <v>72</v>
      </c>
      <c r="E7" s="197" t="s">
        <v>73</v>
      </c>
      <c r="F7" s="21"/>
      <c r="G7" s="22"/>
    </row>
    <row r="8" spans="1:7" s="2" customFormat="1" ht="16.5" customHeight="1" x14ac:dyDescent="0.25">
      <c r="A8" s="114"/>
      <c r="B8" s="114"/>
      <c r="C8" s="114"/>
      <c r="D8" s="114"/>
      <c r="E8" s="114"/>
      <c r="F8" s="5"/>
      <c r="G8" s="5"/>
    </row>
    <row r="9" spans="1:7" s="2" customFormat="1" ht="15" customHeight="1" x14ac:dyDescent="0.25">
      <c r="A9" s="107" t="s">
        <v>13</v>
      </c>
      <c r="B9" s="20"/>
      <c r="C9" s="108" t="s">
        <v>14</v>
      </c>
      <c r="D9" s="108"/>
      <c r="E9" s="109" t="s">
        <v>15</v>
      </c>
      <c r="F9" s="5"/>
      <c r="G9" s="5"/>
    </row>
    <row r="10" spans="1:7" s="2" customFormat="1" x14ac:dyDescent="0.25">
      <c r="A10" s="27">
        <v>44680</v>
      </c>
      <c r="B10" s="28"/>
      <c r="C10" s="29" t="s">
        <v>83</v>
      </c>
      <c r="D10" s="108" t="s">
        <v>41</v>
      </c>
      <c r="E10" s="202" t="s">
        <v>84</v>
      </c>
      <c r="F10" s="5"/>
      <c r="G10" s="5"/>
    </row>
    <row r="11" spans="1:7" x14ac:dyDescent="0.25">
      <c r="A11" s="19"/>
      <c r="B11" s="20"/>
      <c r="C11" s="113" t="s">
        <v>39</v>
      </c>
      <c r="D11" s="113" t="s">
        <v>65</v>
      </c>
      <c r="E11" s="113" t="s">
        <v>66</v>
      </c>
      <c r="F11" s="31"/>
      <c r="G11" s="31"/>
    </row>
    <row r="12" spans="1:7" s="2" customFormat="1" x14ac:dyDescent="0.25">
      <c r="A12" s="96"/>
      <c r="B12" s="5"/>
      <c r="C12" s="115"/>
      <c r="D12" s="115" t="s">
        <v>86</v>
      </c>
      <c r="E12" s="115" t="s">
        <v>85</v>
      </c>
      <c r="F12" s="5"/>
      <c r="G12" s="5"/>
    </row>
    <row r="13" spans="1:7" ht="7.5" customHeight="1" x14ac:dyDescent="0.25">
      <c r="A13" s="31"/>
      <c r="B13" s="31"/>
      <c r="C13" s="31"/>
      <c r="D13" s="31"/>
      <c r="E13" s="35"/>
      <c r="F13" s="31"/>
      <c r="G13" s="31"/>
    </row>
    <row r="14" spans="1:7" ht="112.5" customHeight="1" x14ac:dyDescent="0.25">
      <c r="A14" s="31"/>
      <c r="B14" s="31"/>
      <c r="C14" s="31"/>
      <c r="D14" s="31"/>
      <c r="E14" s="35"/>
      <c r="F14" s="31"/>
      <c r="G14" s="31"/>
    </row>
    <row r="15" spans="1:7" ht="18.75" customHeight="1" x14ac:dyDescent="0.25">
      <c r="A15" s="30"/>
      <c r="B15" s="30"/>
      <c r="C15" s="30"/>
      <c r="D15" s="30"/>
      <c r="E15" s="35"/>
      <c r="F15" s="31"/>
      <c r="G15" s="31"/>
    </row>
    <row r="16" spans="1:7" ht="17.25" customHeight="1" x14ac:dyDescent="0.25">
      <c r="A16" s="30"/>
      <c r="B16" s="30"/>
      <c r="C16" s="30"/>
      <c r="D16" s="30"/>
      <c r="E16" s="36"/>
      <c r="F16" s="31"/>
      <c r="G16" s="31"/>
    </row>
    <row r="17" spans="1:7" ht="12.75" customHeight="1" x14ac:dyDescent="0.25">
      <c r="A17" s="37"/>
      <c r="B17" s="196"/>
      <c r="C17" s="97"/>
      <c r="D17" s="38"/>
      <c r="E17" s="35"/>
      <c r="F17" s="31"/>
      <c r="G17" s="31"/>
    </row>
    <row r="18" spans="1:7" x14ac:dyDescent="0.25">
      <c r="A18" s="31"/>
      <c r="B18" s="31"/>
      <c r="C18" s="31"/>
      <c r="D18" s="31"/>
      <c r="E18" s="35"/>
      <c r="F18" s="31"/>
      <c r="G18" s="31"/>
    </row>
  </sheetData>
  <phoneticPr fontId="41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indexed="11"/>
  </sheetPr>
  <dimension ref="A1:AK43"/>
  <sheetViews>
    <sheetView workbookViewId="0">
      <selection activeCell="E9" sqref="E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198" hidden="1" customWidth="1"/>
    <col min="26" max="37" width="0" style="198" hidden="1" customWidth="1"/>
  </cols>
  <sheetData>
    <row r="1" spans="1:37" ht="24.6" x14ac:dyDescent="0.25">
      <c r="A1" s="239" t="str">
        <f>Altalanos!$A$6</f>
        <v>J-NK-Szolnok megyei tenisz diákolimpia</v>
      </c>
      <c r="B1" s="239"/>
      <c r="C1" s="239"/>
      <c r="D1" s="239"/>
      <c r="E1" s="239"/>
      <c r="F1" s="239"/>
      <c r="G1" s="116"/>
      <c r="H1" s="119" t="s">
        <v>32</v>
      </c>
      <c r="I1" s="117"/>
      <c r="J1" s="118"/>
      <c r="L1" s="120"/>
      <c r="M1" s="145"/>
      <c r="N1" s="147"/>
      <c r="O1" s="147" t="s">
        <v>9</v>
      </c>
      <c r="P1" s="147"/>
      <c r="Q1" s="148"/>
      <c r="R1" s="147"/>
      <c r="S1" s="149"/>
      <c r="Y1"/>
      <c r="Z1"/>
      <c r="AA1"/>
      <c r="AB1" s="205" t="e">
        <f>IF(Y5=1,CONCATENATE(VLOOKUP(Y3,AA16:AH27,2)),CONCATENATE(VLOOKUP(Y3,AA2:AK13,2)))</f>
        <v>#N/A</v>
      </c>
      <c r="AC1" s="205" t="e">
        <f>IF(Y5=1,CONCATENATE(VLOOKUP(Y3,AA16:AK27,3)),CONCATENATE(VLOOKUP(Y3,AA2:AK13,3)))</f>
        <v>#N/A</v>
      </c>
      <c r="AD1" s="205" t="e">
        <f>IF(Y5=1,CONCATENATE(VLOOKUP(Y3,AA16:AK27,4)),CONCATENATE(VLOOKUP(Y3,AA2:AK13,4)))</f>
        <v>#N/A</v>
      </c>
      <c r="AE1" s="205" t="e">
        <f>IF(Y5=1,CONCATENATE(VLOOKUP(Y3,AA16:AK27,5)),CONCATENATE(VLOOKUP(Y3,AA2:AK13,5)))</f>
        <v>#N/A</v>
      </c>
      <c r="AF1" s="205" t="e">
        <f>IF(Y5=1,CONCATENATE(VLOOKUP(Y3,AA16:AK27,6)),CONCATENATE(VLOOKUP(Y3,AA2:AK13,6)))</f>
        <v>#N/A</v>
      </c>
      <c r="AG1" s="205" t="e">
        <f>IF(Y5=1,CONCATENATE(VLOOKUP(Y3,AA16:AK27,7)),CONCATENATE(VLOOKUP(Y3,AA2:AK13,7)))</f>
        <v>#N/A</v>
      </c>
      <c r="AH1" s="205" t="e">
        <f>IF(Y5=1,CONCATENATE(VLOOKUP(Y3,AA16:AK27,8)),CONCATENATE(VLOOKUP(Y3,AA2:AK13,8)))</f>
        <v>#N/A</v>
      </c>
      <c r="AI1" s="205" t="e">
        <f>IF(Y5=1,CONCATENATE(VLOOKUP(Y3,AA16:AK27,9)),CONCATENATE(VLOOKUP(Y3,AA2:AK13,9)))</f>
        <v>#N/A</v>
      </c>
      <c r="AJ1" s="205" t="e">
        <f>IF(Y5=1,CONCATENATE(VLOOKUP(Y3,AA16:AK27,10)),CONCATENATE(VLOOKUP(Y3,AA2:AK13,10)))</f>
        <v>#N/A</v>
      </c>
      <c r="AK1" s="205" t="e">
        <f>IF(Y5=1,CONCATENATE(VLOOKUP(Y3,AA16:AK27,11)),CONCATENATE(VLOOKUP(Y3,AA2:AK13,11)))</f>
        <v>#N/A</v>
      </c>
    </row>
    <row r="2" spans="1:37" x14ac:dyDescent="0.25">
      <c r="A2" s="121" t="s">
        <v>31</v>
      </c>
      <c r="B2" s="122"/>
      <c r="C2" s="122"/>
      <c r="D2" s="122"/>
      <c r="E2" s="122">
        <f>Altalanos!$A$8</f>
        <v>0</v>
      </c>
      <c r="F2" s="122"/>
      <c r="G2" s="123"/>
      <c r="H2" s="124"/>
      <c r="I2" s="124"/>
      <c r="J2" s="125"/>
      <c r="K2" s="120"/>
      <c r="L2" s="120"/>
      <c r="M2" s="146"/>
      <c r="N2" s="150"/>
      <c r="O2" s="151"/>
      <c r="P2" s="150"/>
      <c r="Q2" s="151"/>
      <c r="R2" s="150"/>
      <c r="S2" s="149"/>
      <c r="Y2" s="200"/>
      <c r="Z2" s="199"/>
      <c r="AA2" s="199" t="s">
        <v>42</v>
      </c>
      <c r="AB2" s="203">
        <v>150</v>
      </c>
      <c r="AC2" s="203">
        <v>120</v>
      </c>
      <c r="AD2" s="203">
        <v>100</v>
      </c>
      <c r="AE2" s="203">
        <v>80</v>
      </c>
      <c r="AF2" s="203">
        <v>70</v>
      </c>
      <c r="AG2" s="203">
        <v>60</v>
      </c>
      <c r="AH2" s="203">
        <v>55</v>
      </c>
      <c r="AI2" s="203">
        <v>50</v>
      </c>
      <c r="AJ2" s="203">
        <v>45</v>
      </c>
      <c r="AK2" s="203">
        <v>40</v>
      </c>
    </row>
    <row r="3" spans="1:37" x14ac:dyDescent="0.25">
      <c r="A3" s="49" t="s">
        <v>17</v>
      </c>
      <c r="B3" s="49"/>
      <c r="C3" s="49"/>
      <c r="D3" s="49"/>
      <c r="E3" s="49" t="s">
        <v>14</v>
      </c>
      <c r="F3" s="49"/>
      <c r="G3" s="49"/>
      <c r="H3" s="49" t="s">
        <v>97</v>
      </c>
      <c r="I3" s="49"/>
      <c r="J3" s="80"/>
      <c r="K3" s="49"/>
      <c r="L3" s="50" t="s">
        <v>22</v>
      </c>
      <c r="M3" s="49"/>
      <c r="N3" s="153"/>
      <c r="O3" s="152"/>
      <c r="P3" s="153"/>
      <c r="Q3" s="190" t="s">
        <v>49</v>
      </c>
      <c r="R3" s="191" t="s">
        <v>52</v>
      </c>
      <c r="S3" s="149"/>
      <c r="Y3" s="199">
        <f>IF(H4="OB","A",IF(H4="IX","W",H4))</f>
        <v>0</v>
      </c>
      <c r="Z3" s="199"/>
      <c r="AA3" s="199" t="s">
        <v>55</v>
      </c>
      <c r="AB3" s="203">
        <v>120</v>
      </c>
      <c r="AC3" s="203">
        <v>90</v>
      </c>
      <c r="AD3" s="203">
        <v>65</v>
      </c>
      <c r="AE3" s="203">
        <v>55</v>
      </c>
      <c r="AF3" s="203">
        <v>50</v>
      </c>
      <c r="AG3" s="203">
        <v>45</v>
      </c>
      <c r="AH3" s="203">
        <v>40</v>
      </c>
      <c r="AI3" s="203">
        <v>35</v>
      </c>
      <c r="AJ3" s="203">
        <v>25</v>
      </c>
      <c r="AK3" s="203">
        <v>20</v>
      </c>
    </row>
    <row r="4" spans="1:37" ht="13.8" thickBot="1" x14ac:dyDescent="0.3">
      <c r="A4" s="240">
        <f>Altalanos!$A$10</f>
        <v>44680</v>
      </c>
      <c r="B4" s="240"/>
      <c r="C4" s="240"/>
      <c r="D4" s="126"/>
      <c r="E4" s="127" t="str">
        <f>Altalanos!$C$10</f>
        <v>Jászberény</v>
      </c>
      <c r="F4" s="127"/>
      <c r="G4" s="127"/>
      <c r="H4" s="129"/>
      <c r="I4" s="127"/>
      <c r="J4" s="128"/>
      <c r="K4" s="129"/>
      <c r="L4" s="130" t="str">
        <f>Altalanos!$E$10</f>
        <v>Sági István - Halápi Ákos</v>
      </c>
      <c r="M4" s="129"/>
      <c r="N4" s="154"/>
      <c r="O4" s="155"/>
      <c r="P4" s="154"/>
      <c r="Q4" s="192" t="s">
        <v>53</v>
      </c>
      <c r="R4" s="193" t="s">
        <v>50</v>
      </c>
      <c r="S4" s="149"/>
      <c r="Y4" s="199"/>
      <c r="Z4" s="199"/>
      <c r="AA4" s="199" t="s">
        <v>56</v>
      </c>
      <c r="AB4" s="203">
        <v>90</v>
      </c>
      <c r="AC4" s="203">
        <v>60</v>
      </c>
      <c r="AD4" s="203">
        <v>45</v>
      </c>
      <c r="AE4" s="203">
        <v>34</v>
      </c>
      <c r="AF4" s="203">
        <v>27</v>
      </c>
      <c r="AG4" s="203">
        <v>22</v>
      </c>
      <c r="AH4" s="203">
        <v>18</v>
      </c>
      <c r="AI4" s="203">
        <v>15</v>
      </c>
      <c r="AJ4" s="203">
        <v>12</v>
      </c>
      <c r="AK4" s="203">
        <v>9</v>
      </c>
    </row>
    <row r="5" spans="1:37" x14ac:dyDescent="0.25">
      <c r="A5" s="31"/>
      <c r="B5" s="31" t="s">
        <v>30</v>
      </c>
      <c r="C5" s="142" t="s">
        <v>40</v>
      </c>
      <c r="D5" s="31" t="s">
        <v>25</v>
      </c>
      <c r="E5" s="31" t="s">
        <v>45</v>
      </c>
      <c r="F5" s="31"/>
      <c r="G5" s="31" t="s">
        <v>21</v>
      </c>
      <c r="H5" s="31"/>
      <c r="I5" s="31" t="s">
        <v>23</v>
      </c>
      <c r="J5" s="31"/>
      <c r="K5" s="186" t="s">
        <v>46</v>
      </c>
      <c r="L5" s="186" t="s">
        <v>47</v>
      </c>
      <c r="M5" s="186" t="s">
        <v>48</v>
      </c>
      <c r="N5" s="149"/>
      <c r="O5" s="149"/>
      <c r="P5" s="149"/>
      <c r="Q5" s="194" t="s">
        <v>54</v>
      </c>
      <c r="R5" s="195" t="s">
        <v>51</v>
      </c>
      <c r="S5" s="149"/>
      <c r="Y5" s="199">
        <f>IF(OR(Altalanos!$A$8="F1",Altalanos!$A$8="F2",Altalanos!$A$8="N1",Altalanos!$A$8="N2"),1,2)</f>
        <v>2</v>
      </c>
      <c r="Z5" s="199"/>
      <c r="AA5" s="199" t="s">
        <v>57</v>
      </c>
      <c r="AB5" s="203">
        <v>60</v>
      </c>
      <c r="AC5" s="203">
        <v>40</v>
      </c>
      <c r="AD5" s="203">
        <v>30</v>
      </c>
      <c r="AE5" s="203">
        <v>20</v>
      </c>
      <c r="AF5" s="203">
        <v>18</v>
      </c>
      <c r="AG5" s="203">
        <v>15</v>
      </c>
      <c r="AH5" s="203">
        <v>12</v>
      </c>
      <c r="AI5" s="203">
        <v>10</v>
      </c>
      <c r="AJ5" s="203">
        <v>8</v>
      </c>
      <c r="AK5" s="203">
        <v>6</v>
      </c>
    </row>
    <row r="6" spans="1:37" x14ac:dyDescent="0.25">
      <c r="A6" s="133"/>
      <c r="B6" s="133"/>
      <c r="C6" s="185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49"/>
      <c r="O6" s="149"/>
      <c r="P6" s="149"/>
      <c r="Q6" s="149"/>
      <c r="R6" s="149"/>
      <c r="S6" s="149"/>
      <c r="Y6" s="199"/>
      <c r="Z6" s="199"/>
      <c r="AA6" s="199" t="s">
        <v>58</v>
      </c>
      <c r="AB6" s="203">
        <v>40</v>
      </c>
      <c r="AC6" s="203">
        <v>25</v>
      </c>
      <c r="AD6" s="203">
        <v>18</v>
      </c>
      <c r="AE6" s="203">
        <v>13</v>
      </c>
      <c r="AF6" s="203">
        <v>10</v>
      </c>
      <c r="AG6" s="203">
        <v>8</v>
      </c>
      <c r="AH6" s="203">
        <v>6</v>
      </c>
      <c r="AI6" s="203">
        <v>5</v>
      </c>
      <c r="AJ6" s="203">
        <v>4</v>
      </c>
      <c r="AK6" s="203">
        <v>3</v>
      </c>
    </row>
    <row r="7" spans="1:37" x14ac:dyDescent="0.25">
      <c r="A7" s="156" t="s">
        <v>42</v>
      </c>
      <c r="B7" s="187"/>
      <c r="C7" s="143" t="str">
        <f>IF($B7="","",VLOOKUP($B7,#REF!,5))</f>
        <v/>
      </c>
      <c r="D7" s="131"/>
      <c r="E7" s="214" t="s">
        <v>99</v>
      </c>
      <c r="F7" s="144"/>
      <c r="G7" s="214"/>
      <c r="H7" s="144"/>
      <c r="I7" s="214" t="s">
        <v>98</v>
      </c>
      <c r="J7" s="133"/>
      <c r="K7" s="206"/>
      <c r="L7" s="201" t="str">
        <f>IF(K7="","",CONCATENATE(VLOOKUP($Y$3,$AB$1:$AK$1,K7)," pont"))</f>
        <v/>
      </c>
      <c r="M7" s="207"/>
      <c r="N7" s="149"/>
      <c r="O7" s="149"/>
      <c r="P7" s="149"/>
      <c r="Q7" s="149"/>
      <c r="R7" s="149"/>
      <c r="S7" s="149"/>
      <c r="Y7" s="199"/>
      <c r="Z7" s="199"/>
      <c r="AA7" s="199" t="s">
        <v>59</v>
      </c>
      <c r="AB7" s="203">
        <v>25</v>
      </c>
      <c r="AC7" s="203">
        <v>15</v>
      </c>
      <c r="AD7" s="203">
        <v>13</v>
      </c>
      <c r="AE7" s="203">
        <v>8</v>
      </c>
      <c r="AF7" s="203">
        <v>6</v>
      </c>
      <c r="AG7" s="203">
        <v>4</v>
      </c>
      <c r="AH7" s="203">
        <v>3</v>
      </c>
      <c r="AI7" s="203">
        <v>2</v>
      </c>
      <c r="AJ7" s="203">
        <v>1</v>
      </c>
      <c r="AK7" s="203">
        <v>0</v>
      </c>
    </row>
    <row r="8" spans="1:37" x14ac:dyDescent="0.25">
      <c r="A8" s="156"/>
      <c r="B8" s="188"/>
      <c r="C8" s="157"/>
      <c r="D8" s="157"/>
      <c r="E8" s="157"/>
      <c r="F8" s="157"/>
      <c r="G8" s="157"/>
      <c r="H8" s="157"/>
      <c r="I8" s="157"/>
      <c r="J8" s="133"/>
      <c r="K8" s="156"/>
      <c r="L8" s="156"/>
      <c r="M8" s="208"/>
      <c r="N8" s="149"/>
      <c r="O8" s="149"/>
      <c r="P8" s="149"/>
      <c r="Q8" s="149"/>
      <c r="R8" s="149"/>
      <c r="S8" s="149"/>
      <c r="Y8" s="199"/>
      <c r="Z8" s="199"/>
      <c r="AA8" s="199" t="s">
        <v>60</v>
      </c>
      <c r="AB8" s="203">
        <v>15</v>
      </c>
      <c r="AC8" s="203">
        <v>10</v>
      </c>
      <c r="AD8" s="203">
        <v>7</v>
      </c>
      <c r="AE8" s="203">
        <v>5</v>
      </c>
      <c r="AF8" s="203">
        <v>4</v>
      </c>
      <c r="AG8" s="203">
        <v>3</v>
      </c>
      <c r="AH8" s="203">
        <v>2</v>
      </c>
      <c r="AI8" s="203">
        <v>1</v>
      </c>
      <c r="AJ8" s="203">
        <v>0</v>
      </c>
      <c r="AK8" s="203">
        <v>0</v>
      </c>
    </row>
    <row r="9" spans="1:37" x14ac:dyDescent="0.25">
      <c r="A9" s="156" t="s">
        <v>43</v>
      </c>
      <c r="B9" s="187"/>
      <c r="C9" s="143" t="str">
        <f>IF($B9="","",VLOOKUP($B9,#REF!,5))</f>
        <v/>
      </c>
      <c r="D9" s="131"/>
      <c r="E9" s="214" t="s">
        <v>96</v>
      </c>
      <c r="F9" s="144"/>
      <c r="G9" s="214"/>
      <c r="H9" s="144"/>
      <c r="I9" s="214" t="s">
        <v>83</v>
      </c>
      <c r="J9" s="133"/>
      <c r="K9" s="206"/>
      <c r="L9" s="201" t="str">
        <f>IF(K9="","",CONCATENATE(VLOOKUP($Y$3,$AB$1:$AK$1,K9)," pont"))</f>
        <v/>
      </c>
      <c r="M9" s="207"/>
      <c r="N9" s="149"/>
      <c r="O9" s="149"/>
      <c r="P9" s="149"/>
      <c r="Q9" s="149"/>
      <c r="R9" s="149"/>
      <c r="S9" s="149"/>
      <c r="Y9" s="199"/>
      <c r="Z9" s="199"/>
      <c r="AA9" s="199" t="s">
        <v>61</v>
      </c>
      <c r="AB9" s="203">
        <v>10</v>
      </c>
      <c r="AC9" s="203">
        <v>6</v>
      </c>
      <c r="AD9" s="203">
        <v>4</v>
      </c>
      <c r="AE9" s="203">
        <v>2</v>
      </c>
      <c r="AF9" s="203">
        <v>1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</row>
    <row r="10" spans="1:37" x14ac:dyDescent="0.25">
      <c r="A10" s="156"/>
      <c r="B10" s="188"/>
      <c r="C10" s="157"/>
      <c r="D10" s="157"/>
      <c r="E10" s="157"/>
      <c r="F10" s="157"/>
      <c r="G10" s="157"/>
      <c r="H10" s="157"/>
      <c r="I10" s="157"/>
      <c r="J10" s="133"/>
      <c r="K10" s="156"/>
      <c r="L10" s="156"/>
      <c r="M10" s="208"/>
      <c r="N10" s="149"/>
      <c r="O10" s="149"/>
      <c r="P10" s="149"/>
      <c r="Q10" s="149"/>
      <c r="R10" s="149"/>
      <c r="S10" s="149"/>
      <c r="Y10" s="199"/>
      <c r="Z10" s="199"/>
      <c r="AA10" s="199" t="s">
        <v>62</v>
      </c>
      <c r="AB10" s="203">
        <v>6</v>
      </c>
      <c r="AC10" s="203">
        <v>3</v>
      </c>
      <c r="AD10" s="203">
        <v>2</v>
      </c>
      <c r="AE10" s="203">
        <v>1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</row>
    <row r="11" spans="1:37" x14ac:dyDescent="0.25">
      <c r="A11" s="156" t="s">
        <v>44</v>
      </c>
      <c r="B11" s="187"/>
      <c r="C11" s="143" t="str">
        <f>IF($B11="","",VLOOKUP($B11,#REF!,5))</f>
        <v/>
      </c>
      <c r="D11" s="143" t="str">
        <f>IF($B11="","",VLOOKUP($B11,#REF!,15))</f>
        <v/>
      </c>
      <c r="E11" s="214"/>
      <c r="F11" s="144"/>
      <c r="G11" s="141" t="str">
        <f>IF($B11="","",VLOOKUP($B11,#REF!,3))</f>
        <v/>
      </c>
      <c r="H11" s="144"/>
      <c r="I11" s="214"/>
      <c r="J11" s="133"/>
      <c r="K11" s="206"/>
      <c r="L11" s="201" t="str">
        <f>IF(K11="","",CONCATENATE(VLOOKUP($Y$3,$AB$1:$AK$1,K11)," pont"))</f>
        <v/>
      </c>
      <c r="M11" s="207"/>
      <c r="N11" s="149"/>
      <c r="O11" s="149"/>
      <c r="P11" s="149"/>
      <c r="Q11" s="149"/>
      <c r="R11" s="149"/>
      <c r="S11" s="149"/>
      <c r="Y11" s="199"/>
      <c r="Z11" s="199"/>
      <c r="AA11" s="199" t="s">
        <v>67</v>
      </c>
      <c r="AB11" s="203">
        <v>3</v>
      </c>
      <c r="AC11" s="203">
        <v>2</v>
      </c>
      <c r="AD11" s="203">
        <v>1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</row>
    <row r="12" spans="1:37" x14ac:dyDescent="0.25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Y12" s="199"/>
      <c r="Z12" s="199"/>
      <c r="AA12" s="199" t="s">
        <v>63</v>
      </c>
      <c r="AB12" s="204">
        <v>0</v>
      </c>
      <c r="AC12" s="204">
        <v>0</v>
      </c>
      <c r="AD12" s="204">
        <v>0</v>
      </c>
      <c r="AE12" s="204">
        <v>0</v>
      </c>
      <c r="AF12" s="204">
        <v>0</v>
      </c>
      <c r="AG12" s="204">
        <v>0</v>
      </c>
      <c r="AH12" s="204">
        <v>0</v>
      </c>
      <c r="AI12" s="204">
        <v>0</v>
      </c>
      <c r="AJ12" s="204">
        <v>0</v>
      </c>
      <c r="AK12" s="204">
        <v>0</v>
      </c>
    </row>
    <row r="13" spans="1:37" x14ac:dyDescent="0.25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Y13" s="199"/>
      <c r="Z13" s="199"/>
      <c r="AA13" s="199" t="s">
        <v>64</v>
      </c>
      <c r="AB13" s="204">
        <v>0</v>
      </c>
      <c r="AC13" s="204">
        <v>0</v>
      </c>
      <c r="AD13" s="204">
        <v>0</v>
      </c>
      <c r="AE13" s="204">
        <v>0</v>
      </c>
      <c r="AF13" s="204">
        <v>0</v>
      </c>
      <c r="AG13" s="204">
        <v>0</v>
      </c>
      <c r="AH13" s="204">
        <v>0</v>
      </c>
      <c r="AI13" s="204">
        <v>0</v>
      </c>
      <c r="AJ13" s="204">
        <v>0</v>
      </c>
      <c r="AK13" s="204">
        <v>0</v>
      </c>
    </row>
    <row r="14" spans="1:37" x14ac:dyDescent="0.25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</row>
    <row r="15" spans="1:37" x14ac:dyDescent="0.25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</row>
    <row r="16" spans="1:37" x14ac:dyDescent="0.25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Y16" s="199"/>
      <c r="Z16" s="199"/>
      <c r="AA16" s="199" t="s">
        <v>42</v>
      </c>
      <c r="AB16" s="199">
        <v>300</v>
      </c>
      <c r="AC16" s="199">
        <v>250</v>
      </c>
      <c r="AD16" s="199">
        <v>220</v>
      </c>
      <c r="AE16" s="199">
        <v>180</v>
      </c>
      <c r="AF16" s="199">
        <v>160</v>
      </c>
      <c r="AG16" s="199">
        <v>150</v>
      </c>
      <c r="AH16" s="199">
        <v>140</v>
      </c>
      <c r="AI16" s="199">
        <v>130</v>
      </c>
      <c r="AJ16" s="199">
        <v>120</v>
      </c>
      <c r="AK16" s="199">
        <v>110</v>
      </c>
    </row>
    <row r="17" spans="1:37" x14ac:dyDescent="0.25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Y17" s="199"/>
      <c r="Z17" s="199"/>
      <c r="AA17" s="199" t="s">
        <v>55</v>
      </c>
      <c r="AB17" s="199">
        <v>250</v>
      </c>
      <c r="AC17" s="199">
        <v>200</v>
      </c>
      <c r="AD17" s="199">
        <v>160</v>
      </c>
      <c r="AE17" s="199">
        <v>140</v>
      </c>
      <c r="AF17" s="199">
        <v>120</v>
      </c>
      <c r="AG17" s="199">
        <v>110</v>
      </c>
      <c r="AH17" s="199">
        <v>100</v>
      </c>
      <c r="AI17" s="199">
        <v>90</v>
      </c>
      <c r="AJ17" s="199">
        <v>80</v>
      </c>
      <c r="AK17" s="199">
        <v>70</v>
      </c>
    </row>
    <row r="18" spans="1:37" ht="18.75" customHeight="1" x14ac:dyDescent="0.25">
      <c r="A18" s="133"/>
      <c r="B18" s="241"/>
      <c r="C18" s="241"/>
      <c r="D18" s="242" t="str">
        <f>E7</f>
        <v>Varga Katalin</v>
      </c>
      <c r="E18" s="242"/>
      <c r="F18" s="242" t="str">
        <f>E9</f>
        <v>Lehel Vezér G</v>
      </c>
      <c r="G18" s="242"/>
      <c r="H18" s="242"/>
      <c r="I18" s="242"/>
      <c r="J18" s="133"/>
      <c r="K18" s="133"/>
      <c r="L18" s="133"/>
      <c r="M18" s="133"/>
      <c r="Y18" s="199"/>
      <c r="Z18" s="199"/>
      <c r="AA18" s="199" t="s">
        <v>56</v>
      </c>
      <c r="AB18" s="199">
        <v>200</v>
      </c>
      <c r="AC18" s="199">
        <v>150</v>
      </c>
      <c r="AD18" s="199">
        <v>130</v>
      </c>
      <c r="AE18" s="199">
        <v>110</v>
      </c>
      <c r="AF18" s="199">
        <v>95</v>
      </c>
      <c r="AG18" s="199">
        <v>80</v>
      </c>
      <c r="AH18" s="199">
        <v>70</v>
      </c>
      <c r="AI18" s="199">
        <v>60</v>
      </c>
      <c r="AJ18" s="199">
        <v>55</v>
      </c>
      <c r="AK18" s="199">
        <v>50</v>
      </c>
    </row>
    <row r="19" spans="1:37" ht="18.75" customHeight="1" x14ac:dyDescent="0.25">
      <c r="A19" s="189" t="s">
        <v>42</v>
      </c>
      <c r="B19" s="243" t="str">
        <f>E7</f>
        <v>Varga Katalin</v>
      </c>
      <c r="C19" s="243"/>
      <c r="D19" s="244"/>
      <c r="E19" s="244"/>
      <c r="F19" s="245"/>
      <c r="G19" s="245"/>
      <c r="H19" s="245"/>
      <c r="I19" s="245"/>
      <c r="J19" s="133"/>
      <c r="K19" s="133"/>
      <c r="L19" s="133"/>
      <c r="M19" s="133"/>
      <c r="Y19" s="199"/>
      <c r="Z19" s="199"/>
      <c r="AA19" s="199" t="s">
        <v>57</v>
      </c>
      <c r="AB19" s="199">
        <v>150</v>
      </c>
      <c r="AC19" s="199">
        <v>120</v>
      </c>
      <c r="AD19" s="199">
        <v>100</v>
      </c>
      <c r="AE19" s="199">
        <v>80</v>
      </c>
      <c r="AF19" s="199">
        <v>70</v>
      </c>
      <c r="AG19" s="199">
        <v>60</v>
      </c>
      <c r="AH19" s="199">
        <v>55</v>
      </c>
      <c r="AI19" s="199">
        <v>50</v>
      </c>
      <c r="AJ19" s="199">
        <v>45</v>
      </c>
      <c r="AK19" s="199">
        <v>40</v>
      </c>
    </row>
    <row r="20" spans="1:37" ht="18.75" customHeight="1" x14ac:dyDescent="0.25">
      <c r="A20" s="189" t="s">
        <v>43</v>
      </c>
      <c r="B20" s="243" t="str">
        <f>E9</f>
        <v>Lehel Vezér G</v>
      </c>
      <c r="C20" s="243"/>
      <c r="D20" s="245"/>
      <c r="E20" s="245"/>
      <c r="F20" s="244"/>
      <c r="G20" s="244"/>
      <c r="H20" s="245"/>
      <c r="I20" s="245"/>
      <c r="J20" s="133"/>
      <c r="K20" s="133"/>
      <c r="L20" s="133"/>
      <c r="M20" s="133"/>
      <c r="Y20" s="199"/>
      <c r="Z20" s="199"/>
      <c r="AA20" s="199" t="s">
        <v>58</v>
      </c>
      <c r="AB20" s="199">
        <v>120</v>
      </c>
      <c r="AC20" s="199">
        <v>90</v>
      </c>
      <c r="AD20" s="199">
        <v>65</v>
      </c>
      <c r="AE20" s="199">
        <v>55</v>
      </c>
      <c r="AF20" s="199">
        <v>50</v>
      </c>
      <c r="AG20" s="199">
        <v>45</v>
      </c>
      <c r="AH20" s="199">
        <v>40</v>
      </c>
      <c r="AI20" s="199">
        <v>35</v>
      </c>
      <c r="AJ20" s="199">
        <v>25</v>
      </c>
      <c r="AK20" s="199">
        <v>20</v>
      </c>
    </row>
    <row r="21" spans="1:37" ht="18.75" customHeight="1" x14ac:dyDescent="0.25">
      <c r="A21" s="189" t="s">
        <v>44</v>
      </c>
      <c r="B21" s="243"/>
      <c r="C21" s="243"/>
      <c r="D21" s="245"/>
      <c r="E21" s="245"/>
      <c r="F21" s="245"/>
      <c r="G21" s="245"/>
      <c r="H21" s="244"/>
      <c r="I21" s="244"/>
      <c r="J21" s="133"/>
      <c r="K21" s="133"/>
      <c r="L21" s="133"/>
      <c r="M21" s="133"/>
      <c r="Y21" s="199"/>
      <c r="Z21" s="199"/>
      <c r="AA21" s="199" t="s">
        <v>59</v>
      </c>
      <c r="AB21" s="199">
        <v>90</v>
      </c>
      <c r="AC21" s="199">
        <v>60</v>
      </c>
      <c r="AD21" s="199">
        <v>45</v>
      </c>
      <c r="AE21" s="199">
        <v>34</v>
      </c>
      <c r="AF21" s="199">
        <v>27</v>
      </c>
      <c r="AG21" s="199">
        <v>22</v>
      </c>
      <c r="AH21" s="199">
        <v>18</v>
      </c>
      <c r="AI21" s="199">
        <v>15</v>
      </c>
      <c r="AJ21" s="199">
        <v>12</v>
      </c>
      <c r="AK21" s="199">
        <v>9</v>
      </c>
    </row>
    <row r="22" spans="1:37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Y22" s="199"/>
      <c r="Z22" s="199"/>
      <c r="AA22" s="199" t="s">
        <v>60</v>
      </c>
      <c r="AB22" s="199">
        <v>60</v>
      </c>
      <c r="AC22" s="199">
        <v>40</v>
      </c>
      <c r="AD22" s="199">
        <v>30</v>
      </c>
      <c r="AE22" s="199">
        <v>20</v>
      </c>
      <c r="AF22" s="199">
        <v>18</v>
      </c>
      <c r="AG22" s="199">
        <v>15</v>
      </c>
      <c r="AH22" s="199">
        <v>12</v>
      </c>
      <c r="AI22" s="199">
        <v>10</v>
      </c>
      <c r="AJ22" s="199">
        <v>8</v>
      </c>
      <c r="AK22" s="199">
        <v>6</v>
      </c>
    </row>
    <row r="23" spans="1:37" x14ac:dyDescent="0.25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Y23" s="199"/>
      <c r="Z23" s="199"/>
      <c r="AA23" s="199" t="s">
        <v>61</v>
      </c>
      <c r="AB23" s="199">
        <v>40</v>
      </c>
      <c r="AC23" s="199">
        <v>25</v>
      </c>
      <c r="AD23" s="199">
        <v>18</v>
      </c>
      <c r="AE23" s="199">
        <v>13</v>
      </c>
      <c r="AF23" s="199">
        <v>8</v>
      </c>
      <c r="AG23" s="199">
        <v>7</v>
      </c>
      <c r="AH23" s="199">
        <v>6</v>
      </c>
      <c r="AI23" s="199">
        <v>5</v>
      </c>
      <c r="AJ23" s="199">
        <v>4</v>
      </c>
      <c r="AK23" s="199">
        <v>3</v>
      </c>
    </row>
    <row r="24" spans="1:37" x14ac:dyDescent="0.25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Y24" s="199"/>
      <c r="Z24" s="199"/>
      <c r="AA24" s="199" t="s">
        <v>62</v>
      </c>
      <c r="AB24" s="199">
        <v>25</v>
      </c>
      <c r="AC24" s="199">
        <v>15</v>
      </c>
      <c r="AD24" s="199">
        <v>13</v>
      </c>
      <c r="AE24" s="199">
        <v>7</v>
      </c>
      <c r="AF24" s="199">
        <v>6</v>
      </c>
      <c r="AG24" s="199">
        <v>5</v>
      </c>
      <c r="AH24" s="199">
        <v>4</v>
      </c>
      <c r="AI24" s="199">
        <v>3</v>
      </c>
      <c r="AJ24" s="199">
        <v>2</v>
      </c>
      <c r="AK24" s="199">
        <v>1</v>
      </c>
    </row>
    <row r="25" spans="1:37" x14ac:dyDescent="0.2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Y25" s="199"/>
      <c r="Z25" s="199"/>
      <c r="AA25" s="199" t="s">
        <v>67</v>
      </c>
      <c r="AB25" s="199">
        <v>15</v>
      </c>
      <c r="AC25" s="199">
        <v>10</v>
      </c>
      <c r="AD25" s="199">
        <v>8</v>
      </c>
      <c r="AE25" s="199">
        <v>4</v>
      </c>
      <c r="AF25" s="199">
        <v>3</v>
      </c>
      <c r="AG25" s="199">
        <v>2</v>
      </c>
      <c r="AH25" s="199">
        <v>1</v>
      </c>
      <c r="AI25" s="199">
        <v>0</v>
      </c>
      <c r="AJ25" s="199">
        <v>0</v>
      </c>
      <c r="AK25" s="199">
        <v>0</v>
      </c>
    </row>
    <row r="26" spans="1:37" x14ac:dyDescent="0.2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Y26" s="199"/>
      <c r="Z26" s="199"/>
      <c r="AA26" s="199" t="s">
        <v>63</v>
      </c>
      <c r="AB26" s="199">
        <v>10</v>
      </c>
      <c r="AC26" s="199">
        <v>6</v>
      </c>
      <c r="AD26" s="199">
        <v>4</v>
      </c>
      <c r="AE26" s="199">
        <v>2</v>
      </c>
      <c r="AF26" s="199">
        <v>1</v>
      </c>
      <c r="AG26" s="199">
        <v>0</v>
      </c>
      <c r="AH26" s="199">
        <v>0</v>
      </c>
      <c r="AI26" s="199">
        <v>0</v>
      </c>
      <c r="AJ26" s="199">
        <v>0</v>
      </c>
      <c r="AK26" s="199">
        <v>0</v>
      </c>
    </row>
    <row r="27" spans="1:37" x14ac:dyDescent="0.25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Y27" s="199"/>
      <c r="Z27" s="199"/>
      <c r="AA27" s="199" t="s">
        <v>64</v>
      </c>
      <c r="AB27" s="199">
        <v>3</v>
      </c>
      <c r="AC27" s="199">
        <v>2</v>
      </c>
      <c r="AD27" s="199">
        <v>1</v>
      </c>
      <c r="AE27" s="199">
        <v>0</v>
      </c>
      <c r="AF27" s="199">
        <v>0</v>
      </c>
      <c r="AG27" s="199">
        <v>0</v>
      </c>
      <c r="AH27" s="199">
        <v>0</v>
      </c>
      <c r="AI27" s="199">
        <v>0</v>
      </c>
      <c r="AJ27" s="199">
        <v>0</v>
      </c>
      <c r="AK27" s="199">
        <v>0</v>
      </c>
    </row>
    <row r="28" spans="1:37" x14ac:dyDescent="0.25">
      <c r="A28" s="133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</row>
    <row r="29" spans="1:37" x14ac:dyDescent="0.25">
      <c r="A29" s="133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</row>
    <row r="30" spans="1:37" x14ac:dyDescent="0.25">
      <c r="A30" s="133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</row>
    <row r="31" spans="1:37" x14ac:dyDescent="0.25">
      <c r="A31" s="133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</row>
    <row r="32" spans="1:37" x14ac:dyDescent="0.25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2"/>
      <c r="M32" s="132"/>
      <c r="O32" s="149"/>
      <c r="P32" s="149"/>
      <c r="Q32" s="149"/>
      <c r="R32" s="149"/>
      <c r="S32" s="149"/>
    </row>
    <row r="33" spans="1:19" x14ac:dyDescent="0.25">
      <c r="A33" s="81" t="s">
        <v>25</v>
      </c>
      <c r="B33" s="82"/>
      <c r="C33" s="112"/>
      <c r="D33" s="164" t="s">
        <v>0</v>
      </c>
      <c r="E33" s="165" t="s">
        <v>27</v>
      </c>
      <c r="F33" s="183"/>
      <c r="G33" s="164" t="s">
        <v>0</v>
      </c>
      <c r="H33" s="165" t="s">
        <v>34</v>
      </c>
      <c r="I33" s="89"/>
      <c r="J33" s="165" t="s">
        <v>35</v>
      </c>
      <c r="K33" s="88" t="s">
        <v>36</v>
      </c>
      <c r="L33" s="31"/>
      <c r="M33" s="212"/>
      <c r="N33" s="211"/>
      <c r="O33" s="149"/>
      <c r="P33" s="158"/>
      <c r="Q33" s="158"/>
      <c r="R33" s="159"/>
      <c r="S33" s="149"/>
    </row>
    <row r="34" spans="1:19" x14ac:dyDescent="0.25">
      <c r="A34" s="136" t="s">
        <v>26</v>
      </c>
      <c r="B34" s="137"/>
      <c r="C34" s="138"/>
      <c r="D34" s="166"/>
      <c r="E34" s="246"/>
      <c r="F34" s="246"/>
      <c r="G34" s="177" t="s">
        <v>1</v>
      </c>
      <c r="H34" s="137"/>
      <c r="I34" s="167"/>
      <c r="J34" s="178"/>
      <c r="K34" s="134" t="s">
        <v>28</v>
      </c>
      <c r="L34" s="184"/>
      <c r="M34" s="172"/>
      <c r="O34" s="149"/>
      <c r="P34" s="160"/>
      <c r="Q34" s="160"/>
      <c r="R34" s="161"/>
      <c r="S34" s="149"/>
    </row>
    <row r="35" spans="1:19" x14ac:dyDescent="0.25">
      <c r="A35" s="139" t="s">
        <v>33</v>
      </c>
      <c r="B35" s="87"/>
      <c r="C35" s="140"/>
      <c r="D35" s="169"/>
      <c r="E35" s="247"/>
      <c r="F35" s="247"/>
      <c r="G35" s="179" t="s">
        <v>2</v>
      </c>
      <c r="H35" s="170"/>
      <c r="I35" s="171"/>
      <c r="J35" s="79"/>
      <c r="K35" s="181"/>
      <c r="L35" s="132"/>
      <c r="M35" s="176"/>
      <c r="O35" s="149"/>
      <c r="P35" s="161"/>
      <c r="Q35" s="162"/>
      <c r="R35" s="161"/>
      <c r="S35" s="149"/>
    </row>
    <row r="36" spans="1:19" x14ac:dyDescent="0.25">
      <c r="A36" s="102"/>
      <c r="B36" s="103"/>
      <c r="C36" s="104"/>
      <c r="D36" s="169"/>
      <c r="E36" s="173"/>
      <c r="F36" s="174"/>
      <c r="G36" s="179" t="s">
        <v>3</v>
      </c>
      <c r="H36" s="170"/>
      <c r="I36" s="171"/>
      <c r="J36" s="79"/>
      <c r="K36" s="134" t="s">
        <v>29</v>
      </c>
      <c r="L36" s="184"/>
      <c r="M36" s="168"/>
      <c r="O36" s="149"/>
      <c r="P36" s="160"/>
      <c r="Q36" s="160"/>
      <c r="R36" s="161"/>
      <c r="S36" s="149"/>
    </row>
    <row r="37" spans="1:19" x14ac:dyDescent="0.25">
      <c r="A37" s="83"/>
      <c r="B37" s="110"/>
      <c r="C37" s="84"/>
      <c r="D37" s="169"/>
      <c r="E37" s="173"/>
      <c r="F37" s="174"/>
      <c r="G37" s="179" t="s">
        <v>4</v>
      </c>
      <c r="H37" s="170"/>
      <c r="I37" s="171"/>
      <c r="J37" s="79"/>
      <c r="K37" s="182"/>
      <c r="L37" s="174"/>
      <c r="M37" s="172"/>
      <c r="O37" s="149"/>
      <c r="P37" s="161"/>
      <c r="Q37" s="162"/>
      <c r="R37" s="161"/>
      <c r="S37" s="149"/>
    </row>
    <row r="38" spans="1:19" x14ac:dyDescent="0.25">
      <c r="A38" s="91"/>
      <c r="B38" s="105"/>
      <c r="C38" s="111"/>
      <c r="D38" s="169"/>
      <c r="E38" s="173"/>
      <c r="F38" s="174"/>
      <c r="G38" s="179" t="s">
        <v>5</v>
      </c>
      <c r="H38" s="170"/>
      <c r="I38" s="171"/>
      <c r="J38" s="79"/>
      <c r="K38" s="139"/>
      <c r="L38" s="132"/>
      <c r="M38" s="176"/>
      <c r="O38" s="149"/>
      <c r="P38" s="161"/>
      <c r="Q38" s="162"/>
      <c r="R38" s="161"/>
      <c r="S38" s="149"/>
    </row>
    <row r="39" spans="1:19" x14ac:dyDescent="0.25">
      <c r="A39" s="92"/>
      <c r="B39" s="106"/>
      <c r="C39" s="84"/>
      <c r="D39" s="169"/>
      <c r="E39" s="173"/>
      <c r="F39" s="174"/>
      <c r="G39" s="179" t="s">
        <v>6</v>
      </c>
      <c r="H39" s="170"/>
      <c r="I39" s="171"/>
      <c r="J39" s="79"/>
      <c r="K39" s="134" t="s">
        <v>24</v>
      </c>
      <c r="L39" s="184"/>
      <c r="M39" s="168"/>
      <c r="O39" s="149"/>
      <c r="P39" s="160"/>
      <c r="Q39" s="160"/>
      <c r="R39" s="161"/>
      <c r="S39" s="149"/>
    </row>
    <row r="40" spans="1:19" x14ac:dyDescent="0.25">
      <c r="A40" s="92"/>
      <c r="B40" s="106"/>
      <c r="C40" s="100"/>
      <c r="D40" s="169"/>
      <c r="E40" s="173"/>
      <c r="F40" s="174"/>
      <c r="G40" s="179" t="s">
        <v>7</v>
      </c>
      <c r="H40" s="170"/>
      <c r="I40" s="171"/>
      <c r="J40" s="79"/>
      <c r="K40" s="182"/>
      <c r="L40" s="174"/>
      <c r="M40" s="172"/>
      <c r="O40" s="149"/>
      <c r="P40" s="161"/>
      <c r="Q40" s="162"/>
      <c r="R40" s="161"/>
      <c r="S40" s="149"/>
    </row>
    <row r="41" spans="1:19" x14ac:dyDescent="0.25">
      <c r="A41" s="93"/>
      <c r="B41" s="90"/>
      <c r="C41" s="101"/>
      <c r="D41" s="175"/>
      <c r="E41" s="85"/>
      <c r="F41" s="132"/>
      <c r="G41" s="180" t="s">
        <v>8</v>
      </c>
      <c r="H41" s="87"/>
      <c r="I41" s="135"/>
      <c r="J41" s="86"/>
      <c r="K41" s="139" t="str">
        <f>L4</f>
        <v>Sági István - Halápi Ákos</v>
      </c>
      <c r="L41" s="132"/>
      <c r="M41" s="176"/>
      <c r="O41" s="149"/>
      <c r="P41" s="161"/>
      <c r="Q41" s="162"/>
      <c r="R41" s="163"/>
      <c r="S41" s="149"/>
    </row>
    <row r="42" spans="1:19" x14ac:dyDescent="0.25">
      <c r="O42" s="149"/>
      <c r="P42" s="149"/>
      <c r="Q42" s="149"/>
      <c r="R42" s="149"/>
      <c r="S42" s="149"/>
    </row>
    <row r="43" spans="1:19" x14ac:dyDescent="0.25">
      <c r="O43" s="149"/>
      <c r="P43" s="149"/>
      <c r="Q43" s="149"/>
      <c r="R43" s="149"/>
      <c r="S43" s="149"/>
    </row>
  </sheetData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1" priority="1" stopIfTrue="1" operator="equal">
      <formula>"Bye"</formula>
    </cfRule>
  </conditionalFormatting>
  <conditionalFormatting sqref="R41">
    <cfRule type="expression" dxfId="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39" customWidth="1"/>
    <col min="15" max="15" width="8.5546875" customWidth="1"/>
    <col min="16" max="16" width="11.5546875" hidden="1" customWidth="1"/>
  </cols>
  <sheetData>
    <row r="1" spans="1:14" ht="24.6" x14ac:dyDescent="0.3">
      <c r="A1" s="40" t="str">
        <f>Altalanos!$A$6</f>
        <v>J-NK-Szolnok megyei tenisz diákolimpia</v>
      </c>
      <c r="B1" s="41"/>
      <c r="C1" s="41"/>
      <c r="D1" s="31"/>
      <c r="E1" s="31"/>
      <c r="F1" s="42"/>
      <c r="G1" s="31"/>
      <c r="H1" s="31"/>
      <c r="I1" s="31"/>
      <c r="J1" s="31"/>
      <c r="K1" s="31"/>
      <c r="L1" s="31"/>
      <c r="M1" s="31"/>
      <c r="N1" s="43"/>
    </row>
    <row r="2" spans="1:14" x14ac:dyDescent="0.25">
      <c r="A2" s="44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42"/>
    </row>
    <row r="3" spans="1:14" s="2" customFormat="1" ht="39.75" customHeight="1" thickBot="1" x14ac:dyDescent="0.3">
      <c r="A3" s="45"/>
      <c r="B3" s="46" t="s">
        <v>16</v>
      </c>
      <c r="C3" s="47"/>
      <c r="D3" s="48"/>
      <c r="E3" s="48"/>
      <c r="F3" s="49"/>
      <c r="G3" s="48"/>
      <c r="H3" s="50"/>
      <c r="I3" s="49"/>
      <c r="J3" s="48"/>
      <c r="K3" s="48"/>
      <c r="L3" s="48"/>
      <c r="M3" s="48"/>
      <c r="N3" s="50"/>
    </row>
    <row r="4" spans="1:14" s="18" customFormat="1" ht="9.6" x14ac:dyDescent="0.25">
      <c r="A4" s="49" t="s">
        <v>17</v>
      </c>
      <c r="B4" s="47" t="s">
        <v>14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32" customFormat="1" ht="12.75" customHeight="1" x14ac:dyDescent="0.25">
      <c r="A5" s="52">
        <f>Altalanos!$A$10</f>
        <v>44680</v>
      </c>
      <c r="B5" s="53" t="str">
        <f>Altalanos!$C$10</f>
        <v>Jászberény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  <c r="N5" s="55"/>
    </row>
    <row r="6" spans="1:14" s="2" customFormat="1" ht="60" customHeight="1" thickBot="1" x14ac:dyDescent="0.3">
      <c r="A6" s="232" t="s">
        <v>18</v>
      </c>
      <c r="B6" s="232"/>
      <c r="C6" s="56"/>
      <c r="D6" s="56"/>
      <c r="E6" s="56"/>
      <c r="F6" s="57"/>
      <c r="G6" s="58"/>
      <c r="H6" s="56"/>
      <c r="I6" s="57"/>
      <c r="J6" s="56"/>
      <c r="K6" s="56"/>
      <c r="L6" s="56"/>
      <c r="M6" s="56"/>
      <c r="N6" s="59"/>
    </row>
    <row r="7" spans="1:14" s="18" customFormat="1" ht="13.5" hidden="1" customHeight="1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51"/>
    </row>
    <row r="8" spans="1:14" s="11" customFormat="1" ht="12.75" hidden="1" customHeight="1" x14ac:dyDescent="0.25">
      <c r="A8" s="62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4"/>
    </row>
    <row r="9" spans="1:14" s="18" customFormat="1" hidden="1" x14ac:dyDescent="0.25">
      <c r="A9" s="63"/>
      <c r="B9" s="64"/>
      <c r="C9" s="65"/>
      <c r="D9" s="64"/>
      <c r="E9" s="64"/>
      <c r="F9" s="64"/>
      <c r="G9" s="64"/>
      <c r="H9" s="64"/>
      <c r="I9" s="64"/>
      <c r="J9" s="64"/>
      <c r="K9" s="64"/>
      <c r="L9" s="64"/>
      <c r="M9" s="64"/>
      <c r="N9" s="66"/>
    </row>
    <row r="10" spans="1:14" s="18" customFormat="1" ht="9.6" hidden="1" x14ac:dyDescent="0.25">
      <c r="A10" s="60"/>
      <c r="B10" s="6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s="32" customFormat="1" ht="12.75" hidden="1" customHeight="1" x14ac:dyDescent="0.25">
      <c r="A11" s="67"/>
      <c r="B11" s="3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5"/>
      <c r="N11" s="51"/>
    </row>
    <row r="12" spans="1:14" s="18" customFormat="1" ht="9.6" hidden="1" x14ac:dyDescent="0.25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51"/>
    </row>
    <row r="13" spans="1:14" s="11" customFormat="1" ht="12.75" hidden="1" customHeight="1" x14ac:dyDescent="0.25">
      <c r="A13" s="62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2"/>
    </row>
    <row r="14" spans="1:14" s="18" customFormat="1" hidden="1" x14ac:dyDescent="0.25">
      <c r="A14" s="63"/>
      <c r="B14" s="64"/>
      <c r="C14" s="65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6"/>
    </row>
    <row r="15" spans="1:14" s="18" customFormat="1" ht="9.6" hidden="1" x14ac:dyDescent="0.25">
      <c r="A15" s="60"/>
      <c r="B15" s="6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s="18" customFormat="1" hidden="1" x14ac:dyDescent="0.25">
      <c r="A16" s="67"/>
      <c r="B16" s="3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/>
      <c r="N16" s="51"/>
    </row>
    <row r="17" spans="1:16" s="18" customFormat="1" ht="9.6" hidden="1" x14ac:dyDescent="0.25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1"/>
    </row>
    <row r="18" spans="1:16" s="11" customFormat="1" ht="12.75" hidden="1" customHeight="1" x14ac:dyDescent="0.25">
      <c r="A18" s="62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6" s="11" customFormat="1" ht="7.5" hidden="1" customHeight="1" x14ac:dyDescent="0.25">
      <c r="A19" s="68"/>
      <c r="B19" s="6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98" t="s">
        <v>19</v>
      </c>
      <c r="B20" s="99"/>
      <c r="C20" s="65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6"/>
    </row>
    <row r="21" spans="1:16" s="18" customFormat="1" ht="9.6" x14ac:dyDescent="0.25">
      <c r="A21" s="69" t="s">
        <v>20</v>
      </c>
      <c r="B21" s="70" t="s">
        <v>21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P21" s="71" t="s">
        <v>37</v>
      </c>
    </row>
    <row r="22" spans="1:16" s="18" customFormat="1" ht="19.5" customHeight="1" x14ac:dyDescent="0.25">
      <c r="A22" s="72"/>
      <c r="B22" s="7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51"/>
      <c r="P22" s="74" t="str">
        <f t="shared" ref="P22:P29" si="0">LEFT(B22,1)&amp;" "&amp;A22</f>
        <v xml:space="preserve"> </v>
      </c>
    </row>
    <row r="23" spans="1:16" s="18" customFormat="1" ht="19.5" customHeight="1" x14ac:dyDescent="0.25">
      <c r="A23" s="72"/>
      <c r="B23" s="7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51"/>
      <c r="P23" s="74" t="str">
        <f t="shared" si="0"/>
        <v xml:space="preserve"> </v>
      </c>
    </row>
    <row r="24" spans="1:16" s="18" customFormat="1" ht="19.5" customHeight="1" x14ac:dyDescent="0.25">
      <c r="A24" s="72"/>
      <c r="B24" s="7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51"/>
      <c r="P24" s="74" t="str">
        <f t="shared" si="0"/>
        <v xml:space="preserve"> </v>
      </c>
    </row>
    <row r="25" spans="1:16" s="2" customFormat="1" ht="19.5" customHeight="1" x14ac:dyDescent="0.25">
      <c r="A25" s="72"/>
      <c r="B25" s="7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  <c r="N25" s="51"/>
      <c r="P25" s="74" t="str">
        <f t="shared" si="0"/>
        <v xml:space="preserve"> </v>
      </c>
    </row>
    <row r="26" spans="1:16" s="2" customFormat="1" ht="19.5" customHeight="1" x14ac:dyDescent="0.25">
      <c r="A26" s="72"/>
      <c r="B26" s="7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51"/>
      <c r="P26" s="74" t="str">
        <f t="shared" si="0"/>
        <v xml:space="preserve"> </v>
      </c>
    </row>
    <row r="27" spans="1:16" s="2" customFormat="1" ht="19.5" customHeight="1" x14ac:dyDescent="0.25">
      <c r="A27" s="72"/>
      <c r="B27" s="7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N27" s="51"/>
      <c r="P27" s="74" t="str">
        <f t="shared" si="0"/>
        <v xml:space="preserve"> </v>
      </c>
    </row>
    <row r="28" spans="1:16" s="2" customFormat="1" ht="19.5" customHeight="1" x14ac:dyDescent="0.25">
      <c r="A28" s="72"/>
      <c r="B28" s="7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  <c r="N28" s="51"/>
      <c r="P28" s="74" t="str">
        <f t="shared" si="0"/>
        <v xml:space="preserve"> </v>
      </c>
    </row>
    <row r="29" spans="1:16" s="2" customFormat="1" ht="19.5" customHeight="1" thickBot="1" x14ac:dyDescent="0.3">
      <c r="A29" s="75"/>
      <c r="B29" s="76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5"/>
      <c r="N29" s="51"/>
      <c r="P29" s="74" t="str">
        <f t="shared" si="0"/>
        <v xml:space="preserve"> </v>
      </c>
    </row>
    <row r="30" spans="1:16" ht="13.8" thickBot="1" x14ac:dyDescent="0.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7"/>
      <c r="P30" s="78" t="s">
        <v>38</v>
      </c>
    </row>
    <row r="31" spans="1:16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77"/>
    </row>
    <row r="32" spans="1:16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77"/>
    </row>
    <row r="33" spans="1:1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7"/>
    </row>
    <row r="34" spans="1:1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77"/>
    </row>
    <row r="35" spans="1:1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7"/>
    </row>
    <row r="36" spans="1:1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7"/>
    </row>
    <row r="37" spans="1:1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7"/>
    </row>
    <row r="38" spans="1:1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77"/>
    </row>
    <row r="39" spans="1:1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7"/>
    </row>
    <row r="40" spans="1:14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77"/>
    </row>
    <row r="41" spans="1:1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7"/>
    </row>
    <row r="42" spans="1:1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7"/>
    </row>
  </sheetData>
  <mergeCells count="1">
    <mergeCell ref="A6:B6"/>
  </mergeCells>
  <phoneticPr fontId="41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K49"/>
  <sheetViews>
    <sheetView topLeftCell="A13" workbookViewId="0">
      <selection activeCell="J1" sqref="J1"/>
    </sheetView>
  </sheetViews>
  <sheetFormatPr defaultRowHeight="13.2" x14ac:dyDescent="0.25"/>
  <cols>
    <col min="1" max="1" width="12.5546875" customWidth="1"/>
    <col min="2" max="2" width="11" customWidth="1"/>
    <col min="3" max="3" width="28.5546875" customWidth="1"/>
    <col min="4" max="4" width="77.5546875" customWidth="1"/>
    <col min="5" max="5" width="20.109375" bestFit="1" customWidth="1"/>
    <col min="6" max="6" width="10.109375" bestFit="1" customWidth="1"/>
    <col min="7" max="7" width="6.77734375" customWidth="1"/>
    <col min="8" max="8" width="20.109375" bestFit="1" customWidth="1"/>
    <col min="9" max="9" width="22" bestFit="1" customWidth="1"/>
    <col min="19" max="19" width="19.6640625" bestFit="1" customWidth="1"/>
    <col min="20" max="20" width="90.109375" bestFit="1" customWidth="1"/>
    <col min="23" max="23" width="33.44140625" bestFit="1" customWidth="1"/>
    <col min="25" max="25" width="12.77734375" bestFit="1" customWidth="1"/>
    <col min="26" max="26" width="27.77734375" bestFit="1" customWidth="1"/>
    <col min="27" max="27" width="18" bestFit="1" customWidth="1"/>
    <col min="28" max="28" width="22.5546875" bestFit="1" customWidth="1"/>
    <col min="29" max="29" width="55.44140625" bestFit="1" customWidth="1"/>
    <col min="30" max="30" width="8.44140625" bestFit="1" customWidth="1"/>
    <col min="35" max="35" width="16.21875" bestFit="1" customWidth="1"/>
    <col min="36" max="36" width="8.44140625" bestFit="1" customWidth="1"/>
  </cols>
  <sheetData>
    <row r="1" spans="1:37" ht="34.200000000000003" customHeight="1" x14ac:dyDescent="0.3">
      <c r="A1" s="248" t="s">
        <v>122</v>
      </c>
      <c r="B1" s="248" t="s">
        <v>123</v>
      </c>
      <c r="C1" s="248" t="s">
        <v>124</v>
      </c>
      <c r="D1" s="248" t="s">
        <v>125</v>
      </c>
      <c r="E1" s="248" t="s">
        <v>126</v>
      </c>
      <c r="F1" s="248" t="s">
        <v>127</v>
      </c>
      <c r="G1" s="248" t="s">
        <v>128</v>
      </c>
      <c r="H1" s="248" t="s">
        <v>129</v>
      </c>
      <c r="I1" s="248" t="s">
        <v>130</v>
      </c>
      <c r="J1" s="248" t="s">
        <v>131</v>
      </c>
      <c r="K1" s="248" t="s">
        <v>132</v>
      </c>
      <c r="L1" s="248" t="s">
        <v>133</v>
      </c>
      <c r="M1" s="248" t="s">
        <v>134</v>
      </c>
      <c r="N1" s="248" t="s">
        <v>135</v>
      </c>
      <c r="O1" s="248" t="s">
        <v>136</v>
      </c>
      <c r="P1" s="248" t="s">
        <v>137</v>
      </c>
      <c r="Q1" s="248" t="s">
        <v>138</v>
      </c>
      <c r="R1" s="248" t="s">
        <v>139</v>
      </c>
      <c r="S1" s="248" t="s">
        <v>140</v>
      </c>
      <c r="T1" s="248" t="s">
        <v>141</v>
      </c>
      <c r="U1" s="248" t="s">
        <v>142</v>
      </c>
      <c r="V1" s="248" t="s">
        <v>143</v>
      </c>
      <c r="W1" s="248" t="s">
        <v>144</v>
      </c>
      <c r="X1" s="248" t="s">
        <v>145</v>
      </c>
      <c r="Y1" s="248" t="s">
        <v>146</v>
      </c>
      <c r="Z1" s="248" t="s">
        <v>147</v>
      </c>
      <c r="AA1" s="248" t="s">
        <v>148</v>
      </c>
      <c r="AB1" s="248" t="s">
        <v>149</v>
      </c>
      <c r="AC1" s="248" t="s">
        <v>150</v>
      </c>
      <c r="AD1" s="248" t="s">
        <v>151</v>
      </c>
      <c r="AE1" s="248" t="s">
        <v>152</v>
      </c>
      <c r="AF1" s="248" t="s">
        <v>153</v>
      </c>
      <c r="AG1" s="248" t="s">
        <v>154</v>
      </c>
      <c r="AH1" s="248" t="s">
        <v>155</v>
      </c>
      <c r="AI1" s="248" t="s">
        <v>156</v>
      </c>
      <c r="AJ1" s="248" t="s">
        <v>157</v>
      </c>
      <c r="AK1" s="248" t="s">
        <v>158</v>
      </c>
    </row>
    <row r="2" spans="1:37" x14ac:dyDescent="0.25">
      <c r="A2">
        <v>657978</v>
      </c>
      <c r="B2">
        <v>130704</v>
      </c>
      <c r="C2" t="s">
        <v>159</v>
      </c>
      <c r="D2" t="s">
        <v>160</v>
      </c>
      <c r="E2" t="s">
        <v>161</v>
      </c>
      <c r="F2" s="249">
        <v>37827</v>
      </c>
      <c r="G2" t="s">
        <v>162</v>
      </c>
      <c r="H2" t="s">
        <v>161</v>
      </c>
      <c r="I2" t="s">
        <v>163</v>
      </c>
      <c r="J2" t="s">
        <v>98</v>
      </c>
      <c r="K2" t="s">
        <v>164</v>
      </c>
      <c r="L2" t="s">
        <v>55</v>
      </c>
      <c r="M2" s="249">
        <v>44664</v>
      </c>
      <c r="N2" s="249">
        <v>44664</v>
      </c>
      <c r="O2" t="s">
        <v>9</v>
      </c>
      <c r="P2" t="s">
        <v>165</v>
      </c>
      <c r="Q2" t="s">
        <v>166</v>
      </c>
      <c r="R2" t="s">
        <v>9</v>
      </c>
      <c r="S2" t="s">
        <v>9</v>
      </c>
      <c r="T2" t="s">
        <v>160</v>
      </c>
      <c r="U2" t="s">
        <v>167</v>
      </c>
      <c r="V2" t="s">
        <v>168</v>
      </c>
      <c r="W2" t="s">
        <v>169</v>
      </c>
      <c r="X2" t="s">
        <v>170</v>
      </c>
      <c r="Y2" t="s">
        <v>171</v>
      </c>
      <c r="Z2" t="s">
        <v>172</v>
      </c>
      <c r="AA2" t="s">
        <v>173</v>
      </c>
      <c r="AB2" t="s">
        <v>174</v>
      </c>
      <c r="AC2" t="s">
        <v>175</v>
      </c>
      <c r="AD2" t="s">
        <v>176</v>
      </c>
      <c r="AE2" t="s">
        <v>162</v>
      </c>
      <c r="AF2" t="s">
        <v>177</v>
      </c>
      <c r="AG2" t="s">
        <v>43</v>
      </c>
      <c r="AH2" t="s">
        <v>4</v>
      </c>
      <c r="AI2" t="s">
        <v>178</v>
      </c>
      <c r="AJ2" t="s">
        <v>179</v>
      </c>
      <c r="AK2">
        <v>0</v>
      </c>
    </row>
    <row r="3" spans="1:37" x14ac:dyDescent="0.25">
      <c r="A3">
        <v>657979</v>
      </c>
      <c r="B3">
        <v>130704</v>
      </c>
      <c r="C3" t="s">
        <v>159</v>
      </c>
      <c r="D3" t="s">
        <v>160</v>
      </c>
      <c r="E3" t="s">
        <v>180</v>
      </c>
      <c r="F3" s="249">
        <v>37460</v>
      </c>
      <c r="G3" t="s">
        <v>162</v>
      </c>
      <c r="H3" t="s">
        <v>180</v>
      </c>
      <c r="I3" t="s">
        <v>181</v>
      </c>
      <c r="J3" t="s">
        <v>98</v>
      </c>
      <c r="K3" t="s">
        <v>182</v>
      </c>
      <c r="L3" t="s">
        <v>55</v>
      </c>
      <c r="M3" s="249">
        <v>44664</v>
      </c>
      <c r="N3" s="249">
        <v>44664</v>
      </c>
      <c r="O3" t="s">
        <v>9</v>
      </c>
      <c r="P3" t="s">
        <v>165</v>
      </c>
      <c r="Q3" t="s">
        <v>166</v>
      </c>
      <c r="R3" t="s">
        <v>9</v>
      </c>
      <c r="S3" t="s">
        <v>9</v>
      </c>
      <c r="T3" t="s">
        <v>160</v>
      </c>
      <c r="U3" t="s">
        <v>167</v>
      </c>
      <c r="V3" t="s">
        <v>168</v>
      </c>
      <c r="W3" t="s">
        <v>169</v>
      </c>
      <c r="X3" t="s">
        <v>170</v>
      </c>
      <c r="Y3" t="s">
        <v>171</v>
      </c>
      <c r="Z3" t="s">
        <v>172</v>
      </c>
      <c r="AA3" t="s">
        <v>173</v>
      </c>
      <c r="AB3" t="s">
        <v>174</v>
      </c>
      <c r="AC3" t="s">
        <v>175</v>
      </c>
      <c r="AD3" t="s">
        <v>176</v>
      </c>
      <c r="AE3" t="s">
        <v>162</v>
      </c>
      <c r="AF3" t="s">
        <v>177</v>
      </c>
      <c r="AG3" t="s">
        <v>43</v>
      </c>
      <c r="AH3" t="s">
        <v>4</v>
      </c>
      <c r="AI3" t="s">
        <v>178</v>
      </c>
      <c r="AJ3" t="s">
        <v>179</v>
      </c>
      <c r="AK3">
        <v>0</v>
      </c>
    </row>
    <row r="4" spans="1:37" x14ac:dyDescent="0.25">
      <c r="A4">
        <v>669390</v>
      </c>
      <c r="B4">
        <v>127305</v>
      </c>
      <c r="C4" t="s">
        <v>183</v>
      </c>
      <c r="D4" t="s">
        <v>118</v>
      </c>
      <c r="E4" t="s">
        <v>184</v>
      </c>
      <c r="F4" s="249">
        <v>41473</v>
      </c>
      <c r="G4" t="s">
        <v>162</v>
      </c>
      <c r="H4" t="s">
        <v>184</v>
      </c>
      <c r="I4" t="s">
        <v>185</v>
      </c>
      <c r="J4" t="s">
        <v>186</v>
      </c>
      <c r="K4" t="s">
        <v>187</v>
      </c>
      <c r="L4" t="s">
        <v>55</v>
      </c>
      <c r="M4" s="249">
        <v>44647</v>
      </c>
      <c r="N4" s="249">
        <v>44647</v>
      </c>
      <c r="O4" t="s">
        <v>9</v>
      </c>
      <c r="P4" t="s">
        <v>188</v>
      </c>
      <c r="Q4" t="s">
        <v>189</v>
      </c>
      <c r="R4" t="s">
        <v>9</v>
      </c>
      <c r="S4" t="s">
        <v>190</v>
      </c>
      <c r="T4" t="s">
        <v>118</v>
      </c>
      <c r="U4" t="s">
        <v>191</v>
      </c>
      <c r="V4" t="s">
        <v>168</v>
      </c>
      <c r="W4" t="s">
        <v>192</v>
      </c>
      <c r="X4" t="s">
        <v>193</v>
      </c>
      <c r="Y4" t="s">
        <v>194</v>
      </c>
      <c r="Z4" t="s">
        <v>195</v>
      </c>
      <c r="AA4" t="s">
        <v>173</v>
      </c>
      <c r="AB4" t="s">
        <v>196</v>
      </c>
      <c r="AC4" t="s">
        <v>175</v>
      </c>
      <c r="AD4" t="s">
        <v>176</v>
      </c>
      <c r="AE4" t="s">
        <v>162</v>
      </c>
      <c r="AF4" t="s">
        <v>177</v>
      </c>
      <c r="AG4" t="s">
        <v>43</v>
      </c>
      <c r="AH4" t="s">
        <v>4</v>
      </c>
      <c r="AI4" t="s">
        <v>178</v>
      </c>
      <c r="AJ4" t="s">
        <v>179</v>
      </c>
      <c r="AK4">
        <v>0</v>
      </c>
    </row>
    <row r="5" spans="1:37" x14ac:dyDescent="0.25">
      <c r="A5">
        <v>669391</v>
      </c>
      <c r="B5">
        <v>127305</v>
      </c>
      <c r="C5" t="s">
        <v>183</v>
      </c>
      <c r="D5" t="s">
        <v>118</v>
      </c>
      <c r="E5" t="s">
        <v>197</v>
      </c>
      <c r="F5" s="249">
        <v>41550</v>
      </c>
      <c r="G5" t="s">
        <v>162</v>
      </c>
      <c r="H5" t="s">
        <v>197</v>
      </c>
      <c r="I5" t="s">
        <v>198</v>
      </c>
      <c r="J5" t="s">
        <v>186</v>
      </c>
      <c r="K5" t="s">
        <v>199</v>
      </c>
      <c r="L5" t="s">
        <v>55</v>
      </c>
      <c r="M5" s="249">
        <v>44647</v>
      </c>
      <c r="N5" s="249">
        <v>44647</v>
      </c>
      <c r="O5" t="s">
        <v>9</v>
      </c>
      <c r="P5" t="s">
        <v>188</v>
      </c>
      <c r="Q5" t="s">
        <v>189</v>
      </c>
      <c r="R5" t="s">
        <v>9</v>
      </c>
      <c r="S5" t="s">
        <v>190</v>
      </c>
      <c r="T5" t="s">
        <v>118</v>
      </c>
      <c r="U5" t="s">
        <v>191</v>
      </c>
      <c r="V5" t="s">
        <v>168</v>
      </c>
      <c r="W5" t="s">
        <v>192</v>
      </c>
      <c r="X5" t="s">
        <v>193</v>
      </c>
      <c r="Y5" t="s">
        <v>194</v>
      </c>
      <c r="Z5" t="s">
        <v>195</v>
      </c>
      <c r="AA5" t="s">
        <v>173</v>
      </c>
      <c r="AB5" t="s">
        <v>196</v>
      </c>
      <c r="AC5" t="s">
        <v>175</v>
      </c>
      <c r="AD5" t="s">
        <v>176</v>
      </c>
      <c r="AE5" t="s">
        <v>162</v>
      </c>
      <c r="AF5" t="s">
        <v>177</v>
      </c>
      <c r="AG5" t="s">
        <v>43</v>
      </c>
      <c r="AH5" t="s">
        <v>4</v>
      </c>
      <c r="AI5" t="s">
        <v>178</v>
      </c>
      <c r="AJ5" t="s">
        <v>179</v>
      </c>
      <c r="AK5">
        <v>0</v>
      </c>
    </row>
    <row r="6" spans="1:37" x14ac:dyDescent="0.25">
      <c r="A6">
        <v>669392</v>
      </c>
      <c r="B6">
        <v>127306</v>
      </c>
      <c r="C6" t="s">
        <v>200</v>
      </c>
      <c r="D6" t="s">
        <v>118</v>
      </c>
      <c r="E6" t="s">
        <v>201</v>
      </c>
      <c r="F6" s="249">
        <v>40490</v>
      </c>
      <c r="G6" t="s">
        <v>162</v>
      </c>
      <c r="H6" t="s">
        <v>201</v>
      </c>
      <c r="I6" t="s">
        <v>202</v>
      </c>
      <c r="J6" t="s">
        <v>83</v>
      </c>
      <c r="K6" t="s">
        <v>203</v>
      </c>
      <c r="L6" t="s">
        <v>55</v>
      </c>
      <c r="M6" s="249">
        <v>44647</v>
      </c>
      <c r="N6" s="249">
        <v>44647</v>
      </c>
      <c r="O6" t="s">
        <v>9</v>
      </c>
      <c r="P6" t="s">
        <v>188</v>
      </c>
      <c r="Q6" t="s">
        <v>189</v>
      </c>
      <c r="R6" t="s">
        <v>9</v>
      </c>
      <c r="S6" t="s">
        <v>190</v>
      </c>
      <c r="T6" t="s">
        <v>118</v>
      </c>
      <c r="U6" t="s">
        <v>191</v>
      </c>
      <c r="V6" t="s">
        <v>168</v>
      </c>
      <c r="W6" t="s">
        <v>192</v>
      </c>
      <c r="X6" t="s">
        <v>193</v>
      </c>
      <c r="Y6" t="s">
        <v>194</v>
      </c>
      <c r="Z6" t="s">
        <v>195</v>
      </c>
      <c r="AA6" t="s">
        <v>173</v>
      </c>
      <c r="AB6" t="s">
        <v>196</v>
      </c>
      <c r="AC6" t="s">
        <v>175</v>
      </c>
      <c r="AD6" t="s">
        <v>176</v>
      </c>
      <c r="AE6" t="s">
        <v>162</v>
      </c>
      <c r="AF6" t="s">
        <v>177</v>
      </c>
      <c r="AG6" t="s">
        <v>43</v>
      </c>
      <c r="AH6" t="s">
        <v>4</v>
      </c>
      <c r="AI6" t="s">
        <v>178</v>
      </c>
      <c r="AJ6" t="s">
        <v>179</v>
      </c>
      <c r="AK6">
        <v>0</v>
      </c>
    </row>
    <row r="7" spans="1:37" x14ac:dyDescent="0.25">
      <c r="A7">
        <v>669393</v>
      </c>
      <c r="B7">
        <v>127306</v>
      </c>
      <c r="C7" t="s">
        <v>200</v>
      </c>
      <c r="D7" t="s">
        <v>118</v>
      </c>
      <c r="E7" t="s">
        <v>204</v>
      </c>
      <c r="F7" s="249">
        <v>40310</v>
      </c>
      <c r="G7" t="s">
        <v>162</v>
      </c>
      <c r="H7" t="s">
        <v>204</v>
      </c>
      <c r="I7" t="s">
        <v>205</v>
      </c>
      <c r="J7" t="s">
        <v>206</v>
      </c>
      <c r="K7" t="s">
        <v>207</v>
      </c>
      <c r="L7" t="s">
        <v>55</v>
      </c>
      <c r="M7" s="249">
        <v>44647</v>
      </c>
      <c r="N7" s="249">
        <v>44647</v>
      </c>
      <c r="O7" t="s">
        <v>9</v>
      </c>
      <c r="P7" t="s">
        <v>188</v>
      </c>
      <c r="Q7" t="s">
        <v>189</v>
      </c>
      <c r="R7" t="s">
        <v>9</v>
      </c>
      <c r="S7" t="s">
        <v>190</v>
      </c>
      <c r="T7" t="s">
        <v>118</v>
      </c>
      <c r="U7" t="s">
        <v>191</v>
      </c>
      <c r="V7" t="s">
        <v>168</v>
      </c>
      <c r="W7" t="s">
        <v>192</v>
      </c>
      <c r="X7" t="s">
        <v>193</v>
      </c>
      <c r="Y7" t="s">
        <v>194</v>
      </c>
      <c r="Z7" t="s">
        <v>195</v>
      </c>
      <c r="AA7" t="s">
        <v>173</v>
      </c>
      <c r="AB7" t="s">
        <v>196</v>
      </c>
      <c r="AC7" t="s">
        <v>175</v>
      </c>
      <c r="AD7" t="s">
        <v>176</v>
      </c>
      <c r="AE7" t="s">
        <v>162</v>
      </c>
      <c r="AF7" t="s">
        <v>177</v>
      </c>
      <c r="AG7" t="s">
        <v>43</v>
      </c>
      <c r="AH7" t="s">
        <v>4</v>
      </c>
      <c r="AI7" t="s">
        <v>178</v>
      </c>
      <c r="AJ7" t="s">
        <v>179</v>
      </c>
      <c r="AK7">
        <v>0</v>
      </c>
    </row>
    <row r="8" spans="1:37" x14ac:dyDescent="0.25">
      <c r="A8">
        <v>669394</v>
      </c>
      <c r="B8">
        <v>127306</v>
      </c>
      <c r="C8" t="s">
        <v>200</v>
      </c>
      <c r="D8" t="s">
        <v>118</v>
      </c>
      <c r="E8" t="s">
        <v>208</v>
      </c>
      <c r="F8" s="249">
        <v>40602</v>
      </c>
      <c r="G8" t="s">
        <v>162</v>
      </c>
      <c r="H8" t="s">
        <v>208</v>
      </c>
      <c r="I8" t="s">
        <v>185</v>
      </c>
      <c r="J8" t="s">
        <v>209</v>
      </c>
      <c r="K8" t="s">
        <v>210</v>
      </c>
      <c r="L8" t="s">
        <v>55</v>
      </c>
      <c r="M8" s="249">
        <v>44647</v>
      </c>
      <c r="N8" s="249">
        <v>44647</v>
      </c>
      <c r="O8" t="s">
        <v>9</v>
      </c>
      <c r="P8" t="s">
        <v>188</v>
      </c>
      <c r="Q8" t="s">
        <v>189</v>
      </c>
      <c r="R8" t="s">
        <v>9</v>
      </c>
      <c r="S8" t="s">
        <v>190</v>
      </c>
      <c r="T8" t="s">
        <v>118</v>
      </c>
      <c r="U8" t="s">
        <v>191</v>
      </c>
      <c r="V8" t="s">
        <v>168</v>
      </c>
      <c r="W8" t="s">
        <v>192</v>
      </c>
      <c r="X8" t="s">
        <v>193</v>
      </c>
      <c r="Y8" t="s">
        <v>194</v>
      </c>
      <c r="Z8" t="s">
        <v>195</v>
      </c>
      <c r="AA8" t="s">
        <v>173</v>
      </c>
      <c r="AB8" t="s">
        <v>196</v>
      </c>
      <c r="AC8" t="s">
        <v>175</v>
      </c>
      <c r="AD8" t="s">
        <v>176</v>
      </c>
      <c r="AE8" t="s">
        <v>162</v>
      </c>
      <c r="AF8" t="s">
        <v>177</v>
      </c>
      <c r="AG8" t="s">
        <v>43</v>
      </c>
      <c r="AH8" t="s">
        <v>4</v>
      </c>
      <c r="AI8" t="s">
        <v>178</v>
      </c>
      <c r="AJ8" t="s">
        <v>179</v>
      </c>
      <c r="AK8">
        <v>0</v>
      </c>
    </row>
    <row r="9" spans="1:37" x14ac:dyDescent="0.25">
      <c r="A9">
        <v>669395</v>
      </c>
      <c r="B9">
        <v>127306</v>
      </c>
      <c r="C9" t="s">
        <v>200</v>
      </c>
      <c r="D9" t="s">
        <v>118</v>
      </c>
      <c r="E9" t="s">
        <v>211</v>
      </c>
      <c r="F9" s="249">
        <v>40195</v>
      </c>
      <c r="G9" t="s">
        <v>162</v>
      </c>
      <c r="H9" t="s">
        <v>211</v>
      </c>
      <c r="I9" t="s">
        <v>212</v>
      </c>
      <c r="J9" t="s">
        <v>83</v>
      </c>
      <c r="K9" t="s">
        <v>213</v>
      </c>
      <c r="L9" t="s">
        <v>55</v>
      </c>
      <c r="M9" s="249">
        <v>44647</v>
      </c>
      <c r="N9" s="249">
        <v>44647</v>
      </c>
      <c r="O9" t="s">
        <v>9</v>
      </c>
      <c r="P9" t="s">
        <v>188</v>
      </c>
      <c r="Q9" t="s">
        <v>189</v>
      </c>
      <c r="R9" t="s">
        <v>9</v>
      </c>
      <c r="S9" t="s">
        <v>190</v>
      </c>
      <c r="T9" t="s">
        <v>118</v>
      </c>
      <c r="U9" t="s">
        <v>191</v>
      </c>
      <c r="V9" t="s">
        <v>168</v>
      </c>
      <c r="W9" t="s">
        <v>192</v>
      </c>
      <c r="X9" t="s">
        <v>193</v>
      </c>
      <c r="Y9" t="s">
        <v>194</v>
      </c>
      <c r="Z9" t="s">
        <v>195</v>
      </c>
      <c r="AA9" t="s">
        <v>173</v>
      </c>
      <c r="AB9" t="s">
        <v>196</v>
      </c>
      <c r="AC9" t="s">
        <v>175</v>
      </c>
      <c r="AD9" t="s">
        <v>176</v>
      </c>
      <c r="AE9" t="s">
        <v>162</v>
      </c>
      <c r="AF9" t="s">
        <v>177</v>
      </c>
      <c r="AG9" t="s">
        <v>43</v>
      </c>
      <c r="AH9" t="s">
        <v>4</v>
      </c>
      <c r="AI9" t="s">
        <v>178</v>
      </c>
      <c r="AJ9" t="s">
        <v>179</v>
      </c>
      <c r="AK9">
        <v>0</v>
      </c>
    </row>
    <row r="10" spans="1:37" x14ac:dyDescent="0.25">
      <c r="A10">
        <v>669396</v>
      </c>
      <c r="B10">
        <v>127307</v>
      </c>
      <c r="C10" t="s">
        <v>214</v>
      </c>
      <c r="D10" t="s">
        <v>118</v>
      </c>
      <c r="E10" t="s">
        <v>215</v>
      </c>
      <c r="F10" s="249">
        <v>39316</v>
      </c>
      <c r="G10" t="s">
        <v>162</v>
      </c>
      <c r="H10" t="s">
        <v>215</v>
      </c>
      <c r="I10" t="s">
        <v>216</v>
      </c>
      <c r="J10" t="s">
        <v>83</v>
      </c>
      <c r="K10" t="s">
        <v>217</v>
      </c>
      <c r="L10" t="s">
        <v>55</v>
      </c>
      <c r="M10" s="249">
        <v>44647</v>
      </c>
      <c r="N10" s="249">
        <v>44647</v>
      </c>
      <c r="O10" t="s">
        <v>9</v>
      </c>
      <c r="P10" t="s">
        <v>188</v>
      </c>
      <c r="Q10" t="s">
        <v>189</v>
      </c>
      <c r="R10" t="s">
        <v>9</v>
      </c>
      <c r="S10" t="s">
        <v>190</v>
      </c>
      <c r="T10" t="s">
        <v>118</v>
      </c>
      <c r="U10" t="s">
        <v>191</v>
      </c>
      <c r="V10" t="s">
        <v>168</v>
      </c>
      <c r="W10" t="s">
        <v>192</v>
      </c>
      <c r="X10" t="s">
        <v>193</v>
      </c>
      <c r="Y10" t="s">
        <v>194</v>
      </c>
      <c r="Z10" t="s">
        <v>195</v>
      </c>
      <c r="AA10" t="s">
        <v>173</v>
      </c>
      <c r="AB10" t="s">
        <v>196</v>
      </c>
      <c r="AC10" t="s">
        <v>175</v>
      </c>
      <c r="AD10" t="s">
        <v>176</v>
      </c>
      <c r="AE10" t="s">
        <v>162</v>
      </c>
      <c r="AF10" t="s">
        <v>177</v>
      </c>
      <c r="AG10" t="s">
        <v>42</v>
      </c>
      <c r="AH10" t="s">
        <v>4</v>
      </c>
      <c r="AI10" t="s">
        <v>178</v>
      </c>
      <c r="AJ10" t="s">
        <v>179</v>
      </c>
      <c r="AK10">
        <v>0</v>
      </c>
    </row>
    <row r="11" spans="1:37" x14ac:dyDescent="0.25">
      <c r="A11">
        <v>669397</v>
      </c>
      <c r="B11">
        <v>127307</v>
      </c>
      <c r="C11" t="s">
        <v>214</v>
      </c>
      <c r="D11" t="s">
        <v>118</v>
      </c>
      <c r="E11" t="s">
        <v>218</v>
      </c>
      <c r="F11" s="249">
        <v>39304</v>
      </c>
      <c r="G11" t="s">
        <v>162</v>
      </c>
      <c r="H11" t="s">
        <v>218</v>
      </c>
      <c r="I11" t="s">
        <v>212</v>
      </c>
      <c r="J11" t="s">
        <v>83</v>
      </c>
      <c r="K11" t="s">
        <v>219</v>
      </c>
      <c r="L11" t="s">
        <v>55</v>
      </c>
      <c r="M11" s="249">
        <v>44647</v>
      </c>
      <c r="N11" s="249">
        <v>44647</v>
      </c>
      <c r="O11" t="s">
        <v>9</v>
      </c>
      <c r="P11" t="s">
        <v>188</v>
      </c>
      <c r="Q11" t="s">
        <v>189</v>
      </c>
      <c r="R11" t="s">
        <v>9</v>
      </c>
      <c r="S11" t="s">
        <v>190</v>
      </c>
      <c r="T11" t="s">
        <v>118</v>
      </c>
      <c r="U11" t="s">
        <v>191</v>
      </c>
      <c r="V11" t="s">
        <v>168</v>
      </c>
      <c r="W11" t="s">
        <v>192</v>
      </c>
      <c r="X11" t="s">
        <v>193</v>
      </c>
      <c r="Y11" t="s">
        <v>194</v>
      </c>
      <c r="Z11" t="s">
        <v>195</v>
      </c>
      <c r="AA11" t="s">
        <v>173</v>
      </c>
      <c r="AB11" t="s">
        <v>196</v>
      </c>
      <c r="AC11" t="s">
        <v>175</v>
      </c>
      <c r="AD11" t="s">
        <v>176</v>
      </c>
      <c r="AE11" t="s">
        <v>162</v>
      </c>
      <c r="AF11" t="s">
        <v>177</v>
      </c>
      <c r="AG11" t="s">
        <v>42</v>
      </c>
      <c r="AH11" t="s">
        <v>4</v>
      </c>
      <c r="AI11" t="s">
        <v>178</v>
      </c>
      <c r="AJ11" t="s">
        <v>179</v>
      </c>
      <c r="AK11">
        <v>0</v>
      </c>
    </row>
    <row r="12" spans="1:37" x14ac:dyDescent="0.25">
      <c r="A12">
        <v>669398</v>
      </c>
      <c r="B12">
        <v>127307</v>
      </c>
      <c r="C12" t="s">
        <v>214</v>
      </c>
      <c r="D12" t="s">
        <v>118</v>
      </c>
      <c r="E12" t="s">
        <v>220</v>
      </c>
      <c r="F12" s="249">
        <v>39021</v>
      </c>
      <c r="G12" t="s">
        <v>162</v>
      </c>
      <c r="H12" t="s">
        <v>220</v>
      </c>
      <c r="I12" t="s">
        <v>221</v>
      </c>
      <c r="J12" t="s">
        <v>83</v>
      </c>
      <c r="K12" t="s">
        <v>222</v>
      </c>
      <c r="L12" t="s">
        <v>55</v>
      </c>
      <c r="M12" s="249">
        <v>44647</v>
      </c>
      <c r="N12" s="249">
        <v>44647</v>
      </c>
      <c r="O12" t="s">
        <v>9</v>
      </c>
      <c r="P12" t="s">
        <v>188</v>
      </c>
      <c r="Q12" t="s">
        <v>189</v>
      </c>
      <c r="R12" t="s">
        <v>9</v>
      </c>
      <c r="S12" t="s">
        <v>190</v>
      </c>
      <c r="T12" t="s">
        <v>118</v>
      </c>
      <c r="U12" t="s">
        <v>191</v>
      </c>
      <c r="V12" t="s">
        <v>168</v>
      </c>
      <c r="W12" t="s">
        <v>192</v>
      </c>
      <c r="X12" t="s">
        <v>193</v>
      </c>
      <c r="Y12" t="s">
        <v>194</v>
      </c>
      <c r="Z12" t="s">
        <v>195</v>
      </c>
      <c r="AA12" t="s">
        <v>173</v>
      </c>
      <c r="AB12" t="s">
        <v>196</v>
      </c>
      <c r="AC12" t="s">
        <v>175</v>
      </c>
      <c r="AD12" t="s">
        <v>176</v>
      </c>
      <c r="AE12" t="s">
        <v>162</v>
      </c>
      <c r="AF12" t="s">
        <v>177</v>
      </c>
      <c r="AG12" t="s">
        <v>42</v>
      </c>
      <c r="AH12" t="s">
        <v>4</v>
      </c>
      <c r="AI12" t="s">
        <v>178</v>
      </c>
      <c r="AJ12" t="s">
        <v>179</v>
      </c>
      <c r="AK12">
        <v>0</v>
      </c>
    </row>
    <row r="13" spans="1:37" x14ac:dyDescent="0.25">
      <c r="A13">
        <v>669399</v>
      </c>
      <c r="B13">
        <v>127307</v>
      </c>
      <c r="C13" t="s">
        <v>214</v>
      </c>
      <c r="D13" t="s">
        <v>118</v>
      </c>
      <c r="E13" t="s">
        <v>223</v>
      </c>
      <c r="F13" s="249">
        <v>39027</v>
      </c>
      <c r="G13" t="s">
        <v>162</v>
      </c>
      <c r="H13" t="s">
        <v>223</v>
      </c>
      <c r="I13" t="s">
        <v>224</v>
      </c>
      <c r="J13" t="s">
        <v>83</v>
      </c>
      <c r="K13" t="s">
        <v>225</v>
      </c>
      <c r="L13" t="s">
        <v>55</v>
      </c>
      <c r="M13" s="249">
        <v>44647</v>
      </c>
      <c r="N13" s="249">
        <v>44647</v>
      </c>
      <c r="O13" t="s">
        <v>9</v>
      </c>
      <c r="P13" t="s">
        <v>188</v>
      </c>
      <c r="Q13" t="s">
        <v>189</v>
      </c>
      <c r="R13" t="s">
        <v>9</v>
      </c>
      <c r="S13" t="s">
        <v>190</v>
      </c>
      <c r="T13" t="s">
        <v>118</v>
      </c>
      <c r="U13" t="s">
        <v>191</v>
      </c>
      <c r="V13" t="s">
        <v>168</v>
      </c>
      <c r="W13" t="s">
        <v>192</v>
      </c>
      <c r="X13" t="s">
        <v>193</v>
      </c>
      <c r="Y13" t="s">
        <v>194</v>
      </c>
      <c r="Z13" t="s">
        <v>195</v>
      </c>
      <c r="AA13" t="s">
        <v>173</v>
      </c>
      <c r="AB13" t="s">
        <v>196</v>
      </c>
      <c r="AC13" t="s">
        <v>175</v>
      </c>
      <c r="AD13" t="s">
        <v>176</v>
      </c>
      <c r="AE13" t="s">
        <v>162</v>
      </c>
      <c r="AF13" t="s">
        <v>177</v>
      </c>
      <c r="AG13" t="s">
        <v>42</v>
      </c>
      <c r="AH13" t="s">
        <v>4</v>
      </c>
      <c r="AI13" t="s">
        <v>178</v>
      </c>
      <c r="AJ13" t="s">
        <v>179</v>
      </c>
      <c r="AK13">
        <v>0</v>
      </c>
    </row>
    <row r="14" spans="1:37" x14ac:dyDescent="0.25">
      <c r="A14">
        <v>669400</v>
      </c>
      <c r="B14">
        <v>127308</v>
      </c>
      <c r="C14" t="s">
        <v>214</v>
      </c>
      <c r="D14" t="s">
        <v>118</v>
      </c>
      <c r="E14" t="s">
        <v>226</v>
      </c>
      <c r="F14" s="249">
        <v>38767</v>
      </c>
      <c r="G14" t="s">
        <v>162</v>
      </c>
      <c r="H14" t="s">
        <v>226</v>
      </c>
      <c r="I14" t="s">
        <v>227</v>
      </c>
      <c r="J14" t="s">
        <v>83</v>
      </c>
      <c r="K14" t="s">
        <v>228</v>
      </c>
      <c r="L14" t="s">
        <v>55</v>
      </c>
      <c r="M14" s="249">
        <v>44647</v>
      </c>
      <c r="N14" s="249">
        <v>44647</v>
      </c>
      <c r="O14" t="s">
        <v>9</v>
      </c>
      <c r="P14" t="s">
        <v>188</v>
      </c>
      <c r="Q14" t="s">
        <v>189</v>
      </c>
      <c r="R14" t="s">
        <v>9</v>
      </c>
      <c r="S14" t="s">
        <v>190</v>
      </c>
      <c r="T14" t="s">
        <v>118</v>
      </c>
      <c r="U14" t="s">
        <v>191</v>
      </c>
      <c r="V14" t="s">
        <v>168</v>
      </c>
      <c r="W14" t="s">
        <v>192</v>
      </c>
      <c r="X14" t="s">
        <v>193</v>
      </c>
      <c r="Y14" t="s">
        <v>194</v>
      </c>
      <c r="Z14" t="s">
        <v>195</v>
      </c>
      <c r="AA14" t="s">
        <v>173</v>
      </c>
      <c r="AB14" t="s">
        <v>196</v>
      </c>
      <c r="AC14" t="s">
        <v>175</v>
      </c>
      <c r="AD14" t="s">
        <v>176</v>
      </c>
      <c r="AE14" t="s">
        <v>162</v>
      </c>
      <c r="AF14" t="s">
        <v>177</v>
      </c>
      <c r="AG14" t="s">
        <v>43</v>
      </c>
      <c r="AH14" t="s">
        <v>4</v>
      </c>
      <c r="AI14" t="s">
        <v>178</v>
      </c>
      <c r="AJ14" t="s">
        <v>179</v>
      </c>
      <c r="AK14">
        <v>0</v>
      </c>
    </row>
    <row r="15" spans="1:37" x14ac:dyDescent="0.25">
      <c r="A15">
        <v>669401</v>
      </c>
      <c r="B15">
        <v>127308</v>
      </c>
      <c r="C15" t="s">
        <v>214</v>
      </c>
      <c r="D15" t="s">
        <v>118</v>
      </c>
      <c r="E15" t="s">
        <v>229</v>
      </c>
      <c r="F15" s="249">
        <v>39374</v>
      </c>
      <c r="G15" t="s">
        <v>162</v>
      </c>
      <c r="H15" t="s">
        <v>229</v>
      </c>
      <c r="I15" t="s">
        <v>185</v>
      </c>
      <c r="J15" t="s">
        <v>209</v>
      </c>
      <c r="K15" t="s">
        <v>230</v>
      </c>
      <c r="L15" t="s">
        <v>55</v>
      </c>
      <c r="M15" s="249">
        <v>44647</v>
      </c>
      <c r="N15" s="249">
        <v>44647</v>
      </c>
      <c r="O15" t="s">
        <v>9</v>
      </c>
      <c r="P15" t="s">
        <v>188</v>
      </c>
      <c r="Q15" t="s">
        <v>189</v>
      </c>
      <c r="R15" t="s">
        <v>9</v>
      </c>
      <c r="S15" t="s">
        <v>190</v>
      </c>
      <c r="T15" t="s">
        <v>118</v>
      </c>
      <c r="U15" t="s">
        <v>191</v>
      </c>
      <c r="V15" t="s">
        <v>168</v>
      </c>
      <c r="W15" t="s">
        <v>192</v>
      </c>
      <c r="X15" t="s">
        <v>193</v>
      </c>
      <c r="Y15" t="s">
        <v>194</v>
      </c>
      <c r="Z15" t="s">
        <v>195</v>
      </c>
      <c r="AA15" t="s">
        <v>173</v>
      </c>
      <c r="AB15" t="s">
        <v>196</v>
      </c>
      <c r="AC15" t="s">
        <v>175</v>
      </c>
      <c r="AD15" t="s">
        <v>176</v>
      </c>
      <c r="AE15" t="s">
        <v>162</v>
      </c>
      <c r="AF15" t="s">
        <v>177</v>
      </c>
      <c r="AG15" t="s">
        <v>43</v>
      </c>
      <c r="AH15" t="s">
        <v>4</v>
      </c>
      <c r="AI15" t="s">
        <v>178</v>
      </c>
      <c r="AJ15" t="s">
        <v>179</v>
      </c>
      <c r="AK15">
        <v>0</v>
      </c>
    </row>
    <row r="16" spans="1:37" x14ac:dyDescent="0.25">
      <c r="A16">
        <v>669402</v>
      </c>
      <c r="B16">
        <v>127308</v>
      </c>
      <c r="C16" t="s">
        <v>214</v>
      </c>
      <c r="D16" t="s">
        <v>118</v>
      </c>
      <c r="E16" t="s">
        <v>231</v>
      </c>
      <c r="F16" s="249">
        <v>39070</v>
      </c>
      <c r="G16" t="s">
        <v>162</v>
      </c>
      <c r="H16" t="s">
        <v>231</v>
      </c>
      <c r="I16" t="s">
        <v>232</v>
      </c>
      <c r="J16" t="s">
        <v>83</v>
      </c>
      <c r="K16" t="s">
        <v>233</v>
      </c>
      <c r="L16" t="s">
        <v>55</v>
      </c>
      <c r="M16" s="249">
        <v>44647</v>
      </c>
      <c r="N16" s="249">
        <v>44647</v>
      </c>
      <c r="O16" t="s">
        <v>9</v>
      </c>
      <c r="P16" t="s">
        <v>188</v>
      </c>
      <c r="Q16" t="s">
        <v>189</v>
      </c>
      <c r="R16" t="s">
        <v>9</v>
      </c>
      <c r="S16" t="s">
        <v>190</v>
      </c>
      <c r="T16" t="s">
        <v>118</v>
      </c>
      <c r="U16" t="s">
        <v>191</v>
      </c>
      <c r="V16" t="s">
        <v>168</v>
      </c>
      <c r="W16" t="s">
        <v>192</v>
      </c>
      <c r="X16" t="s">
        <v>193</v>
      </c>
      <c r="Y16" t="s">
        <v>194</v>
      </c>
      <c r="Z16" t="s">
        <v>195</v>
      </c>
      <c r="AA16" t="s">
        <v>173</v>
      </c>
      <c r="AB16" t="s">
        <v>196</v>
      </c>
      <c r="AC16" t="s">
        <v>175</v>
      </c>
      <c r="AD16" t="s">
        <v>176</v>
      </c>
      <c r="AE16" t="s">
        <v>162</v>
      </c>
      <c r="AF16" t="s">
        <v>177</v>
      </c>
      <c r="AG16" t="s">
        <v>43</v>
      </c>
      <c r="AH16" t="s">
        <v>4</v>
      </c>
      <c r="AI16" t="s">
        <v>178</v>
      </c>
      <c r="AJ16" t="s">
        <v>179</v>
      </c>
      <c r="AK16">
        <v>0</v>
      </c>
    </row>
    <row r="17" spans="1:37" x14ac:dyDescent="0.25">
      <c r="A17">
        <v>669403</v>
      </c>
      <c r="B17">
        <v>127309</v>
      </c>
      <c r="C17" t="s">
        <v>200</v>
      </c>
      <c r="D17" t="s">
        <v>118</v>
      </c>
      <c r="E17" t="s">
        <v>234</v>
      </c>
      <c r="F17" s="249">
        <v>41071</v>
      </c>
      <c r="G17" t="s">
        <v>235</v>
      </c>
      <c r="H17" t="s">
        <v>234</v>
      </c>
      <c r="I17" t="s">
        <v>236</v>
      </c>
      <c r="J17" t="s">
        <v>186</v>
      </c>
      <c r="K17" t="s">
        <v>237</v>
      </c>
      <c r="L17" t="s">
        <v>55</v>
      </c>
      <c r="M17" s="249">
        <v>44647</v>
      </c>
      <c r="N17" s="249">
        <v>44647</v>
      </c>
      <c r="O17" t="s">
        <v>9</v>
      </c>
      <c r="P17" t="s">
        <v>188</v>
      </c>
      <c r="Q17" t="s">
        <v>189</v>
      </c>
      <c r="R17" t="s">
        <v>9</v>
      </c>
      <c r="S17" t="s">
        <v>190</v>
      </c>
      <c r="T17" t="s">
        <v>118</v>
      </c>
      <c r="U17" t="s">
        <v>191</v>
      </c>
      <c r="V17" t="s">
        <v>168</v>
      </c>
      <c r="W17" t="s">
        <v>192</v>
      </c>
      <c r="X17" t="s">
        <v>193</v>
      </c>
      <c r="Y17" t="s">
        <v>194</v>
      </c>
      <c r="Z17" t="s">
        <v>195</v>
      </c>
      <c r="AA17" t="s">
        <v>173</v>
      </c>
      <c r="AB17" t="s">
        <v>196</v>
      </c>
      <c r="AC17" t="s">
        <v>175</v>
      </c>
      <c r="AD17" t="s">
        <v>176</v>
      </c>
      <c r="AE17" t="s">
        <v>235</v>
      </c>
      <c r="AF17" t="s">
        <v>177</v>
      </c>
      <c r="AG17" t="s">
        <v>43</v>
      </c>
      <c r="AH17" t="s">
        <v>4</v>
      </c>
      <c r="AI17" t="s">
        <v>178</v>
      </c>
      <c r="AJ17" t="s">
        <v>179</v>
      </c>
      <c r="AK17">
        <v>0</v>
      </c>
    </row>
    <row r="18" spans="1:37" x14ac:dyDescent="0.25">
      <c r="A18">
        <v>669404</v>
      </c>
      <c r="B18">
        <v>127309</v>
      </c>
      <c r="C18" t="s">
        <v>200</v>
      </c>
      <c r="D18" t="s">
        <v>118</v>
      </c>
      <c r="E18" t="s">
        <v>238</v>
      </c>
      <c r="F18" s="249">
        <v>40884</v>
      </c>
      <c r="G18" t="s">
        <v>235</v>
      </c>
      <c r="H18" t="s">
        <v>238</v>
      </c>
      <c r="I18" t="s">
        <v>239</v>
      </c>
      <c r="J18" t="s">
        <v>186</v>
      </c>
      <c r="K18" t="s">
        <v>240</v>
      </c>
      <c r="L18" t="s">
        <v>55</v>
      </c>
      <c r="M18" s="249">
        <v>44647</v>
      </c>
      <c r="N18" s="249">
        <v>44647</v>
      </c>
      <c r="O18" t="s">
        <v>9</v>
      </c>
      <c r="P18" t="s">
        <v>188</v>
      </c>
      <c r="Q18" t="s">
        <v>189</v>
      </c>
      <c r="R18" t="s">
        <v>9</v>
      </c>
      <c r="S18" t="s">
        <v>190</v>
      </c>
      <c r="T18" t="s">
        <v>118</v>
      </c>
      <c r="U18" t="s">
        <v>191</v>
      </c>
      <c r="V18" t="s">
        <v>168</v>
      </c>
      <c r="W18" t="s">
        <v>192</v>
      </c>
      <c r="X18" t="s">
        <v>193</v>
      </c>
      <c r="Y18" t="s">
        <v>194</v>
      </c>
      <c r="Z18" t="s">
        <v>195</v>
      </c>
      <c r="AA18" t="s">
        <v>173</v>
      </c>
      <c r="AB18" t="s">
        <v>196</v>
      </c>
      <c r="AC18" t="s">
        <v>175</v>
      </c>
      <c r="AD18" t="s">
        <v>176</v>
      </c>
      <c r="AE18" t="s">
        <v>235</v>
      </c>
      <c r="AF18" t="s">
        <v>177</v>
      </c>
      <c r="AG18" t="s">
        <v>43</v>
      </c>
      <c r="AH18" t="s">
        <v>4</v>
      </c>
      <c r="AI18" t="s">
        <v>178</v>
      </c>
      <c r="AJ18" t="s">
        <v>179</v>
      </c>
      <c r="AK18">
        <v>0</v>
      </c>
    </row>
    <row r="19" spans="1:37" x14ac:dyDescent="0.25">
      <c r="A19">
        <v>669405</v>
      </c>
      <c r="B19">
        <v>127309</v>
      </c>
      <c r="C19" t="s">
        <v>200</v>
      </c>
      <c r="D19" t="s">
        <v>118</v>
      </c>
      <c r="E19" t="s">
        <v>241</v>
      </c>
      <c r="F19" s="249">
        <v>40730</v>
      </c>
      <c r="G19" t="s">
        <v>235</v>
      </c>
      <c r="H19" t="s">
        <v>241</v>
      </c>
      <c r="I19" t="s">
        <v>242</v>
      </c>
      <c r="J19" t="s">
        <v>243</v>
      </c>
      <c r="K19" t="s">
        <v>244</v>
      </c>
      <c r="L19" t="s">
        <v>55</v>
      </c>
      <c r="M19" s="249">
        <v>44647</v>
      </c>
      <c r="N19" s="249">
        <v>44647</v>
      </c>
      <c r="O19" t="s">
        <v>9</v>
      </c>
      <c r="P19" t="s">
        <v>188</v>
      </c>
      <c r="Q19" t="s">
        <v>189</v>
      </c>
      <c r="R19" t="s">
        <v>9</v>
      </c>
      <c r="S19" t="s">
        <v>190</v>
      </c>
      <c r="T19" t="s">
        <v>118</v>
      </c>
      <c r="U19" t="s">
        <v>191</v>
      </c>
      <c r="V19" t="s">
        <v>168</v>
      </c>
      <c r="W19" t="s">
        <v>192</v>
      </c>
      <c r="X19" t="s">
        <v>193</v>
      </c>
      <c r="Y19" t="s">
        <v>194</v>
      </c>
      <c r="Z19" t="s">
        <v>195</v>
      </c>
      <c r="AA19" t="s">
        <v>173</v>
      </c>
      <c r="AB19" t="s">
        <v>196</v>
      </c>
      <c r="AC19" t="s">
        <v>175</v>
      </c>
      <c r="AD19" t="s">
        <v>176</v>
      </c>
      <c r="AE19" t="s">
        <v>235</v>
      </c>
      <c r="AF19" t="s">
        <v>177</v>
      </c>
      <c r="AG19" t="s">
        <v>43</v>
      </c>
      <c r="AH19" t="s">
        <v>4</v>
      </c>
      <c r="AI19" t="s">
        <v>178</v>
      </c>
      <c r="AJ19" t="s">
        <v>179</v>
      </c>
      <c r="AK19">
        <v>0</v>
      </c>
    </row>
    <row r="20" spans="1:37" x14ac:dyDescent="0.25">
      <c r="A20">
        <v>670755</v>
      </c>
      <c r="B20">
        <v>129352</v>
      </c>
      <c r="C20" t="s">
        <v>183</v>
      </c>
      <c r="D20" t="s">
        <v>114</v>
      </c>
      <c r="E20" t="s">
        <v>245</v>
      </c>
      <c r="F20" s="249">
        <v>41501</v>
      </c>
      <c r="G20" t="s">
        <v>162</v>
      </c>
      <c r="H20" t="s">
        <v>245</v>
      </c>
      <c r="I20" t="s">
        <v>246</v>
      </c>
      <c r="J20" t="s">
        <v>83</v>
      </c>
      <c r="K20" t="s">
        <v>247</v>
      </c>
      <c r="L20" t="s">
        <v>55</v>
      </c>
      <c r="M20" s="249">
        <v>44657</v>
      </c>
      <c r="N20" s="249">
        <v>44657</v>
      </c>
      <c r="O20" t="s">
        <v>9</v>
      </c>
      <c r="P20" t="s">
        <v>248</v>
      </c>
      <c r="Q20" t="s">
        <v>249</v>
      </c>
      <c r="R20" t="s">
        <v>250</v>
      </c>
      <c r="S20" t="s">
        <v>9</v>
      </c>
      <c r="T20" t="s">
        <v>114</v>
      </c>
      <c r="U20" t="s">
        <v>251</v>
      </c>
      <c r="V20" t="s">
        <v>168</v>
      </c>
      <c r="W20" t="s">
        <v>252</v>
      </c>
      <c r="X20" t="s">
        <v>253</v>
      </c>
      <c r="Y20" t="s">
        <v>254</v>
      </c>
      <c r="Z20" t="s">
        <v>255</v>
      </c>
      <c r="AA20" t="s">
        <v>256</v>
      </c>
      <c r="AB20" t="s">
        <v>196</v>
      </c>
      <c r="AC20" t="s">
        <v>175</v>
      </c>
      <c r="AD20" t="s">
        <v>176</v>
      </c>
      <c r="AE20" t="s">
        <v>162</v>
      </c>
      <c r="AF20" t="s">
        <v>177</v>
      </c>
      <c r="AG20" t="s">
        <v>43</v>
      </c>
      <c r="AH20" t="s">
        <v>4</v>
      </c>
      <c r="AI20" t="s">
        <v>178</v>
      </c>
      <c r="AJ20" t="s">
        <v>179</v>
      </c>
      <c r="AK20">
        <v>0</v>
      </c>
    </row>
    <row r="21" spans="1:37" x14ac:dyDescent="0.25">
      <c r="A21">
        <v>670756</v>
      </c>
      <c r="B21">
        <v>129352</v>
      </c>
      <c r="C21" t="s">
        <v>183</v>
      </c>
      <c r="D21" t="s">
        <v>114</v>
      </c>
      <c r="E21" t="s">
        <v>257</v>
      </c>
      <c r="F21" s="249">
        <v>41569</v>
      </c>
      <c r="G21" t="s">
        <v>162</v>
      </c>
      <c r="H21" t="s">
        <v>257</v>
      </c>
      <c r="I21" t="s">
        <v>258</v>
      </c>
      <c r="J21" t="s">
        <v>83</v>
      </c>
      <c r="K21" t="s">
        <v>259</v>
      </c>
      <c r="L21" t="s">
        <v>55</v>
      </c>
      <c r="M21" s="249">
        <v>44657</v>
      </c>
      <c r="N21" s="249">
        <v>44657</v>
      </c>
      <c r="O21" t="s">
        <v>9</v>
      </c>
      <c r="P21" t="s">
        <v>248</v>
      </c>
      <c r="Q21" t="s">
        <v>249</v>
      </c>
      <c r="R21" t="s">
        <v>250</v>
      </c>
      <c r="S21" t="s">
        <v>9</v>
      </c>
      <c r="T21" t="s">
        <v>114</v>
      </c>
      <c r="U21" t="s">
        <v>251</v>
      </c>
      <c r="V21" t="s">
        <v>168</v>
      </c>
      <c r="W21" t="s">
        <v>252</v>
      </c>
      <c r="X21" t="s">
        <v>253</v>
      </c>
      <c r="Y21" t="s">
        <v>254</v>
      </c>
      <c r="Z21" t="s">
        <v>255</v>
      </c>
      <c r="AA21" t="s">
        <v>256</v>
      </c>
      <c r="AB21" t="s">
        <v>196</v>
      </c>
      <c r="AC21" t="s">
        <v>175</v>
      </c>
      <c r="AD21" t="s">
        <v>176</v>
      </c>
      <c r="AE21" t="s">
        <v>162</v>
      </c>
      <c r="AF21" t="s">
        <v>177</v>
      </c>
      <c r="AG21" t="s">
        <v>43</v>
      </c>
      <c r="AH21" t="s">
        <v>4</v>
      </c>
      <c r="AI21" t="s">
        <v>178</v>
      </c>
      <c r="AJ21" t="s">
        <v>179</v>
      </c>
      <c r="AK21">
        <v>0</v>
      </c>
    </row>
    <row r="22" spans="1:37" x14ac:dyDescent="0.25">
      <c r="A22">
        <v>670757</v>
      </c>
      <c r="B22">
        <v>129353</v>
      </c>
      <c r="C22" t="s">
        <v>260</v>
      </c>
      <c r="D22" t="s">
        <v>114</v>
      </c>
      <c r="E22" t="s">
        <v>261</v>
      </c>
      <c r="F22" s="249">
        <v>40242</v>
      </c>
      <c r="G22" t="s">
        <v>235</v>
      </c>
      <c r="H22" t="s">
        <v>261</v>
      </c>
      <c r="I22" t="s">
        <v>262</v>
      </c>
      <c r="J22" t="s">
        <v>83</v>
      </c>
      <c r="K22" t="s">
        <v>263</v>
      </c>
      <c r="L22" t="s">
        <v>55</v>
      </c>
      <c r="M22" s="249">
        <v>44657</v>
      </c>
      <c r="N22" s="249">
        <v>44657</v>
      </c>
      <c r="O22" t="s">
        <v>9</v>
      </c>
      <c r="P22" t="s">
        <v>248</v>
      </c>
      <c r="Q22" t="s">
        <v>249</v>
      </c>
      <c r="R22" t="s">
        <v>250</v>
      </c>
      <c r="S22" t="s">
        <v>9</v>
      </c>
      <c r="T22" t="s">
        <v>114</v>
      </c>
      <c r="U22" t="s">
        <v>251</v>
      </c>
      <c r="V22" t="s">
        <v>168</v>
      </c>
      <c r="W22" t="s">
        <v>252</v>
      </c>
      <c r="X22" t="s">
        <v>253</v>
      </c>
      <c r="Y22" t="s">
        <v>254</v>
      </c>
      <c r="Z22" t="s">
        <v>255</v>
      </c>
      <c r="AA22" t="s">
        <v>256</v>
      </c>
      <c r="AB22" t="s">
        <v>196</v>
      </c>
      <c r="AC22" t="s">
        <v>175</v>
      </c>
      <c r="AD22" t="s">
        <v>176</v>
      </c>
      <c r="AE22" t="s">
        <v>235</v>
      </c>
      <c r="AF22" t="s">
        <v>177</v>
      </c>
      <c r="AG22" t="s">
        <v>43</v>
      </c>
      <c r="AH22" t="s">
        <v>4</v>
      </c>
      <c r="AI22" t="s">
        <v>178</v>
      </c>
      <c r="AJ22" t="s">
        <v>179</v>
      </c>
      <c r="AK22">
        <v>0</v>
      </c>
    </row>
    <row r="23" spans="1:37" x14ac:dyDescent="0.25">
      <c r="A23">
        <v>670758</v>
      </c>
      <c r="B23">
        <v>129353</v>
      </c>
      <c r="C23" t="s">
        <v>260</v>
      </c>
      <c r="D23" t="s">
        <v>114</v>
      </c>
      <c r="E23" t="s">
        <v>264</v>
      </c>
      <c r="F23" s="249">
        <v>39946</v>
      </c>
      <c r="G23" t="s">
        <v>235</v>
      </c>
      <c r="H23" t="s">
        <v>264</v>
      </c>
      <c r="I23" t="s">
        <v>265</v>
      </c>
      <c r="J23" t="s">
        <v>83</v>
      </c>
      <c r="K23" t="s">
        <v>266</v>
      </c>
      <c r="L23" t="s">
        <v>55</v>
      </c>
      <c r="M23" s="249">
        <v>44657</v>
      </c>
      <c r="N23" s="249">
        <v>44657</v>
      </c>
      <c r="O23" t="s">
        <v>9</v>
      </c>
      <c r="P23" t="s">
        <v>248</v>
      </c>
      <c r="Q23" t="s">
        <v>249</v>
      </c>
      <c r="R23" t="s">
        <v>250</v>
      </c>
      <c r="S23" t="s">
        <v>9</v>
      </c>
      <c r="T23" t="s">
        <v>114</v>
      </c>
      <c r="U23" t="s">
        <v>251</v>
      </c>
      <c r="V23" t="s">
        <v>168</v>
      </c>
      <c r="W23" t="s">
        <v>252</v>
      </c>
      <c r="X23" t="s">
        <v>253</v>
      </c>
      <c r="Y23" t="s">
        <v>254</v>
      </c>
      <c r="Z23" t="s">
        <v>255</v>
      </c>
      <c r="AA23" t="s">
        <v>256</v>
      </c>
      <c r="AB23" t="s">
        <v>196</v>
      </c>
      <c r="AC23" t="s">
        <v>175</v>
      </c>
      <c r="AD23" t="s">
        <v>176</v>
      </c>
      <c r="AE23" t="s">
        <v>235</v>
      </c>
      <c r="AF23" t="s">
        <v>177</v>
      </c>
      <c r="AG23" t="s">
        <v>43</v>
      </c>
      <c r="AH23" t="s">
        <v>4</v>
      </c>
      <c r="AI23" t="s">
        <v>178</v>
      </c>
      <c r="AJ23" t="s">
        <v>179</v>
      </c>
      <c r="AK23">
        <v>0</v>
      </c>
    </row>
    <row r="24" spans="1:37" x14ac:dyDescent="0.25">
      <c r="A24">
        <v>670759</v>
      </c>
      <c r="B24">
        <v>129356</v>
      </c>
      <c r="C24" t="s">
        <v>200</v>
      </c>
      <c r="D24" t="s">
        <v>114</v>
      </c>
      <c r="E24" t="s">
        <v>267</v>
      </c>
      <c r="F24" s="249">
        <v>40523</v>
      </c>
      <c r="G24" t="s">
        <v>162</v>
      </c>
      <c r="H24" t="s">
        <v>267</v>
      </c>
      <c r="I24" t="s">
        <v>258</v>
      </c>
      <c r="J24" t="s">
        <v>83</v>
      </c>
      <c r="K24" t="s">
        <v>268</v>
      </c>
      <c r="L24" t="s">
        <v>55</v>
      </c>
      <c r="M24" s="249">
        <v>44657</v>
      </c>
      <c r="N24" s="249">
        <v>44657</v>
      </c>
      <c r="O24" t="s">
        <v>9</v>
      </c>
      <c r="P24" t="s">
        <v>248</v>
      </c>
      <c r="Q24" t="s">
        <v>249</v>
      </c>
      <c r="R24" t="s">
        <v>250</v>
      </c>
      <c r="S24" t="s">
        <v>9</v>
      </c>
      <c r="T24" t="s">
        <v>114</v>
      </c>
      <c r="U24" t="s">
        <v>251</v>
      </c>
      <c r="V24" t="s">
        <v>168</v>
      </c>
      <c r="W24" t="s">
        <v>252</v>
      </c>
      <c r="X24" t="s">
        <v>253</v>
      </c>
      <c r="Y24" t="s">
        <v>254</v>
      </c>
      <c r="Z24" t="s">
        <v>255</v>
      </c>
      <c r="AA24" t="s">
        <v>256</v>
      </c>
      <c r="AB24" t="s">
        <v>196</v>
      </c>
      <c r="AC24" t="s">
        <v>175</v>
      </c>
      <c r="AD24" t="s">
        <v>176</v>
      </c>
      <c r="AE24" t="s">
        <v>162</v>
      </c>
      <c r="AF24" t="s">
        <v>177</v>
      </c>
      <c r="AG24" t="s">
        <v>43</v>
      </c>
      <c r="AH24" t="s">
        <v>4</v>
      </c>
      <c r="AI24" t="s">
        <v>178</v>
      </c>
      <c r="AJ24" t="s">
        <v>179</v>
      </c>
      <c r="AK24">
        <v>0</v>
      </c>
    </row>
    <row r="25" spans="1:37" x14ac:dyDescent="0.25">
      <c r="A25">
        <v>670760</v>
      </c>
      <c r="B25">
        <v>129356</v>
      </c>
      <c r="C25" t="s">
        <v>200</v>
      </c>
      <c r="D25" t="s">
        <v>114</v>
      </c>
      <c r="E25" t="s">
        <v>269</v>
      </c>
      <c r="F25" s="249">
        <v>41018</v>
      </c>
      <c r="G25" t="s">
        <v>162</v>
      </c>
      <c r="H25" t="s">
        <v>269</v>
      </c>
      <c r="I25" t="s">
        <v>270</v>
      </c>
      <c r="J25" t="s">
        <v>83</v>
      </c>
      <c r="K25" t="s">
        <v>271</v>
      </c>
      <c r="L25" t="s">
        <v>55</v>
      </c>
      <c r="M25" s="249">
        <v>44657</v>
      </c>
      <c r="N25" s="249">
        <v>44657</v>
      </c>
      <c r="O25" t="s">
        <v>9</v>
      </c>
      <c r="P25" t="s">
        <v>248</v>
      </c>
      <c r="Q25" t="s">
        <v>249</v>
      </c>
      <c r="R25" t="s">
        <v>250</v>
      </c>
      <c r="S25" t="s">
        <v>9</v>
      </c>
      <c r="T25" t="s">
        <v>114</v>
      </c>
      <c r="U25" t="s">
        <v>251</v>
      </c>
      <c r="V25" t="s">
        <v>168</v>
      </c>
      <c r="W25" t="s">
        <v>252</v>
      </c>
      <c r="X25" t="s">
        <v>253</v>
      </c>
      <c r="Y25" t="s">
        <v>254</v>
      </c>
      <c r="Z25" t="s">
        <v>255</v>
      </c>
      <c r="AA25" t="s">
        <v>256</v>
      </c>
      <c r="AB25" t="s">
        <v>196</v>
      </c>
      <c r="AC25" t="s">
        <v>175</v>
      </c>
      <c r="AD25" t="s">
        <v>176</v>
      </c>
      <c r="AE25" t="s">
        <v>162</v>
      </c>
      <c r="AF25" t="s">
        <v>177</v>
      </c>
      <c r="AG25" t="s">
        <v>43</v>
      </c>
      <c r="AH25" t="s">
        <v>4</v>
      </c>
      <c r="AI25" t="s">
        <v>178</v>
      </c>
      <c r="AJ25" t="s">
        <v>179</v>
      </c>
      <c r="AK25">
        <v>0</v>
      </c>
    </row>
    <row r="26" spans="1:37" x14ac:dyDescent="0.25">
      <c r="A26">
        <v>672835</v>
      </c>
      <c r="B26">
        <v>127655</v>
      </c>
      <c r="C26" t="s">
        <v>214</v>
      </c>
      <c r="D26" t="s">
        <v>116</v>
      </c>
      <c r="E26" t="s">
        <v>272</v>
      </c>
      <c r="F26" s="249">
        <v>39078</v>
      </c>
      <c r="G26" t="s">
        <v>162</v>
      </c>
      <c r="H26" t="s">
        <v>272</v>
      </c>
      <c r="I26" t="s">
        <v>273</v>
      </c>
      <c r="J26" t="s">
        <v>274</v>
      </c>
      <c r="K26" t="s">
        <v>275</v>
      </c>
      <c r="L26" t="s">
        <v>55</v>
      </c>
      <c r="M26" s="249">
        <v>44649</v>
      </c>
      <c r="N26" s="249">
        <v>44649</v>
      </c>
      <c r="O26" t="s">
        <v>9</v>
      </c>
      <c r="P26" t="s">
        <v>276</v>
      </c>
      <c r="Q26" t="s">
        <v>277</v>
      </c>
      <c r="R26" t="s">
        <v>278</v>
      </c>
      <c r="S26" t="s">
        <v>9</v>
      </c>
      <c r="T26" t="s">
        <v>116</v>
      </c>
      <c r="U26" t="s">
        <v>279</v>
      </c>
      <c r="V26" t="s">
        <v>168</v>
      </c>
      <c r="W26" t="s">
        <v>280</v>
      </c>
      <c r="X26" t="s">
        <v>281</v>
      </c>
      <c r="Y26" t="s">
        <v>282</v>
      </c>
      <c r="Z26" t="s">
        <v>195</v>
      </c>
      <c r="AA26" t="s">
        <v>173</v>
      </c>
      <c r="AB26" t="s">
        <v>196</v>
      </c>
      <c r="AC26" t="s">
        <v>175</v>
      </c>
      <c r="AD26" t="s">
        <v>176</v>
      </c>
      <c r="AE26" t="s">
        <v>162</v>
      </c>
      <c r="AF26" t="s">
        <v>177</v>
      </c>
      <c r="AG26" t="s">
        <v>42</v>
      </c>
      <c r="AH26" t="s">
        <v>4</v>
      </c>
      <c r="AI26" t="s">
        <v>178</v>
      </c>
      <c r="AJ26" t="s">
        <v>179</v>
      </c>
      <c r="AK26">
        <v>0</v>
      </c>
    </row>
    <row r="27" spans="1:37" x14ac:dyDescent="0.25">
      <c r="A27">
        <v>672836</v>
      </c>
      <c r="B27">
        <v>127655</v>
      </c>
      <c r="C27" t="s">
        <v>214</v>
      </c>
      <c r="D27" t="s">
        <v>116</v>
      </c>
      <c r="E27" t="s">
        <v>283</v>
      </c>
      <c r="F27" s="249">
        <v>38740</v>
      </c>
      <c r="G27" t="s">
        <v>162</v>
      </c>
      <c r="H27" t="s">
        <v>283</v>
      </c>
      <c r="I27" t="s">
        <v>284</v>
      </c>
      <c r="J27" t="s">
        <v>83</v>
      </c>
      <c r="K27" t="s">
        <v>285</v>
      </c>
      <c r="L27" t="s">
        <v>55</v>
      </c>
      <c r="M27" s="249">
        <v>44649</v>
      </c>
      <c r="N27" s="249">
        <v>44649</v>
      </c>
      <c r="O27" t="s">
        <v>9</v>
      </c>
      <c r="P27" t="s">
        <v>276</v>
      </c>
      <c r="Q27" t="s">
        <v>277</v>
      </c>
      <c r="R27" t="s">
        <v>278</v>
      </c>
      <c r="S27" t="s">
        <v>9</v>
      </c>
      <c r="T27" t="s">
        <v>116</v>
      </c>
      <c r="U27" t="s">
        <v>279</v>
      </c>
      <c r="V27" t="s">
        <v>168</v>
      </c>
      <c r="W27" t="s">
        <v>280</v>
      </c>
      <c r="X27" t="s">
        <v>281</v>
      </c>
      <c r="Y27" t="s">
        <v>282</v>
      </c>
      <c r="Z27" t="s">
        <v>195</v>
      </c>
      <c r="AA27" t="s">
        <v>173</v>
      </c>
      <c r="AB27" t="s">
        <v>196</v>
      </c>
      <c r="AC27" t="s">
        <v>175</v>
      </c>
      <c r="AD27" t="s">
        <v>176</v>
      </c>
      <c r="AE27" t="s">
        <v>162</v>
      </c>
      <c r="AF27" t="s">
        <v>177</v>
      </c>
      <c r="AG27" t="s">
        <v>42</v>
      </c>
      <c r="AH27" t="s">
        <v>4</v>
      </c>
      <c r="AI27" t="s">
        <v>178</v>
      </c>
      <c r="AJ27" t="s">
        <v>179</v>
      </c>
      <c r="AK27">
        <v>0</v>
      </c>
    </row>
    <row r="28" spans="1:37" x14ac:dyDescent="0.25">
      <c r="A28">
        <v>672837</v>
      </c>
      <c r="B28">
        <v>127657</v>
      </c>
      <c r="C28" t="s">
        <v>260</v>
      </c>
      <c r="D28" t="s">
        <v>116</v>
      </c>
      <c r="E28" t="s">
        <v>286</v>
      </c>
      <c r="F28" s="249">
        <v>39673</v>
      </c>
      <c r="G28" t="s">
        <v>162</v>
      </c>
      <c r="H28" t="s">
        <v>286</v>
      </c>
      <c r="I28" t="s">
        <v>287</v>
      </c>
      <c r="J28" t="s">
        <v>83</v>
      </c>
      <c r="K28" t="s">
        <v>288</v>
      </c>
      <c r="L28" t="s">
        <v>55</v>
      </c>
      <c r="M28" s="249">
        <v>44649</v>
      </c>
      <c r="N28" s="249">
        <v>44649</v>
      </c>
      <c r="O28" t="s">
        <v>9</v>
      </c>
      <c r="P28" t="s">
        <v>276</v>
      </c>
      <c r="Q28" t="s">
        <v>277</v>
      </c>
      <c r="R28" t="s">
        <v>278</v>
      </c>
      <c r="S28" t="s">
        <v>9</v>
      </c>
      <c r="T28" t="s">
        <v>116</v>
      </c>
      <c r="U28" t="s">
        <v>279</v>
      </c>
      <c r="V28" t="s">
        <v>168</v>
      </c>
      <c r="W28" t="s">
        <v>280</v>
      </c>
      <c r="X28" t="s">
        <v>281</v>
      </c>
      <c r="Y28" t="s">
        <v>282</v>
      </c>
      <c r="Z28" t="s">
        <v>195</v>
      </c>
      <c r="AA28" t="s">
        <v>173</v>
      </c>
      <c r="AB28" t="s">
        <v>196</v>
      </c>
      <c r="AC28" t="s">
        <v>175</v>
      </c>
      <c r="AD28" t="s">
        <v>176</v>
      </c>
      <c r="AE28" t="s">
        <v>162</v>
      </c>
      <c r="AF28" t="s">
        <v>177</v>
      </c>
      <c r="AG28" t="s">
        <v>43</v>
      </c>
      <c r="AH28" t="s">
        <v>4</v>
      </c>
      <c r="AI28" t="s">
        <v>178</v>
      </c>
      <c r="AJ28" t="s">
        <v>179</v>
      </c>
      <c r="AK28">
        <v>0</v>
      </c>
    </row>
    <row r="29" spans="1:37" x14ac:dyDescent="0.25">
      <c r="A29">
        <v>672838</v>
      </c>
      <c r="B29">
        <v>127657</v>
      </c>
      <c r="C29" t="s">
        <v>260</v>
      </c>
      <c r="D29" t="s">
        <v>116</v>
      </c>
      <c r="E29" t="s">
        <v>289</v>
      </c>
      <c r="F29" s="249">
        <v>39551</v>
      </c>
      <c r="G29" t="s">
        <v>162</v>
      </c>
      <c r="H29" t="s">
        <v>289</v>
      </c>
      <c r="I29" t="s">
        <v>290</v>
      </c>
      <c r="J29" t="s">
        <v>186</v>
      </c>
      <c r="K29" t="s">
        <v>291</v>
      </c>
      <c r="L29" t="s">
        <v>55</v>
      </c>
      <c r="M29" s="249">
        <v>44649</v>
      </c>
      <c r="N29" s="249">
        <v>44649</v>
      </c>
      <c r="O29" t="s">
        <v>9</v>
      </c>
      <c r="P29" t="s">
        <v>276</v>
      </c>
      <c r="Q29" t="s">
        <v>277</v>
      </c>
      <c r="R29" t="s">
        <v>278</v>
      </c>
      <c r="S29" t="s">
        <v>9</v>
      </c>
      <c r="T29" t="s">
        <v>116</v>
      </c>
      <c r="U29" t="s">
        <v>279</v>
      </c>
      <c r="V29" t="s">
        <v>168</v>
      </c>
      <c r="W29" t="s">
        <v>280</v>
      </c>
      <c r="X29" t="s">
        <v>281</v>
      </c>
      <c r="Y29" t="s">
        <v>282</v>
      </c>
      <c r="Z29" t="s">
        <v>195</v>
      </c>
      <c r="AA29" t="s">
        <v>173</v>
      </c>
      <c r="AB29" t="s">
        <v>196</v>
      </c>
      <c r="AC29" t="s">
        <v>175</v>
      </c>
      <c r="AD29" t="s">
        <v>176</v>
      </c>
      <c r="AE29" t="s">
        <v>162</v>
      </c>
      <c r="AF29" t="s">
        <v>177</v>
      </c>
      <c r="AG29" t="s">
        <v>43</v>
      </c>
      <c r="AH29" t="s">
        <v>4</v>
      </c>
      <c r="AI29" t="s">
        <v>178</v>
      </c>
      <c r="AJ29" t="s">
        <v>179</v>
      </c>
      <c r="AK29">
        <v>0</v>
      </c>
    </row>
    <row r="30" spans="1:37" x14ac:dyDescent="0.25">
      <c r="A30">
        <v>672839</v>
      </c>
      <c r="B30">
        <v>127657</v>
      </c>
      <c r="C30" t="s">
        <v>260</v>
      </c>
      <c r="D30" t="s">
        <v>116</v>
      </c>
      <c r="E30" t="s">
        <v>292</v>
      </c>
      <c r="F30" s="249">
        <v>39576</v>
      </c>
      <c r="G30" t="s">
        <v>162</v>
      </c>
      <c r="H30" t="s">
        <v>292</v>
      </c>
      <c r="I30" t="s">
        <v>293</v>
      </c>
      <c r="J30" t="s">
        <v>83</v>
      </c>
      <c r="K30" t="s">
        <v>294</v>
      </c>
      <c r="L30" t="s">
        <v>55</v>
      </c>
      <c r="M30" s="249">
        <v>44649</v>
      </c>
      <c r="N30" s="249">
        <v>44649</v>
      </c>
      <c r="O30" t="s">
        <v>9</v>
      </c>
      <c r="P30" t="s">
        <v>276</v>
      </c>
      <c r="Q30" t="s">
        <v>277</v>
      </c>
      <c r="R30" t="s">
        <v>278</v>
      </c>
      <c r="S30" t="s">
        <v>9</v>
      </c>
      <c r="T30" t="s">
        <v>116</v>
      </c>
      <c r="U30" t="s">
        <v>279</v>
      </c>
      <c r="V30" t="s">
        <v>168</v>
      </c>
      <c r="W30" t="s">
        <v>280</v>
      </c>
      <c r="X30" t="s">
        <v>281</v>
      </c>
      <c r="Y30" t="s">
        <v>282</v>
      </c>
      <c r="Z30" t="s">
        <v>195</v>
      </c>
      <c r="AA30" t="s">
        <v>173</v>
      </c>
      <c r="AB30" t="s">
        <v>196</v>
      </c>
      <c r="AC30" t="s">
        <v>175</v>
      </c>
      <c r="AD30" t="s">
        <v>176</v>
      </c>
      <c r="AE30" t="s">
        <v>162</v>
      </c>
      <c r="AF30" t="s">
        <v>177</v>
      </c>
      <c r="AG30" t="s">
        <v>43</v>
      </c>
      <c r="AH30" t="s">
        <v>4</v>
      </c>
      <c r="AI30" t="s">
        <v>178</v>
      </c>
      <c r="AJ30" t="s">
        <v>179</v>
      </c>
      <c r="AK30">
        <v>0</v>
      </c>
    </row>
    <row r="31" spans="1:37" x14ac:dyDescent="0.25">
      <c r="A31">
        <v>672840</v>
      </c>
      <c r="B31">
        <v>128208</v>
      </c>
      <c r="C31" t="s">
        <v>159</v>
      </c>
      <c r="D31" t="s">
        <v>116</v>
      </c>
      <c r="E31" t="s">
        <v>295</v>
      </c>
      <c r="F31" s="249">
        <v>38106</v>
      </c>
      <c r="G31" t="s">
        <v>162</v>
      </c>
      <c r="H31" t="s">
        <v>295</v>
      </c>
      <c r="I31" t="s">
        <v>296</v>
      </c>
      <c r="J31" t="s">
        <v>297</v>
      </c>
      <c r="K31" t="s">
        <v>298</v>
      </c>
      <c r="L31" t="s">
        <v>55</v>
      </c>
      <c r="M31" s="249">
        <v>44650</v>
      </c>
      <c r="N31" s="249">
        <v>44650</v>
      </c>
      <c r="O31" t="s">
        <v>9</v>
      </c>
      <c r="P31" t="s">
        <v>276</v>
      </c>
      <c r="Q31" t="s">
        <v>277</v>
      </c>
      <c r="R31" t="s">
        <v>278</v>
      </c>
      <c r="S31" t="s">
        <v>9</v>
      </c>
      <c r="T31" t="s">
        <v>116</v>
      </c>
      <c r="U31" t="s">
        <v>279</v>
      </c>
      <c r="V31" t="s">
        <v>168</v>
      </c>
      <c r="W31" t="s">
        <v>280</v>
      </c>
      <c r="X31" t="s">
        <v>281</v>
      </c>
      <c r="Y31" t="s">
        <v>282</v>
      </c>
      <c r="Z31" t="s">
        <v>195</v>
      </c>
      <c r="AA31" t="s">
        <v>173</v>
      </c>
      <c r="AB31" t="s">
        <v>196</v>
      </c>
      <c r="AC31" t="s">
        <v>175</v>
      </c>
      <c r="AD31" t="s">
        <v>176</v>
      </c>
      <c r="AE31" t="s">
        <v>162</v>
      </c>
      <c r="AF31" t="s">
        <v>177</v>
      </c>
      <c r="AG31" t="s">
        <v>43</v>
      </c>
      <c r="AH31" t="s">
        <v>4</v>
      </c>
      <c r="AI31" t="s">
        <v>178</v>
      </c>
      <c r="AJ31" t="s">
        <v>179</v>
      </c>
      <c r="AK31">
        <v>0</v>
      </c>
    </row>
    <row r="32" spans="1:37" x14ac:dyDescent="0.25">
      <c r="A32">
        <v>672841</v>
      </c>
      <c r="B32">
        <v>128208</v>
      </c>
      <c r="C32" t="s">
        <v>159</v>
      </c>
      <c r="D32" t="s">
        <v>116</v>
      </c>
      <c r="E32" t="s">
        <v>299</v>
      </c>
      <c r="F32" s="249">
        <v>38424</v>
      </c>
      <c r="G32" t="s">
        <v>162</v>
      </c>
      <c r="H32" t="s">
        <v>299</v>
      </c>
      <c r="I32" t="s">
        <v>300</v>
      </c>
      <c r="J32" t="s">
        <v>83</v>
      </c>
      <c r="K32" t="s">
        <v>301</v>
      </c>
      <c r="L32" t="s">
        <v>55</v>
      </c>
      <c r="M32" s="249">
        <v>44650</v>
      </c>
      <c r="N32" s="249">
        <v>44650</v>
      </c>
      <c r="O32" t="s">
        <v>9</v>
      </c>
      <c r="P32" t="s">
        <v>276</v>
      </c>
      <c r="Q32" t="s">
        <v>277</v>
      </c>
      <c r="R32" t="s">
        <v>278</v>
      </c>
      <c r="S32" t="s">
        <v>9</v>
      </c>
      <c r="T32" t="s">
        <v>116</v>
      </c>
      <c r="U32" t="s">
        <v>279</v>
      </c>
      <c r="V32" t="s">
        <v>168</v>
      </c>
      <c r="W32" t="s">
        <v>280</v>
      </c>
      <c r="X32" t="s">
        <v>281</v>
      </c>
      <c r="Y32" t="s">
        <v>282</v>
      </c>
      <c r="Z32" t="s">
        <v>195</v>
      </c>
      <c r="AA32" t="s">
        <v>173</v>
      </c>
      <c r="AB32" t="s">
        <v>196</v>
      </c>
      <c r="AC32" t="s">
        <v>175</v>
      </c>
      <c r="AD32" t="s">
        <v>176</v>
      </c>
      <c r="AE32" t="s">
        <v>162</v>
      </c>
      <c r="AF32" t="s">
        <v>177</v>
      </c>
      <c r="AG32" t="s">
        <v>43</v>
      </c>
      <c r="AH32" t="s">
        <v>4</v>
      </c>
      <c r="AI32" t="s">
        <v>178</v>
      </c>
      <c r="AJ32" t="s">
        <v>179</v>
      </c>
      <c r="AK32">
        <v>0</v>
      </c>
    </row>
    <row r="33" spans="1:37" x14ac:dyDescent="0.25">
      <c r="A33">
        <v>672842</v>
      </c>
      <c r="B33">
        <v>128208</v>
      </c>
      <c r="C33" t="s">
        <v>159</v>
      </c>
      <c r="D33" t="s">
        <v>116</v>
      </c>
      <c r="E33" t="s">
        <v>302</v>
      </c>
      <c r="F33" s="249">
        <v>38026</v>
      </c>
      <c r="G33" t="s">
        <v>162</v>
      </c>
      <c r="H33" t="s">
        <v>302</v>
      </c>
      <c r="I33" t="s">
        <v>303</v>
      </c>
      <c r="J33" t="s">
        <v>83</v>
      </c>
      <c r="K33" t="s">
        <v>304</v>
      </c>
      <c r="L33" t="s">
        <v>55</v>
      </c>
      <c r="M33" s="249">
        <v>44650</v>
      </c>
      <c r="N33" s="249">
        <v>44650</v>
      </c>
      <c r="O33" t="s">
        <v>9</v>
      </c>
      <c r="P33" t="s">
        <v>276</v>
      </c>
      <c r="Q33" t="s">
        <v>277</v>
      </c>
      <c r="R33" t="s">
        <v>278</v>
      </c>
      <c r="S33" t="s">
        <v>9</v>
      </c>
      <c r="T33" t="s">
        <v>116</v>
      </c>
      <c r="U33" t="s">
        <v>279</v>
      </c>
      <c r="V33" t="s">
        <v>168</v>
      </c>
      <c r="W33" t="s">
        <v>280</v>
      </c>
      <c r="X33" t="s">
        <v>281</v>
      </c>
      <c r="Y33" t="s">
        <v>282</v>
      </c>
      <c r="Z33" t="s">
        <v>195</v>
      </c>
      <c r="AA33" t="s">
        <v>173</v>
      </c>
      <c r="AB33" t="s">
        <v>196</v>
      </c>
      <c r="AC33" t="s">
        <v>175</v>
      </c>
      <c r="AD33" t="s">
        <v>176</v>
      </c>
      <c r="AE33" t="s">
        <v>162</v>
      </c>
      <c r="AF33" t="s">
        <v>177</v>
      </c>
      <c r="AG33" t="s">
        <v>43</v>
      </c>
      <c r="AH33" t="s">
        <v>4</v>
      </c>
      <c r="AI33" t="s">
        <v>178</v>
      </c>
      <c r="AJ33" t="s">
        <v>179</v>
      </c>
      <c r="AK33">
        <v>0</v>
      </c>
    </row>
    <row r="34" spans="1:37" x14ac:dyDescent="0.25">
      <c r="A34">
        <v>672843</v>
      </c>
      <c r="B34">
        <v>128209</v>
      </c>
      <c r="C34" t="s">
        <v>214</v>
      </c>
      <c r="D34" t="s">
        <v>116</v>
      </c>
      <c r="E34" t="s">
        <v>305</v>
      </c>
      <c r="F34" s="249">
        <v>38862</v>
      </c>
      <c r="G34" t="s">
        <v>235</v>
      </c>
      <c r="H34" t="s">
        <v>305</v>
      </c>
      <c r="I34" t="s">
        <v>306</v>
      </c>
      <c r="J34" t="s">
        <v>83</v>
      </c>
      <c r="K34" t="s">
        <v>307</v>
      </c>
      <c r="L34" t="s">
        <v>55</v>
      </c>
      <c r="M34" s="249">
        <v>44650</v>
      </c>
      <c r="N34" s="249">
        <v>44650</v>
      </c>
      <c r="O34" t="s">
        <v>9</v>
      </c>
      <c r="P34" t="s">
        <v>276</v>
      </c>
      <c r="Q34" t="s">
        <v>277</v>
      </c>
      <c r="R34" t="s">
        <v>278</v>
      </c>
      <c r="S34" t="s">
        <v>9</v>
      </c>
      <c r="T34" t="s">
        <v>116</v>
      </c>
      <c r="U34" t="s">
        <v>279</v>
      </c>
      <c r="V34" t="s">
        <v>168</v>
      </c>
      <c r="W34" t="s">
        <v>280</v>
      </c>
      <c r="X34" t="s">
        <v>281</v>
      </c>
      <c r="Y34" t="s">
        <v>282</v>
      </c>
      <c r="Z34" t="s">
        <v>195</v>
      </c>
      <c r="AA34" t="s">
        <v>173</v>
      </c>
      <c r="AB34" t="s">
        <v>196</v>
      </c>
      <c r="AC34" t="s">
        <v>175</v>
      </c>
      <c r="AD34" t="s">
        <v>176</v>
      </c>
      <c r="AE34" t="s">
        <v>235</v>
      </c>
      <c r="AF34" t="s">
        <v>177</v>
      </c>
      <c r="AG34" t="s">
        <v>43</v>
      </c>
      <c r="AH34" t="s">
        <v>4</v>
      </c>
      <c r="AI34" t="s">
        <v>178</v>
      </c>
      <c r="AJ34" t="s">
        <v>179</v>
      </c>
      <c r="AK34">
        <v>0</v>
      </c>
    </row>
    <row r="35" spans="1:37" x14ac:dyDescent="0.25">
      <c r="A35">
        <v>672844</v>
      </c>
      <c r="B35">
        <v>128209</v>
      </c>
      <c r="C35" t="s">
        <v>214</v>
      </c>
      <c r="D35" t="s">
        <v>116</v>
      </c>
      <c r="E35" t="s">
        <v>308</v>
      </c>
      <c r="F35" s="249">
        <v>38725</v>
      </c>
      <c r="G35" t="s">
        <v>235</v>
      </c>
      <c r="H35" t="s">
        <v>308</v>
      </c>
      <c r="I35" t="s">
        <v>309</v>
      </c>
      <c r="J35" t="s">
        <v>83</v>
      </c>
      <c r="K35" t="s">
        <v>310</v>
      </c>
      <c r="L35" t="s">
        <v>55</v>
      </c>
      <c r="M35" s="249">
        <v>44650</v>
      </c>
      <c r="N35" s="249">
        <v>44650</v>
      </c>
      <c r="O35" t="s">
        <v>9</v>
      </c>
      <c r="P35" t="s">
        <v>276</v>
      </c>
      <c r="Q35" t="s">
        <v>277</v>
      </c>
      <c r="R35" t="s">
        <v>278</v>
      </c>
      <c r="S35" t="s">
        <v>9</v>
      </c>
      <c r="T35" t="s">
        <v>116</v>
      </c>
      <c r="U35" t="s">
        <v>279</v>
      </c>
      <c r="V35" t="s">
        <v>168</v>
      </c>
      <c r="W35" t="s">
        <v>280</v>
      </c>
      <c r="X35" t="s">
        <v>281</v>
      </c>
      <c r="Y35" t="s">
        <v>282</v>
      </c>
      <c r="Z35" t="s">
        <v>195</v>
      </c>
      <c r="AA35" t="s">
        <v>173</v>
      </c>
      <c r="AB35" t="s">
        <v>196</v>
      </c>
      <c r="AC35" t="s">
        <v>175</v>
      </c>
      <c r="AD35" t="s">
        <v>176</v>
      </c>
      <c r="AE35" t="s">
        <v>235</v>
      </c>
      <c r="AF35" t="s">
        <v>177</v>
      </c>
      <c r="AG35" t="s">
        <v>43</v>
      </c>
      <c r="AH35" t="s">
        <v>4</v>
      </c>
      <c r="AI35" t="s">
        <v>178</v>
      </c>
      <c r="AJ35" t="s">
        <v>179</v>
      </c>
      <c r="AK35">
        <v>0</v>
      </c>
    </row>
    <row r="36" spans="1:37" x14ac:dyDescent="0.25">
      <c r="A36">
        <v>672845</v>
      </c>
      <c r="B36">
        <v>128213</v>
      </c>
      <c r="C36" t="s">
        <v>311</v>
      </c>
      <c r="D36" t="s">
        <v>116</v>
      </c>
      <c r="E36" t="s">
        <v>312</v>
      </c>
      <c r="F36" s="249">
        <v>38610</v>
      </c>
      <c r="G36" t="s">
        <v>235</v>
      </c>
      <c r="H36" t="s">
        <v>312</v>
      </c>
      <c r="I36" t="s">
        <v>313</v>
      </c>
      <c r="J36" t="s">
        <v>98</v>
      </c>
      <c r="K36" t="s">
        <v>314</v>
      </c>
      <c r="L36" t="s">
        <v>55</v>
      </c>
      <c r="M36" s="249">
        <v>44650</v>
      </c>
      <c r="N36" s="249">
        <v>44650</v>
      </c>
      <c r="O36" t="s">
        <v>9</v>
      </c>
      <c r="P36" t="s">
        <v>276</v>
      </c>
      <c r="Q36" t="s">
        <v>277</v>
      </c>
      <c r="R36" t="s">
        <v>278</v>
      </c>
      <c r="S36" t="s">
        <v>9</v>
      </c>
      <c r="T36" t="s">
        <v>116</v>
      </c>
      <c r="U36" t="s">
        <v>279</v>
      </c>
      <c r="V36" t="s">
        <v>168</v>
      </c>
      <c r="W36" t="s">
        <v>280</v>
      </c>
      <c r="X36" t="s">
        <v>281</v>
      </c>
      <c r="Y36" t="s">
        <v>282</v>
      </c>
      <c r="Z36" t="s">
        <v>195</v>
      </c>
      <c r="AA36" t="s">
        <v>173</v>
      </c>
      <c r="AB36" t="s">
        <v>196</v>
      </c>
      <c r="AC36" t="s">
        <v>175</v>
      </c>
      <c r="AD36" t="s">
        <v>176</v>
      </c>
      <c r="AE36" t="s">
        <v>235</v>
      </c>
      <c r="AF36" t="s">
        <v>177</v>
      </c>
      <c r="AG36" t="s">
        <v>42</v>
      </c>
      <c r="AH36" t="s">
        <v>4</v>
      </c>
      <c r="AI36" t="s">
        <v>178</v>
      </c>
      <c r="AJ36" t="s">
        <v>179</v>
      </c>
      <c r="AK36">
        <v>0</v>
      </c>
    </row>
    <row r="37" spans="1:37" x14ac:dyDescent="0.25">
      <c r="A37">
        <v>672846</v>
      </c>
      <c r="B37">
        <v>128213</v>
      </c>
      <c r="C37" t="s">
        <v>311</v>
      </c>
      <c r="D37" t="s">
        <v>116</v>
      </c>
      <c r="E37" t="s">
        <v>315</v>
      </c>
      <c r="F37" s="249">
        <v>38918</v>
      </c>
      <c r="G37" t="s">
        <v>235</v>
      </c>
      <c r="H37" t="s">
        <v>315</v>
      </c>
      <c r="I37" t="s">
        <v>316</v>
      </c>
      <c r="J37" t="s">
        <v>83</v>
      </c>
      <c r="K37" t="s">
        <v>317</v>
      </c>
      <c r="L37" t="s">
        <v>55</v>
      </c>
      <c r="M37" s="249">
        <v>44650</v>
      </c>
      <c r="N37" s="249">
        <v>44650</v>
      </c>
      <c r="O37" t="s">
        <v>9</v>
      </c>
      <c r="P37" t="s">
        <v>276</v>
      </c>
      <c r="Q37" t="s">
        <v>277</v>
      </c>
      <c r="R37" t="s">
        <v>278</v>
      </c>
      <c r="S37" t="s">
        <v>9</v>
      </c>
      <c r="T37" t="s">
        <v>116</v>
      </c>
      <c r="U37" t="s">
        <v>279</v>
      </c>
      <c r="V37" t="s">
        <v>168</v>
      </c>
      <c r="W37" t="s">
        <v>280</v>
      </c>
      <c r="X37" t="s">
        <v>281</v>
      </c>
      <c r="Y37" t="s">
        <v>282</v>
      </c>
      <c r="Z37" t="s">
        <v>195</v>
      </c>
      <c r="AA37" t="s">
        <v>173</v>
      </c>
      <c r="AB37" t="s">
        <v>196</v>
      </c>
      <c r="AC37" t="s">
        <v>175</v>
      </c>
      <c r="AD37" t="s">
        <v>176</v>
      </c>
      <c r="AE37" t="s">
        <v>235</v>
      </c>
      <c r="AF37" t="s">
        <v>177</v>
      </c>
      <c r="AG37" t="s">
        <v>42</v>
      </c>
      <c r="AH37" t="s">
        <v>4</v>
      </c>
      <c r="AI37" t="s">
        <v>178</v>
      </c>
      <c r="AJ37" t="s">
        <v>179</v>
      </c>
      <c r="AK37">
        <v>0</v>
      </c>
    </row>
    <row r="38" spans="1:37" x14ac:dyDescent="0.25">
      <c r="A38">
        <v>672847</v>
      </c>
      <c r="B38">
        <v>128213</v>
      </c>
      <c r="C38" t="s">
        <v>311</v>
      </c>
      <c r="D38" t="s">
        <v>116</v>
      </c>
      <c r="E38" t="s">
        <v>318</v>
      </c>
      <c r="F38" s="249">
        <v>38107</v>
      </c>
      <c r="G38" t="s">
        <v>235</v>
      </c>
      <c r="H38" t="s">
        <v>318</v>
      </c>
      <c r="I38" t="s">
        <v>319</v>
      </c>
      <c r="J38" t="s">
        <v>83</v>
      </c>
      <c r="K38" t="s">
        <v>320</v>
      </c>
      <c r="L38" t="s">
        <v>55</v>
      </c>
      <c r="M38" s="249">
        <v>44650</v>
      </c>
      <c r="N38" s="249">
        <v>44650</v>
      </c>
      <c r="O38" t="s">
        <v>9</v>
      </c>
      <c r="P38" t="s">
        <v>276</v>
      </c>
      <c r="Q38" t="s">
        <v>277</v>
      </c>
      <c r="R38" t="s">
        <v>278</v>
      </c>
      <c r="S38" t="s">
        <v>9</v>
      </c>
      <c r="T38" t="s">
        <v>116</v>
      </c>
      <c r="U38" t="s">
        <v>279</v>
      </c>
      <c r="V38" t="s">
        <v>168</v>
      </c>
      <c r="W38" t="s">
        <v>280</v>
      </c>
      <c r="X38" t="s">
        <v>281</v>
      </c>
      <c r="Y38" t="s">
        <v>282</v>
      </c>
      <c r="Z38" t="s">
        <v>195</v>
      </c>
      <c r="AA38" t="s">
        <v>173</v>
      </c>
      <c r="AB38" t="s">
        <v>196</v>
      </c>
      <c r="AC38" t="s">
        <v>175</v>
      </c>
      <c r="AD38" t="s">
        <v>176</v>
      </c>
      <c r="AE38" t="s">
        <v>235</v>
      </c>
      <c r="AF38" t="s">
        <v>177</v>
      </c>
      <c r="AG38" t="s">
        <v>42</v>
      </c>
      <c r="AH38" t="s">
        <v>4</v>
      </c>
      <c r="AI38" t="s">
        <v>178</v>
      </c>
      <c r="AJ38" t="s">
        <v>179</v>
      </c>
      <c r="AK38">
        <v>0</v>
      </c>
    </row>
    <row r="39" spans="1:37" x14ac:dyDescent="0.25">
      <c r="A39">
        <v>674701</v>
      </c>
      <c r="B39">
        <v>127302</v>
      </c>
      <c r="C39" t="s">
        <v>183</v>
      </c>
      <c r="D39" t="s">
        <v>112</v>
      </c>
      <c r="E39" t="s">
        <v>321</v>
      </c>
      <c r="F39" s="249">
        <v>42054</v>
      </c>
      <c r="G39" t="s">
        <v>235</v>
      </c>
      <c r="H39" t="s">
        <v>321</v>
      </c>
      <c r="I39" t="s">
        <v>322</v>
      </c>
      <c r="J39" t="s">
        <v>186</v>
      </c>
      <c r="K39" t="s">
        <v>323</v>
      </c>
      <c r="L39" t="s">
        <v>55</v>
      </c>
      <c r="M39" s="249">
        <v>44647</v>
      </c>
      <c r="N39" s="249">
        <v>44647</v>
      </c>
      <c r="O39" t="s">
        <v>9</v>
      </c>
      <c r="P39" t="s">
        <v>324</v>
      </c>
      <c r="Q39" t="s">
        <v>325</v>
      </c>
      <c r="R39" t="s">
        <v>9</v>
      </c>
      <c r="S39" t="s">
        <v>9</v>
      </c>
      <c r="T39" t="s">
        <v>112</v>
      </c>
      <c r="U39" t="s">
        <v>326</v>
      </c>
      <c r="V39" t="s">
        <v>168</v>
      </c>
      <c r="W39" t="s">
        <v>327</v>
      </c>
      <c r="X39" t="s">
        <v>328</v>
      </c>
      <c r="Y39" t="s">
        <v>9</v>
      </c>
      <c r="Z39" t="s">
        <v>195</v>
      </c>
      <c r="AA39" t="s">
        <v>173</v>
      </c>
      <c r="AB39" t="s">
        <v>196</v>
      </c>
      <c r="AC39" t="s">
        <v>175</v>
      </c>
      <c r="AD39" t="s">
        <v>176</v>
      </c>
      <c r="AE39" t="s">
        <v>235</v>
      </c>
      <c r="AF39" t="s">
        <v>177</v>
      </c>
      <c r="AG39" t="s">
        <v>43</v>
      </c>
      <c r="AH39" t="s">
        <v>4</v>
      </c>
      <c r="AI39" t="s">
        <v>178</v>
      </c>
      <c r="AJ39" t="s">
        <v>179</v>
      </c>
      <c r="AK39">
        <v>0</v>
      </c>
    </row>
    <row r="40" spans="1:37" x14ac:dyDescent="0.25">
      <c r="A40">
        <v>674702</v>
      </c>
      <c r="B40">
        <v>127302</v>
      </c>
      <c r="C40" t="s">
        <v>183</v>
      </c>
      <c r="D40" t="s">
        <v>112</v>
      </c>
      <c r="E40" t="s">
        <v>329</v>
      </c>
      <c r="F40" s="249">
        <v>41583</v>
      </c>
      <c r="G40" t="s">
        <v>235</v>
      </c>
      <c r="H40" t="s">
        <v>329</v>
      </c>
      <c r="I40" t="s">
        <v>330</v>
      </c>
      <c r="J40" t="s">
        <v>98</v>
      </c>
      <c r="K40" t="s">
        <v>331</v>
      </c>
      <c r="L40" t="s">
        <v>55</v>
      </c>
      <c r="M40" s="249">
        <v>44647</v>
      </c>
      <c r="N40" s="249">
        <v>44647</v>
      </c>
      <c r="O40" t="s">
        <v>9</v>
      </c>
      <c r="P40" t="s">
        <v>324</v>
      </c>
      <c r="Q40" t="s">
        <v>325</v>
      </c>
      <c r="R40" t="s">
        <v>9</v>
      </c>
      <c r="S40" t="s">
        <v>9</v>
      </c>
      <c r="T40" t="s">
        <v>112</v>
      </c>
      <c r="U40" t="s">
        <v>326</v>
      </c>
      <c r="V40" t="s">
        <v>168</v>
      </c>
      <c r="W40" t="s">
        <v>327</v>
      </c>
      <c r="X40" t="s">
        <v>328</v>
      </c>
      <c r="Y40" t="s">
        <v>9</v>
      </c>
      <c r="Z40" t="s">
        <v>195</v>
      </c>
      <c r="AA40" t="s">
        <v>173</v>
      </c>
      <c r="AB40" t="s">
        <v>196</v>
      </c>
      <c r="AC40" t="s">
        <v>175</v>
      </c>
      <c r="AD40" t="s">
        <v>176</v>
      </c>
      <c r="AE40" t="s">
        <v>235</v>
      </c>
      <c r="AF40" t="s">
        <v>177</v>
      </c>
      <c r="AG40" t="s">
        <v>43</v>
      </c>
      <c r="AH40" t="s">
        <v>4</v>
      </c>
      <c r="AI40" t="s">
        <v>178</v>
      </c>
      <c r="AJ40" t="s">
        <v>179</v>
      </c>
      <c r="AK40">
        <v>0</v>
      </c>
    </row>
    <row r="41" spans="1:37" x14ac:dyDescent="0.25">
      <c r="A41">
        <v>674703</v>
      </c>
      <c r="B41">
        <v>127302</v>
      </c>
      <c r="C41" t="s">
        <v>183</v>
      </c>
      <c r="D41" t="s">
        <v>112</v>
      </c>
      <c r="E41" t="s">
        <v>332</v>
      </c>
      <c r="F41" s="249">
        <v>41362</v>
      </c>
      <c r="G41" t="s">
        <v>235</v>
      </c>
      <c r="H41" t="s">
        <v>332</v>
      </c>
      <c r="I41" t="s">
        <v>333</v>
      </c>
      <c r="J41" t="s">
        <v>83</v>
      </c>
      <c r="K41" t="s">
        <v>334</v>
      </c>
      <c r="L41" t="s">
        <v>55</v>
      </c>
      <c r="M41" s="249">
        <v>44647</v>
      </c>
      <c r="N41" s="249">
        <v>44650</v>
      </c>
      <c r="O41" t="s">
        <v>9</v>
      </c>
      <c r="P41" t="s">
        <v>324</v>
      </c>
      <c r="Q41" t="s">
        <v>325</v>
      </c>
      <c r="R41" t="s">
        <v>9</v>
      </c>
      <c r="S41" t="s">
        <v>9</v>
      </c>
      <c r="T41" t="s">
        <v>112</v>
      </c>
      <c r="U41" t="s">
        <v>326</v>
      </c>
      <c r="V41" t="s">
        <v>168</v>
      </c>
      <c r="W41" t="s">
        <v>327</v>
      </c>
      <c r="X41" t="s">
        <v>328</v>
      </c>
      <c r="Y41" t="s">
        <v>9</v>
      </c>
      <c r="Z41" t="s">
        <v>195</v>
      </c>
      <c r="AA41" t="s">
        <v>173</v>
      </c>
      <c r="AB41" t="s">
        <v>196</v>
      </c>
      <c r="AC41" t="s">
        <v>175</v>
      </c>
      <c r="AD41" t="s">
        <v>176</v>
      </c>
      <c r="AE41" t="s">
        <v>235</v>
      </c>
      <c r="AF41" t="s">
        <v>177</v>
      </c>
      <c r="AG41" t="s">
        <v>43</v>
      </c>
      <c r="AH41" t="s">
        <v>4</v>
      </c>
      <c r="AI41" t="s">
        <v>178</v>
      </c>
      <c r="AJ41" t="s">
        <v>179</v>
      </c>
      <c r="AK41">
        <v>0</v>
      </c>
    </row>
    <row r="42" spans="1:37" x14ac:dyDescent="0.25">
      <c r="A42">
        <v>674704</v>
      </c>
      <c r="B42">
        <v>127304</v>
      </c>
      <c r="C42" t="s">
        <v>200</v>
      </c>
      <c r="D42" t="s">
        <v>112</v>
      </c>
      <c r="E42" t="s">
        <v>335</v>
      </c>
      <c r="F42" s="249">
        <v>40732</v>
      </c>
      <c r="G42" t="s">
        <v>162</v>
      </c>
      <c r="H42" t="s">
        <v>335</v>
      </c>
      <c r="I42" t="s">
        <v>336</v>
      </c>
      <c r="J42" t="s">
        <v>186</v>
      </c>
      <c r="K42" t="s">
        <v>337</v>
      </c>
      <c r="L42" t="s">
        <v>55</v>
      </c>
      <c r="M42" s="249">
        <v>44647</v>
      </c>
      <c r="N42" s="249">
        <v>44647</v>
      </c>
      <c r="O42" t="s">
        <v>9</v>
      </c>
      <c r="P42" t="s">
        <v>324</v>
      </c>
      <c r="Q42" t="s">
        <v>325</v>
      </c>
      <c r="R42" t="s">
        <v>9</v>
      </c>
      <c r="S42" t="s">
        <v>9</v>
      </c>
      <c r="T42" t="s">
        <v>112</v>
      </c>
      <c r="U42" t="s">
        <v>326</v>
      </c>
      <c r="V42" t="s">
        <v>168</v>
      </c>
      <c r="W42" t="s">
        <v>327</v>
      </c>
      <c r="X42" t="s">
        <v>328</v>
      </c>
      <c r="Y42" t="s">
        <v>9</v>
      </c>
      <c r="Z42" t="s">
        <v>195</v>
      </c>
      <c r="AA42" t="s">
        <v>173</v>
      </c>
      <c r="AB42" t="s">
        <v>196</v>
      </c>
      <c r="AC42" t="s">
        <v>175</v>
      </c>
      <c r="AD42" t="s">
        <v>176</v>
      </c>
      <c r="AE42" t="s">
        <v>162</v>
      </c>
      <c r="AF42" t="s">
        <v>177</v>
      </c>
      <c r="AG42" t="s">
        <v>43</v>
      </c>
      <c r="AH42" t="s">
        <v>4</v>
      </c>
      <c r="AI42" t="s">
        <v>178</v>
      </c>
      <c r="AJ42" t="s">
        <v>179</v>
      </c>
      <c r="AK42">
        <v>0</v>
      </c>
    </row>
    <row r="43" spans="1:37" x14ac:dyDescent="0.25">
      <c r="A43">
        <v>674705</v>
      </c>
      <c r="B43">
        <v>127304</v>
      </c>
      <c r="C43" t="s">
        <v>200</v>
      </c>
      <c r="D43" t="s">
        <v>112</v>
      </c>
      <c r="E43" t="s">
        <v>338</v>
      </c>
      <c r="F43" s="249">
        <v>40913</v>
      </c>
      <c r="G43" t="s">
        <v>162</v>
      </c>
      <c r="H43" t="s">
        <v>338</v>
      </c>
      <c r="I43" t="s">
        <v>339</v>
      </c>
      <c r="J43" t="s">
        <v>83</v>
      </c>
      <c r="K43" t="s">
        <v>340</v>
      </c>
      <c r="L43" t="s">
        <v>55</v>
      </c>
      <c r="M43" s="249">
        <v>44647</v>
      </c>
      <c r="N43" s="249">
        <v>44647</v>
      </c>
      <c r="O43" t="s">
        <v>9</v>
      </c>
      <c r="P43" t="s">
        <v>324</v>
      </c>
      <c r="Q43" t="s">
        <v>325</v>
      </c>
      <c r="R43" t="s">
        <v>9</v>
      </c>
      <c r="S43" t="s">
        <v>9</v>
      </c>
      <c r="T43" t="s">
        <v>112</v>
      </c>
      <c r="U43" t="s">
        <v>326</v>
      </c>
      <c r="V43" t="s">
        <v>168</v>
      </c>
      <c r="W43" t="s">
        <v>327</v>
      </c>
      <c r="X43" t="s">
        <v>328</v>
      </c>
      <c r="Y43" t="s">
        <v>9</v>
      </c>
      <c r="Z43" t="s">
        <v>195</v>
      </c>
      <c r="AA43" t="s">
        <v>173</v>
      </c>
      <c r="AB43" t="s">
        <v>196</v>
      </c>
      <c r="AC43" t="s">
        <v>175</v>
      </c>
      <c r="AD43" t="s">
        <v>176</v>
      </c>
      <c r="AE43" t="s">
        <v>162</v>
      </c>
      <c r="AF43" t="s">
        <v>177</v>
      </c>
      <c r="AG43" t="s">
        <v>43</v>
      </c>
      <c r="AH43" t="s">
        <v>4</v>
      </c>
      <c r="AI43" t="s">
        <v>178</v>
      </c>
      <c r="AJ43" t="s">
        <v>179</v>
      </c>
      <c r="AK43">
        <v>0</v>
      </c>
    </row>
    <row r="44" spans="1:37" x14ac:dyDescent="0.25">
      <c r="A44">
        <v>674732</v>
      </c>
      <c r="B44">
        <v>127908</v>
      </c>
      <c r="C44" t="s">
        <v>200</v>
      </c>
      <c r="D44" t="s">
        <v>112</v>
      </c>
      <c r="E44" t="s">
        <v>341</v>
      </c>
      <c r="F44" s="249">
        <v>40388</v>
      </c>
      <c r="G44" t="s">
        <v>235</v>
      </c>
      <c r="H44" t="s">
        <v>341</v>
      </c>
      <c r="I44" t="s">
        <v>342</v>
      </c>
      <c r="J44" t="s">
        <v>83</v>
      </c>
      <c r="K44" t="s">
        <v>343</v>
      </c>
      <c r="L44" t="s">
        <v>55</v>
      </c>
      <c r="M44" s="249">
        <v>44650</v>
      </c>
      <c r="N44" s="249">
        <v>44650</v>
      </c>
      <c r="O44" t="s">
        <v>9</v>
      </c>
      <c r="P44" t="s">
        <v>324</v>
      </c>
      <c r="Q44" t="s">
        <v>325</v>
      </c>
      <c r="R44" t="s">
        <v>9</v>
      </c>
      <c r="S44" t="s">
        <v>9</v>
      </c>
      <c r="T44" t="s">
        <v>112</v>
      </c>
      <c r="U44" t="s">
        <v>326</v>
      </c>
      <c r="V44" t="s">
        <v>168</v>
      </c>
      <c r="W44" t="s">
        <v>327</v>
      </c>
      <c r="X44" t="s">
        <v>328</v>
      </c>
      <c r="Y44" t="s">
        <v>9</v>
      </c>
      <c r="Z44" t="s">
        <v>195</v>
      </c>
      <c r="AA44" t="s">
        <v>173</v>
      </c>
      <c r="AB44" t="s">
        <v>196</v>
      </c>
      <c r="AC44" t="s">
        <v>175</v>
      </c>
      <c r="AD44" t="s">
        <v>176</v>
      </c>
      <c r="AE44" t="s">
        <v>235</v>
      </c>
      <c r="AF44" t="s">
        <v>177</v>
      </c>
      <c r="AG44" t="s">
        <v>43</v>
      </c>
      <c r="AH44" t="s">
        <v>4</v>
      </c>
      <c r="AI44" t="s">
        <v>178</v>
      </c>
      <c r="AJ44" t="s">
        <v>179</v>
      </c>
      <c r="AK44">
        <v>0</v>
      </c>
    </row>
    <row r="45" spans="1:37" x14ac:dyDescent="0.25">
      <c r="A45">
        <v>674733</v>
      </c>
      <c r="B45">
        <v>127908</v>
      </c>
      <c r="C45" t="s">
        <v>200</v>
      </c>
      <c r="D45" t="s">
        <v>112</v>
      </c>
      <c r="E45" t="s">
        <v>344</v>
      </c>
      <c r="F45" s="249">
        <v>40521</v>
      </c>
      <c r="G45" t="s">
        <v>235</v>
      </c>
      <c r="H45" t="s">
        <v>344</v>
      </c>
      <c r="I45" t="s">
        <v>322</v>
      </c>
      <c r="J45" t="s">
        <v>209</v>
      </c>
      <c r="K45" t="s">
        <v>345</v>
      </c>
      <c r="L45" t="s">
        <v>55</v>
      </c>
      <c r="M45" s="249">
        <v>44650</v>
      </c>
      <c r="N45" s="249">
        <v>44650</v>
      </c>
      <c r="O45" t="s">
        <v>9</v>
      </c>
      <c r="P45" t="s">
        <v>324</v>
      </c>
      <c r="Q45" t="s">
        <v>325</v>
      </c>
      <c r="R45" t="s">
        <v>9</v>
      </c>
      <c r="S45" t="s">
        <v>9</v>
      </c>
      <c r="T45" t="s">
        <v>112</v>
      </c>
      <c r="U45" t="s">
        <v>326</v>
      </c>
      <c r="V45" t="s">
        <v>168</v>
      </c>
      <c r="W45" t="s">
        <v>327</v>
      </c>
      <c r="X45" t="s">
        <v>328</v>
      </c>
      <c r="Y45" t="s">
        <v>9</v>
      </c>
      <c r="Z45" t="s">
        <v>195</v>
      </c>
      <c r="AA45" t="s">
        <v>173</v>
      </c>
      <c r="AB45" t="s">
        <v>196</v>
      </c>
      <c r="AC45" t="s">
        <v>175</v>
      </c>
      <c r="AD45" t="s">
        <v>176</v>
      </c>
      <c r="AE45" t="s">
        <v>235</v>
      </c>
      <c r="AF45" t="s">
        <v>177</v>
      </c>
      <c r="AG45" t="s">
        <v>43</v>
      </c>
      <c r="AH45" t="s">
        <v>4</v>
      </c>
      <c r="AI45" t="s">
        <v>178</v>
      </c>
      <c r="AJ45" t="s">
        <v>179</v>
      </c>
      <c r="AK45">
        <v>0</v>
      </c>
    </row>
    <row r="46" spans="1:37" x14ac:dyDescent="0.25">
      <c r="A46">
        <v>677518</v>
      </c>
      <c r="B46">
        <v>128243</v>
      </c>
      <c r="C46" t="s">
        <v>346</v>
      </c>
      <c r="D46" t="s">
        <v>347</v>
      </c>
      <c r="E46" t="s">
        <v>348</v>
      </c>
      <c r="F46" s="249">
        <v>41666</v>
      </c>
      <c r="G46" t="s">
        <v>235</v>
      </c>
      <c r="H46" t="s">
        <v>348</v>
      </c>
      <c r="I46" t="s">
        <v>349</v>
      </c>
      <c r="J46" t="s">
        <v>88</v>
      </c>
      <c r="K46" t="s">
        <v>350</v>
      </c>
      <c r="L46" t="s">
        <v>55</v>
      </c>
      <c r="M46" s="249">
        <v>44651</v>
      </c>
      <c r="N46" s="249">
        <v>44651</v>
      </c>
      <c r="O46" t="s">
        <v>9</v>
      </c>
      <c r="P46" t="s">
        <v>351</v>
      </c>
      <c r="Q46" t="s">
        <v>352</v>
      </c>
      <c r="R46" t="s">
        <v>9</v>
      </c>
      <c r="S46" t="s">
        <v>353</v>
      </c>
      <c r="T46" t="s">
        <v>354</v>
      </c>
      <c r="U46" t="s">
        <v>355</v>
      </c>
      <c r="V46" t="s">
        <v>356</v>
      </c>
      <c r="W46" t="s">
        <v>357</v>
      </c>
      <c r="X46" t="s">
        <v>358</v>
      </c>
      <c r="Y46" t="s">
        <v>359</v>
      </c>
      <c r="Z46" t="s">
        <v>360</v>
      </c>
      <c r="AA46" t="s">
        <v>173</v>
      </c>
      <c r="AB46" t="s">
        <v>361</v>
      </c>
      <c r="AC46" t="s">
        <v>175</v>
      </c>
      <c r="AD46" t="s">
        <v>176</v>
      </c>
      <c r="AE46" t="s">
        <v>235</v>
      </c>
      <c r="AF46" t="s">
        <v>177</v>
      </c>
      <c r="AG46" t="s">
        <v>43</v>
      </c>
      <c r="AH46" t="s">
        <v>4</v>
      </c>
      <c r="AI46" t="s">
        <v>178</v>
      </c>
      <c r="AJ46" t="s">
        <v>179</v>
      </c>
      <c r="AK46">
        <v>0</v>
      </c>
    </row>
    <row r="47" spans="1:37" x14ac:dyDescent="0.25">
      <c r="A47">
        <v>677519</v>
      </c>
      <c r="B47">
        <v>128243</v>
      </c>
      <c r="C47" t="s">
        <v>346</v>
      </c>
      <c r="D47" t="s">
        <v>347</v>
      </c>
      <c r="E47" t="s">
        <v>362</v>
      </c>
      <c r="F47" s="249">
        <v>41664</v>
      </c>
      <c r="G47" t="s">
        <v>235</v>
      </c>
      <c r="H47" t="s">
        <v>362</v>
      </c>
      <c r="I47" t="s">
        <v>363</v>
      </c>
      <c r="J47" t="s">
        <v>88</v>
      </c>
      <c r="K47" t="s">
        <v>364</v>
      </c>
      <c r="L47" t="s">
        <v>55</v>
      </c>
      <c r="M47" s="249">
        <v>44651</v>
      </c>
      <c r="N47" s="249">
        <v>44651</v>
      </c>
      <c r="O47" t="s">
        <v>9</v>
      </c>
      <c r="P47" t="s">
        <v>351</v>
      </c>
      <c r="Q47" t="s">
        <v>352</v>
      </c>
      <c r="R47" t="s">
        <v>9</v>
      </c>
      <c r="S47" t="s">
        <v>353</v>
      </c>
      <c r="T47" t="s">
        <v>354</v>
      </c>
      <c r="U47" t="s">
        <v>355</v>
      </c>
      <c r="V47" t="s">
        <v>356</v>
      </c>
      <c r="W47" t="s">
        <v>357</v>
      </c>
      <c r="X47" t="s">
        <v>358</v>
      </c>
      <c r="Y47" t="s">
        <v>359</v>
      </c>
      <c r="Z47" t="s">
        <v>360</v>
      </c>
      <c r="AA47" t="s">
        <v>173</v>
      </c>
      <c r="AB47" t="s">
        <v>361</v>
      </c>
      <c r="AC47" t="s">
        <v>175</v>
      </c>
      <c r="AD47" t="s">
        <v>176</v>
      </c>
      <c r="AE47" t="s">
        <v>235</v>
      </c>
      <c r="AF47" t="s">
        <v>177</v>
      </c>
      <c r="AG47" t="s">
        <v>43</v>
      </c>
      <c r="AH47" t="s">
        <v>4</v>
      </c>
      <c r="AI47" t="s">
        <v>178</v>
      </c>
      <c r="AJ47" t="s">
        <v>179</v>
      </c>
      <c r="AK47">
        <v>0</v>
      </c>
    </row>
    <row r="48" spans="1:37" x14ac:dyDescent="0.25">
      <c r="A48">
        <v>677674</v>
      </c>
      <c r="B48">
        <v>128027</v>
      </c>
      <c r="C48" t="s">
        <v>346</v>
      </c>
      <c r="D48" t="s">
        <v>365</v>
      </c>
      <c r="E48" t="s">
        <v>366</v>
      </c>
      <c r="F48" s="249">
        <v>41769</v>
      </c>
      <c r="G48" t="s">
        <v>235</v>
      </c>
      <c r="H48" t="s">
        <v>366</v>
      </c>
      <c r="I48" t="s">
        <v>367</v>
      </c>
      <c r="J48" t="s">
        <v>88</v>
      </c>
      <c r="K48" t="s">
        <v>368</v>
      </c>
      <c r="L48" t="s">
        <v>55</v>
      </c>
      <c r="M48" s="249">
        <v>44650</v>
      </c>
      <c r="N48" s="249">
        <v>44650</v>
      </c>
      <c r="O48" t="s">
        <v>9</v>
      </c>
      <c r="P48" t="s">
        <v>369</v>
      </c>
      <c r="Q48" t="s">
        <v>370</v>
      </c>
      <c r="R48" t="s">
        <v>371</v>
      </c>
      <c r="S48" t="s">
        <v>353</v>
      </c>
      <c r="T48" t="s">
        <v>365</v>
      </c>
      <c r="U48" t="s">
        <v>372</v>
      </c>
      <c r="V48" t="s">
        <v>168</v>
      </c>
      <c r="W48" t="s">
        <v>373</v>
      </c>
      <c r="X48" t="s">
        <v>374</v>
      </c>
      <c r="Y48" t="s">
        <v>375</v>
      </c>
      <c r="Z48" t="s">
        <v>376</v>
      </c>
      <c r="AA48" t="s">
        <v>256</v>
      </c>
      <c r="AB48" t="s">
        <v>361</v>
      </c>
      <c r="AC48" t="s">
        <v>175</v>
      </c>
      <c r="AD48" t="s">
        <v>176</v>
      </c>
      <c r="AE48" t="s">
        <v>235</v>
      </c>
      <c r="AF48" t="s">
        <v>177</v>
      </c>
      <c r="AG48" t="s">
        <v>43</v>
      </c>
      <c r="AH48" t="s">
        <v>4</v>
      </c>
      <c r="AI48" t="s">
        <v>178</v>
      </c>
      <c r="AJ48" t="s">
        <v>179</v>
      </c>
      <c r="AK48">
        <v>0</v>
      </c>
    </row>
    <row r="49" spans="1:37" x14ac:dyDescent="0.25">
      <c r="A49">
        <v>677675</v>
      </c>
      <c r="B49">
        <v>128027</v>
      </c>
      <c r="C49" t="s">
        <v>346</v>
      </c>
      <c r="D49" t="s">
        <v>365</v>
      </c>
      <c r="E49" t="s">
        <v>377</v>
      </c>
      <c r="F49" s="249">
        <v>41689</v>
      </c>
      <c r="G49" t="s">
        <v>235</v>
      </c>
      <c r="H49" t="s">
        <v>377</v>
      </c>
      <c r="I49" t="s">
        <v>378</v>
      </c>
      <c r="J49" t="s">
        <v>88</v>
      </c>
      <c r="K49" t="s">
        <v>379</v>
      </c>
      <c r="L49" t="s">
        <v>55</v>
      </c>
      <c r="M49" s="249">
        <v>44650</v>
      </c>
      <c r="N49" s="249">
        <v>44650</v>
      </c>
      <c r="O49" t="s">
        <v>9</v>
      </c>
      <c r="P49" t="s">
        <v>369</v>
      </c>
      <c r="Q49" t="s">
        <v>370</v>
      </c>
      <c r="R49" t="s">
        <v>371</v>
      </c>
      <c r="S49" t="s">
        <v>353</v>
      </c>
      <c r="T49" t="s">
        <v>365</v>
      </c>
      <c r="U49" t="s">
        <v>372</v>
      </c>
      <c r="V49" t="s">
        <v>168</v>
      </c>
      <c r="W49" t="s">
        <v>373</v>
      </c>
      <c r="X49" t="s">
        <v>374</v>
      </c>
      <c r="Y49" t="s">
        <v>375</v>
      </c>
      <c r="Z49" t="s">
        <v>376</v>
      </c>
      <c r="AA49" t="s">
        <v>256</v>
      </c>
      <c r="AB49" t="s">
        <v>361</v>
      </c>
      <c r="AC49" t="s">
        <v>175</v>
      </c>
      <c r="AD49" t="s">
        <v>176</v>
      </c>
      <c r="AE49" t="s">
        <v>235</v>
      </c>
      <c r="AF49" t="s">
        <v>177</v>
      </c>
      <c r="AG49" t="s">
        <v>43</v>
      </c>
      <c r="AH49" t="s">
        <v>4</v>
      </c>
      <c r="AI49" t="s">
        <v>178</v>
      </c>
      <c r="AJ49" t="s">
        <v>179</v>
      </c>
      <c r="AK4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tabSelected="1" workbookViewId="0">
      <selection sqref="A1:G1"/>
    </sheetView>
  </sheetViews>
  <sheetFormatPr defaultRowHeight="14.4" x14ac:dyDescent="0.3"/>
  <cols>
    <col min="1" max="2" width="5.6640625" style="228" customWidth="1"/>
    <col min="3" max="3" width="4.33203125" style="228" customWidth="1"/>
    <col min="4" max="4" width="4.33203125" style="219" customWidth="1"/>
    <col min="5" max="6" width="24.6640625" style="218" customWidth="1"/>
    <col min="7" max="7" width="11.6640625" style="218" customWidth="1"/>
    <col min="8" max="16384" width="8.88671875" style="215"/>
  </cols>
  <sheetData>
    <row r="1" spans="1:7" ht="25.8" x14ac:dyDescent="0.3">
      <c r="A1" s="233" t="s">
        <v>74</v>
      </c>
      <c r="B1" s="233"/>
      <c r="C1" s="233"/>
      <c r="D1" s="233"/>
      <c r="E1" s="233"/>
      <c r="F1" s="233"/>
      <c r="G1" s="233"/>
    </row>
    <row r="2" spans="1:7" ht="46.5" customHeight="1" x14ac:dyDescent="0.3">
      <c r="A2" s="234" t="s">
        <v>103</v>
      </c>
      <c r="B2" s="234"/>
      <c r="C2" s="234"/>
      <c r="D2" s="234"/>
      <c r="E2" s="234"/>
      <c r="F2" s="234"/>
      <c r="G2" s="234"/>
    </row>
    <row r="3" spans="1:7" ht="43.8" customHeight="1" x14ac:dyDescent="0.3">
      <c r="A3" s="235" t="s">
        <v>121</v>
      </c>
      <c r="B3" s="235"/>
      <c r="C3" s="235"/>
      <c r="D3" s="235"/>
      <c r="E3" s="235"/>
      <c r="F3" s="235"/>
      <c r="G3" s="235"/>
    </row>
    <row r="4" spans="1:7" ht="66.599999999999994" x14ac:dyDescent="0.3">
      <c r="A4" s="216" t="s">
        <v>75</v>
      </c>
      <c r="B4" s="216" t="s">
        <v>76</v>
      </c>
      <c r="C4" s="216" t="s">
        <v>77</v>
      </c>
      <c r="D4" s="217" t="s">
        <v>78</v>
      </c>
      <c r="G4" s="219" t="s">
        <v>79</v>
      </c>
    </row>
    <row r="5" spans="1:7" ht="22.5" customHeight="1" x14ac:dyDescent="0.3">
      <c r="A5" s="220" t="s">
        <v>80</v>
      </c>
      <c r="B5" s="221" t="s">
        <v>104</v>
      </c>
      <c r="C5" s="220"/>
      <c r="D5" s="222"/>
      <c r="E5" s="226" t="s">
        <v>93</v>
      </c>
      <c r="F5" s="224" t="s">
        <v>100</v>
      </c>
      <c r="G5" s="225"/>
    </row>
    <row r="6" spans="1:7" ht="22.5" customHeight="1" x14ac:dyDescent="0.3">
      <c r="A6" s="220"/>
      <c r="B6" s="221"/>
      <c r="C6" s="220"/>
      <c r="D6" s="222"/>
      <c r="E6" s="226" t="s">
        <v>93</v>
      </c>
      <c r="F6" s="224" t="s">
        <v>100</v>
      </c>
      <c r="G6" s="225"/>
    </row>
    <row r="7" spans="1:7" ht="22.5" customHeight="1" x14ac:dyDescent="0.3">
      <c r="A7" s="220"/>
      <c r="B7" s="221"/>
      <c r="C7" s="220"/>
      <c r="D7" s="222"/>
      <c r="E7" s="226" t="s">
        <v>93</v>
      </c>
      <c r="F7" s="224" t="s">
        <v>100</v>
      </c>
      <c r="G7" s="225"/>
    </row>
    <row r="8" spans="1:7" ht="22.5" customHeight="1" x14ac:dyDescent="0.3">
      <c r="A8" s="220"/>
      <c r="B8" s="221"/>
      <c r="C8" s="220"/>
      <c r="D8" s="222"/>
      <c r="E8" s="226"/>
      <c r="F8" s="227"/>
      <c r="G8" s="225"/>
    </row>
    <row r="9" spans="1:7" ht="22.5" customHeight="1" x14ac:dyDescent="0.3">
      <c r="A9" s="220" t="s">
        <v>80</v>
      </c>
      <c r="B9" s="221" t="s">
        <v>105</v>
      </c>
      <c r="C9" s="220"/>
      <c r="D9" s="222"/>
      <c r="E9" s="226" t="s">
        <v>94</v>
      </c>
      <c r="F9" s="227" t="s">
        <v>95</v>
      </c>
      <c r="G9" s="225"/>
    </row>
    <row r="10" spans="1:7" ht="22.5" customHeight="1" x14ac:dyDescent="0.3">
      <c r="A10" s="220"/>
      <c r="B10" s="221"/>
      <c r="C10" s="220"/>
      <c r="D10" s="222"/>
      <c r="E10" s="226" t="s">
        <v>94</v>
      </c>
      <c r="F10" s="227" t="s">
        <v>95</v>
      </c>
      <c r="G10" s="225"/>
    </row>
    <row r="11" spans="1:7" ht="22.5" customHeight="1" x14ac:dyDescent="0.3">
      <c r="A11" s="220"/>
      <c r="B11" s="221"/>
      <c r="C11" s="220"/>
      <c r="D11" s="222"/>
      <c r="E11" s="226" t="s">
        <v>94</v>
      </c>
      <c r="F11" s="227" t="s">
        <v>95</v>
      </c>
      <c r="G11" s="225"/>
    </row>
    <row r="12" spans="1:7" ht="22.5" customHeight="1" x14ac:dyDescent="0.3">
      <c r="A12" s="220"/>
      <c r="B12" s="221"/>
      <c r="C12" s="220"/>
      <c r="D12" s="222"/>
      <c r="E12" s="227" t="s">
        <v>95</v>
      </c>
      <c r="F12" s="226" t="s">
        <v>93</v>
      </c>
      <c r="G12" s="225"/>
    </row>
    <row r="13" spans="1:7" ht="22.5" customHeight="1" x14ac:dyDescent="0.3">
      <c r="A13" s="220"/>
      <c r="B13" s="221"/>
      <c r="C13" s="220"/>
      <c r="D13" s="222"/>
      <c r="E13" s="227" t="s">
        <v>95</v>
      </c>
      <c r="F13" s="226" t="s">
        <v>93</v>
      </c>
      <c r="G13" s="225"/>
    </row>
    <row r="14" spans="1:7" ht="22.5" customHeight="1" x14ac:dyDescent="0.3">
      <c r="A14" s="220"/>
      <c r="B14" s="221"/>
      <c r="C14" s="220"/>
      <c r="D14" s="222"/>
      <c r="E14" s="227" t="s">
        <v>95</v>
      </c>
      <c r="F14" s="226" t="s">
        <v>93</v>
      </c>
      <c r="G14" s="225"/>
    </row>
    <row r="15" spans="1:7" ht="22.5" customHeight="1" x14ac:dyDescent="0.3">
      <c r="A15" s="220"/>
      <c r="B15" s="221"/>
      <c r="C15" s="220"/>
      <c r="D15" s="222"/>
      <c r="E15" s="226" t="s">
        <v>93</v>
      </c>
      <c r="F15" s="227" t="s">
        <v>94</v>
      </c>
      <c r="G15" s="225"/>
    </row>
    <row r="16" spans="1:7" ht="22.5" customHeight="1" x14ac:dyDescent="0.3">
      <c r="A16" s="220"/>
      <c r="B16" s="221"/>
      <c r="C16" s="220"/>
      <c r="D16" s="222"/>
      <c r="E16" s="226" t="s">
        <v>93</v>
      </c>
      <c r="F16" s="227" t="s">
        <v>94</v>
      </c>
      <c r="G16" s="225"/>
    </row>
    <row r="17" spans="1:16" ht="22.5" customHeight="1" x14ac:dyDescent="0.3">
      <c r="A17" s="220"/>
      <c r="B17" s="221"/>
      <c r="C17" s="220"/>
      <c r="D17" s="222"/>
      <c r="E17" s="226" t="s">
        <v>93</v>
      </c>
      <c r="F17" s="227" t="s">
        <v>94</v>
      </c>
      <c r="G17" s="225"/>
    </row>
    <row r="18" spans="1:16" ht="22.5" customHeight="1" x14ac:dyDescent="0.3">
      <c r="A18" s="220"/>
      <c r="B18" s="221"/>
      <c r="C18" s="220"/>
      <c r="D18" s="222"/>
      <c r="E18" s="226"/>
      <c r="F18" s="227"/>
      <c r="G18" s="225"/>
    </row>
    <row r="19" spans="1:16" ht="22.5" customHeight="1" x14ac:dyDescent="0.3">
      <c r="A19" s="220" t="s">
        <v>80</v>
      </c>
      <c r="B19" s="221" t="s">
        <v>106</v>
      </c>
      <c r="C19" s="220"/>
      <c r="D19" s="222"/>
      <c r="E19" s="223" t="s">
        <v>102</v>
      </c>
      <c r="F19" s="224" t="s">
        <v>101</v>
      </c>
      <c r="G19" s="225"/>
    </row>
    <row r="20" spans="1:16" ht="22.5" customHeight="1" x14ac:dyDescent="0.3">
      <c r="A20" s="220"/>
      <c r="B20" s="221"/>
      <c r="C20" s="220"/>
      <c r="D20" s="222"/>
      <c r="E20" s="223" t="s">
        <v>102</v>
      </c>
      <c r="F20" s="224" t="s">
        <v>101</v>
      </c>
      <c r="G20" s="225"/>
    </row>
    <row r="21" spans="1:16" ht="22.5" customHeight="1" x14ac:dyDescent="0.3">
      <c r="A21" s="220"/>
      <c r="B21" s="221"/>
      <c r="C21" s="220"/>
      <c r="D21" s="222"/>
      <c r="E21" s="223" t="s">
        <v>102</v>
      </c>
      <c r="F21" s="224" t="s">
        <v>101</v>
      </c>
      <c r="G21" s="225"/>
    </row>
    <row r="22" spans="1:16" ht="22.5" customHeight="1" x14ac:dyDescent="0.3">
      <c r="A22" s="220"/>
      <c r="B22" s="221"/>
      <c r="C22" s="220"/>
      <c r="D22" s="222"/>
      <c r="E22" s="223"/>
      <c r="F22" s="224"/>
      <c r="G22" s="225"/>
    </row>
    <row r="23" spans="1:16" ht="22.5" customHeight="1" x14ac:dyDescent="0.3">
      <c r="A23" s="220" t="s">
        <v>81</v>
      </c>
      <c r="B23" s="221" t="s">
        <v>107</v>
      </c>
      <c r="C23" s="220"/>
      <c r="D23" s="222"/>
      <c r="E23" s="223" t="s">
        <v>93</v>
      </c>
      <c r="F23" s="224" t="s">
        <v>94</v>
      </c>
      <c r="G23" s="225"/>
    </row>
    <row r="24" spans="1:16" ht="22.5" customHeight="1" x14ac:dyDescent="0.3">
      <c r="A24" s="220"/>
      <c r="B24" s="221"/>
      <c r="C24" s="220"/>
      <c r="D24" s="222"/>
      <c r="E24" s="223" t="s">
        <v>93</v>
      </c>
      <c r="F24" s="224" t="s">
        <v>94</v>
      </c>
      <c r="G24" s="225"/>
    </row>
    <row r="25" spans="1:16" ht="22.5" customHeight="1" x14ac:dyDescent="0.3">
      <c r="A25" s="220"/>
      <c r="B25" s="221"/>
      <c r="C25" s="220"/>
      <c r="D25" s="222"/>
      <c r="E25" s="223" t="s">
        <v>93</v>
      </c>
      <c r="F25" s="224" t="s">
        <v>94</v>
      </c>
      <c r="G25" s="225"/>
    </row>
    <row r="26" spans="1:16" ht="22.5" customHeight="1" x14ac:dyDescent="0.3">
      <c r="A26" s="220"/>
      <c r="B26" s="221"/>
      <c r="C26" s="220"/>
      <c r="D26" s="222"/>
      <c r="E26" s="223"/>
      <c r="F26" s="224"/>
      <c r="G26" s="225"/>
    </row>
    <row r="27" spans="1:16" ht="22.5" customHeight="1" x14ac:dyDescent="0.3">
      <c r="A27" s="220" t="s">
        <v>81</v>
      </c>
      <c r="B27" s="221" t="s">
        <v>108</v>
      </c>
      <c r="C27" s="220"/>
      <c r="D27" s="222"/>
      <c r="E27" s="224" t="s">
        <v>93</v>
      </c>
      <c r="F27" s="223" t="s">
        <v>95</v>
      </c>
      <c r="G27" s="225"/>
    </row>
    <row r="28" spans="1:16" ht="22.5" customHeight="1" x14ac:dyDescent="0.3">
      <c r="A28" s="220"/>
      <c r="B28" s="221"/>
      <c r="C28" s="220"/>
      <c r="D28" s="222"/>
      <c r="E28" s="224" t="s">
        <v>93</v>
      </c>
      <c r="F28" s="223" t="s">
        <v>95</v>
      </c>
      <c r="G28" s="225"/>
    </row>
    <row r="29" spans="1:16" ht="22.5" customHeight="1" x14ac:dyDescent="0.3">
      <c r="A29" s="220"/>
      <c r="B29" s="221"/>
      <c r="C29" s="220"/>
      <c r="D29" s="222"/>
      <c r="E29" s="224" t="s">
        <v>93</v>
      </c>
      <c r="F29" s="223" t="s">
        <v>95</v>
      </c>
      <c r="G29" s="225"/>
    </row>
    <row r="30" spans="1:16" ht="22.5" customHeight="1" x14ac:dyDescent="0.3">
      <c r="A30" s="220"/>
      <c r="B30" s="221"/>
      <c r="C30" s="220"/>
      <c r="D30" s="222"/>
      <c r="E30" s="224"/>
      <c r="F30" s="223"/>
      <c r="G30" s="225"/>
    </row>
    <row r="31" spans="1:16" ht="22.5" customHeight="1" x14ac:dyDescent="0.3">
      <c r="A31" s="220" t="s">
        <v>81</v>
      </c>
      <c r="B31" s="221" t="s">
        <v>109</v>
      </c>
      <c r="C31" s="220"/>
      <c r="D31" s="222"/>
      <c r="E31" s="223" t="s">
        <v>99</v>
      </c>
      <c r="F31" s="224" t="s">
        <v>96</v>
      </c>
      <c r="G31" s="225"/>
    </row>
    <row r="32" spans="1:16" ht="22.5" customHeight="1" x14ac:dyDescent="0.3">
      <c r="A32" s="220"/>
      <c r="B32" s="221"/>
      <c r="C32" s="220"/>
      <c r="D32" s="222"/>
      <c r="E32" s="223" t="s">
        <v>99</v>
      </c>
      <c r="F32" s="224" t="s">
        <v>96</v>
      </c>
      <c r="G32" s="225"/>
      <c r="K32" s="228"/>
      <c r="L32" s="229"/>
      <c r="M32" s="228"/>
      <c r="N32" s="219"/>
      <c r="O32" s="230"/>
      <c r="P32" s="230"/>
    </row>
    <row r="33" spans="1:16" ht="22.5" customHeight="1" x14ac:dyDescent="0.3">
      <c r="A33" s="220"/>
      <c r="B33" s="221"/>
      <c r="C33" s="220"/>
      <c r="D33" s="222"/>
      <c r="E33" s="223" t="s">
        <v>99</v>
      </c>
      <c r="F33" s="224" t="s">
        <v>96</v>
      </c>
      <c r="G33" s="225"/>
      <c r="K33" s="228"/>
      <c r="L33" s="229"/>
      <c r="M33" s="228"/>
      <c r="N33" s="219"/>
      <c r="O33" s="230"/>
      <c r="P33" s="230"/>
    </row>
    <row r="34" spans="1:16" ht="22.5" customHeight="1" x14ac:dyDescent="0.3">
      <c r="A34" s="220"/>
      <c r="B34" s="221"/>
      <c r="C34" s="220"/>
      <c r="D34" s="222"/>
      <c r="E34" s="223"/>
      <c r="F34" s="224"/>
      <c r="G34" s="225"/>
      <c r="K34" s="228"/>
      <c r="L34" s="229"/>
      <c r="M34" s="228"/>
      <c r="N34" s="219"/>
      <c r="O34" s="230"/>
      <c r="P34" s="230"/>
    </row>
    <row r="35" spans="1:16" ht="40.200000000000003" customHeight="1" x14ac:dyDescent="0.3">
      <c r="A35" s="236" t="s">
        <v>110</v>
      </c>
      <c r="B35" s="237"/>
      <c r="C35" s="237"/>
      <c r="D35" s="237"/>
      <c r="E35" s="237"/>
      <c r="F35" s="237"/>
      <c r="G35" s="238"/>
    </row>
    <row r="36" spans="1:16" ht="22.5" customHeight="1" x14ac:dyDescent="0.3">
      <c r="A36" s="220"/>
      <c r="B36" s="221"/>
      <c r="C36" s="220"/>
      <c r="D36" s="222"/>
      <c r="E36" s="225"/>
      <c r="F36" s="225"/>
      <c r="G36" s="225"/>
    </row>
    <row r="37" spans="1:16" ht="28.8" x14ac:dyDescent="0.3">
      <c r="A37" s="220"/>
      <c r="B37" s="221"/>
      <c r="C37" s="220"/>
      <c r="D37" s="222"/>
      <c r="E37" s="231" t="s">
        <v>111</v>
      </c>
      <c r="F37" s="231" t="s">
        <v>112</v>
      </c>
      <c r="G37" s="225"/>
    </row>
    <row r="38" spans="1:16" ht="72" x14ac:dyDescent="0.3">
      <c r="A38" s="220"/>
      <c r="B38" s="221"/>
      <c r="C38" s="220"/>
      <c r="D38" s="222"/>
      <c r="E38" s="231" t="s">
        <v>113</v>
      </c>
      <c r="F38" s="231" t="s">
        <v>114</v>
      </c>
      <c r="G38" s="225"/>
    </row>
    <row r="39" spans="1:16" x14ac:dyDescent="0.3">
      <c r="A39" s="220"/>
      <c r="B39" s="221"/>
      <c r="C39" s="220"/>
      <c r="D39" s="222"/>
      <c r="E39" s="231" t="s">
        <v>115</v>
      </c>
      <c r="F39" s="231" t="s">
        <v>116</v>
      </c>
      <c r="G39" s="225"/>
    </row>
    <row r="40" spans="1:16" ht="28.8" x14ac:dyDescent="0.3">
      <c r="A40" s="220"/>
      <c r="B40" s="221"/>
      <c r="C40" s="220"/>
      <c r="D40" s="222"/>
      <c r="E40" s="231" t="s">
        <v>117</v>
      </c>
      <c r="F40" s="231" t="s">
        <v>118</v>
      </c>
      <c r="G40" s="225"/>
    </row>
    <row r="41" spans="1:16" x14ac:dyDescent="0.3">
      <c r="A41" s="220"/>
      <c r="B41" s="221"/>
      <c r="C41" s="220"/>
      <c r="D41" s="222"/>
      <c r="E41" s="231" t="s">
        <v>119</v>
      </c>
      <c r="F41" s="231" t="s">
        <v>116</v>
      </c>
      <c r="G41" s="225"/>
    </row>
    <row r="42" spans="1:16" x14ac:dyDescent="0.3">
      <c r="A42" s="220"/>
      <c r="B42" s="221"/>
      <c r="C42" s="220"/>
      <c r="D42" s="222"/>
      <c r="E42" s="231" t="s">
        <v>120</v>
      </c>
      <c r="F42" s="231" t="s">
        <v>116</v>
      </c>
      <c r="G42" s="225"/>
    </row>
    <row r="43" spans="1:16" ht="22.5" customHeight="1" x14ac:dyDescent="0.3">
      <c r="A43" s="220"/>
      <c r="B43" s="221"/>
      <c r="C43" s="220"/>
      <c r="D43" s="222"/>
      <c r="E43" s="225"/>
      <c r="F43" s="225"/>
      <c r="G43" s="225"/>
    </row>
    <row r="44" spans="1:16" ht="22.5" customHeight="1" x14ac:dyDescent="0.3">
      <c r="A44" s="220"/>
      <c r="B44" s="221"/>
      <c r="C44" s="220"/>
      <c r="D44" s="222"/>
      <c r="E44" s="225"/>
      <c r="F44" s="225"/>
      <c r="G44" s="225"/>
    </row>
    <row r="45" spans="1:16" ht="22.5" customHeight="1" x14ac:dyDescent="0.3">
      <c r="A45" s="220"/>
      <c r="B45" s="221"/>
      <c r="C45" s="220"/>
      <c r="D45" s="222"/>
      <c r="E45" s="225"/>
      <c r="F45" s="225"/>
      <c r="G45" s="225"/>
    </row>
    <row r="46" spans="1:16" ht="22.5" customHeight="1" x14ac:dyDescent="0.3">
      <c r="A46" s="220"/>
      <c r="B46" s="221"/>
      <c r="C46" s="220"/>
      <c r="D46" s="222"/>
      <c r="E46" s="225"/>
      <c r="F46" s="225"/>
      <c r="G46" s="225"/>
    </row>
    <row r="47" spans="1:16" ht="22.5" customHeight="1" x14ac:dyDescent="0.3">
      <c r="A47" s="220"/>
      <c r="B47" s="221"/>
      <c r="C47" s="220"/>
      <c r="D47" s="222"/>
      <c r="E47" s="225"/>
      <c r="F47" s="225"/>
      <c r="G47" s="225"/>
    </row>
    <row r="48" spans="1:16" ht="22.5" customHeight="1" x14ac:dyDescent="0.3">
      <c r="A48" s="220"/>
      <c r="B48" s="221"/>
      <c r="C48" s="220"/>
      <c r="D48" s="222"/>
      <c r="E48" s="225"/>
      <c r="F48" s="225"/>
      <c r="G48" s="225"/>
    </row>
    <row r="49" spans="1:7" ht="22.5" customHeight="1" x14ac:dyDescent="0.3">
      <c r="A49" s="220"/>
      <c r="B49" s="221"/>
      <c r="C49" s="220"/>
      <c r="D49" s="222"/>
      <c r="E49" s="225"/>
      <c r="F49" s="225"/>
      <c r="G49" s="225"/>
    </row>
    <row r="50" spans="1:7" ht="22.5" customHeight="1" x14ac:dyDescent="0.3">
      <c r="A50" s="220"/>
      <c r="B50" s="221"/>
      <c r="C50" s="220"/>
      <c r="D50" s="222"/>
      <c r="E50" s="225"/>
      <c r="F50" s="225"/>
      <c r="G50" s="225"/>
    </row>
    <row r="51" spans="1:7" ht="22.5" customHeight="1" x14ac:dyDescent="0.3">
      <c r="A51" s="220"/>
      <c r="B51" s="221"/>
      <c r="C51" s="220"/>
      <c r="D51" s="222"/>
      <c r="E51" s="225"/>
      <c r="F51" s="225"/>
      <c r="G51" s="225"/>
    </row>
    <row r="52" spans="1:7" ht="22.5" customHeight="1" x14ac:dyDescent="0.3">
      <c r="A52" s="220"/>
      <c r="B52" s="221"/>
      <c r="C52" s="220"/>
      <c r="D52" s="222"/>
      <c r="E52" s="225"/>
      <c r="F52" s="225"/>
      <c r="G52" s="225"/>
    </row>
    <row r="53" spans="1:7" ht="22.5" customHeight="1" x14ac:dyDescent="0.3">
      <c r="A53" s="220"/>
      <c r="B53" s="221"/>
      <c r="C53" s="220"/>
      <c r="D53" s="222"/>
      <c r="E53" s="225"/>
      <c r="F53" s="225"/>
      <c r="G53" s="225"/>
    </row>
    <row r="54" spans="1:7" ht="22.5" customHeight="1" x14ac:dyDescent="0.3">
      <c r="A54" s="220"/>
      <c r="B54" s="221"/>
      <c r="C54" s="220"/>
      <c r="D54" s="222"/>
      <c r="E54" s="225"/>
      <c r="F54" s="225"/>
      <c r="G54" s="225"/>
    </row>
    <row r="55" spans="1:7" ht="22.5" customHeight="1" x14ac:dyDescent="0.3">
      <c r="A55" s="220"/>
      <c r="B55" s="221"/>
      <c r="C55" s="220"/>
      <c r="D55" s="222"/>
      <c r="E55" s="225"/>
      <c r="F55" s="225"/>
      <c r="G55" s="225"/>
    </row>
    <row r="56" spans="1:7" ht="22.5" customHeight="1" x14ac:dyDescent="0.3">
      <c r="A56" s="220"/>
      <c r="B56" s="220"/>
      <c r="C56" s="220"/>
      <c r="D56" s="222"/>
      <c r="E56" s="225"/>
      <c r="F56" s="225"/>
      <c r="G56" s="225"/>
    </row>
    <row r="57" spans="1:7" ht="22.5" customHeight="1" x14ac:dyDescent="0.3">
      <c r="A57" s="220"/>
      <c r="B57" s="220"/>
      <c r="C57" s="220"/>
      <c r="D57" s="222"/>
      <c r="E57" s="225"/>
      <c r="F57" s="225"/>
      <c r="G57" s="225"/>
    </row>
    <row r="58" spans="1:7" ht="22.5" customHeight="1" x14ac:dyDescent="0.3">
      <c r="A58" s="220"/>
      <c r="B58" s="220"/>
      <c r="C58" s="220"/>
      <c r="D58" s="222"/>
      <c r="E58" s="225"/>
      <c r="F58" s="225"/>
      <c r="G58" s="225"/>
    </row>
    <row r="59" spans="1:7" ht="22.5" customHeight="1" x14ac:dyDescent="0.3">
      <c r="A59" s="220"/>
      <c r="B59" s="220"/>
      <c r="C59" s="220"/>
      <c r="D59" s="222"/>
      <c r="E59" s="225"/>
      <c r="F59" s="225"/>
      <c r="G59" s="225"/>
    </row>
    <row r="60" spans="1:7" ht="22.5" customHeight="1" x14ac:dyDescent="0.3">
      <c r="A60" s="220"/>
      <c r="B60" s="220"/>
      <c r="C60" s="220"/>
      <c r="D60" s="222"/>
      <c r="E60" s="225"/>
      <c r="F60" s="225"/>
      <c r="G60" s="225"/>
    </row>
    <row r="61" spans="1:7" ht="22.5" customHeight="1" x14ac:dyDescent="0.3">
      <c r="A61" s="220"/>
      <c r="B61" s="220"/>
      <c r="C61" s="220"/>
      <c r="D61" s="222"/>
      <c r="E61" s="225"/>
      <c r="F61" s="225"/>
      <c r="G61" s="225"/>
    </row>
    <row r="62" spans="1:7" ht="22.5" customHeight="1" x14ac:dyDescent="0.3">
      <c r="A62" s="220"/>
      <c r="B62" s="220"/>
      <c r="C62" s="220"/>
      <c r="D62" s="222"/>
      <c r="E62" s="225"/>
      <c r="F62" s="225"/>
      <c r="G62" s="225"/>
    </row>
    <row r="63" spans="1:7" ht="22.5" customHeight="1" x14ac:dyDescent="0.3">
      <c r="A63" s="220"/>
      <c r="B63" s="220"/>
      <c r="C63" s="220"/>
      <c r="D63" s="222"/>
      <c r="E63" s="225"/>
      <c r="F63" s="225"/>
      <c r="G63" s="225"/>
    </row>
    <row r="64" spans="1:7" ht="22.5" customHeight="1" x14ac:dyDescent="0.3">
      <c r="A64" s="220"/>
      <c r="B64" s="220"/>
      <c r="C64" s="220"/>
      <c r="D64" s="222"/>
      <c r="E64" s="225"/>
      <c r="F64" s="225"/>
      <c r="G64" s="225"/>
    </row>
    <row r="65" spans="1:7" ht="22.5" customHeight="1" x14ac:dyDescent="0.3">
      <c r="A65" s="220"/>
      <c r="B65" s="220"/>
      <c r="C65" s="220"/>
      <c r="D65" s="222"/>
      <c r="E65" s="225"/>
      <c r="F65" s="225"/>
      <c r="G65" s="225"/>
    </row>
    <row r="66" spans="1:7" ht="22.5" customHeight="1" x14ac:dyDescent="0.3">
      <c r="A66" s="220"/>
      <c r="B66" s="220"/>
      <c r="C66" s="220"/>
      <c r="D66" s="222"/>
      <c r="E66" s="225"/>
      <c r="F66" s="225"/>
      <c r="G66" s="225"/>
    </row>
    <row r="67" spans="1:7" ht="22.5" customHeight="1" x14ac:dyDescent="0.3">
      <c r="A67" s="220"/>
      <c r="B67" s="220"/>
      <c r="C67" s="220"/>
      <c r="D67" s="222"/>
      <c r="E67" s="225"/>
      <c r="F67" s="225"/>
      <c r="G67" s="225"/>
    </row>
    <row r="68" spans="1:7" ht="22.5" customHeight="1" x14ac:dyDescent="0.3">
      <c r="A68" s="220"/>
      <c r="B68" s="220"/>
      <c r="C68" s="220"/>
      <c r="D68" s="222"/>
      <c r="E68" s="225"/>
      <c r="F68" s="225"/>
      <c r="G68" s="225"/>
    </row>
    <row r="69" spans="1:7" ht="22.5" customHeight="1" x14ac:dyDescent="0.3">
      <c r="A69" s="220"/>
      <c r="B69" s="220"/>
      <c r="C69" s="220"/>
      <c r="D69" s="222"/>
      <c r="E69" s="225"/>
      <c r="F69" s="225"/>
      <c r="G69" s="225"/>
    </row>
    <row r="70" spans="1:7" ht="22.5" customHeight="1" x14ac:dyDescent="0.3">
      <c r="A70" s="220"/>
      <c r="B70" s="220"/>
      <c r="C70" s="220"/>
      <c r="D70" s="222"/>
      <c r="E70" s="225"/>
      <c r="F70" s="225"/>
      <c r="G70" s="225"/>
    </row>
    <row r="71" spans="1:7" ht="22.5" customHeight="1" x14ac:dyDescent="0.3">
      <c r="A71" s="220"/>
      <c r="B71" s="220"/>
      <c r="C71" s="220"/>
      <c r="D71" s="222"/>
      <c r="E71" s="225"/>
      <c r="F71" s="225"/>
      <c r="G71" s="225"/>
    </row>
    <row r="72" spans="1:7" ht="22.5" customHeight="1" x14ac:dyDescent="0.3">
      <c r="A72" s="220"/>
      <c r="B72" s="220"/>
      <c r="C72" s="220"/>
      <c r="D72" s="222"/>
      <c r="E72" s="225"/>
      <c r="F72" s="225"/>
      <c r="G72" s="225"/>
    </row>
    <row r="73" spans="1:7" ht="22.5" customHeight="1" x14ac:dyDescent="0.3">
      <c r="A73" s="220"/>
      <c r="B73" s="220"/>
      <c r="C73" s="220"/>
      <c r="D73" s="222"/>
      <c r="E73" s="225"/>
      <c r="F73" s="225"/>
      <c r="G73" s="225"/>
    </row>
    <row r="74" spans="1:7" ht="22.5" customHeight="1" x14ac:dyDescent="0.3">
      <c r="A74" s="220"/>
      <c r="B74" s="220"/>
      <c r="C74" s="220"/>
      <c r="D74" s="222"/>
      <c r="E74" s="225"/>
      <c r="F74" s="225"/>
      <c r="G74" s="225"/>
    </row>
    <row r="75" spans="1:7" ht="22.5" customHeight="1" x14ac:dyDescent="0.3">
      <c r="A75" s="220"/>
      <c r="B75" s="220"/>
      <c r="C75" s="220"/>
      <c r="D75" s="222"/>
      <c r="E75" s="225"/>
      <c r="F75" s="225"/>
      <c r="G75" s="225"/>
    </row>
  </sheetData>
  <mergeCells count="4">
    <mergeCell ref="A1:G1"/>
    <mergeCell ref="A2:G2"/>
    <mergeCell ref="A3:G3"/>
    <mergeCell ref="A35:G3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indexed="11"/>
  </sheetPr>
  <dimension ref="A1:AK43"/>
  <sheetViews>
    <sheetView workbookViewId="0">
      <selection activeCell="E8" sqref="E8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198" hidden="1" customWidth="1"/>
    <col min="26" max="37" width="0" style="198" hidden="1" customWidth="1"/>
  </cols>
  <sheetData>
    <row r="1" spans="1:37" ht="24.6" x14ac:dyDescent="0.25">
      <c r="A1" s="239" t="str">
        <f>Altalanos!$A$6</f>
        <v>J-NK-Szolnok megyei tenisz diákolimpia</v>
      </c>
      <c r="B1" s="239"/>
      <c r="C1" s="239"/>
      <c r="D1" s="239"/>
      <c r="E1" s="239"/>
      <c r="F1" s="239"/>
      <c r="G1" s="116"/>
      <c r="H1" s="119" t="s">
        <v>32</v>
      </c>
      <c r="I1" s="117"/>
      <c r="J1" s="118"/>
      <c r="L1" s="120"/>
      <c r="M1" s="145"/>
      <c r="N1" s="147"/>
      <c r="O1" s="147" t="s">
        <v>9</v>
      </c>
      <c r="P1" s="147"/>
      <c r="Q1" s="148"/>
      <c r="R1" s="147"/>
      <c r="S1" s="149"/>
      <c r="Y1"/>
      <c r="Z1"/>
      <c r="AA1"/>
      <c r="AB1" s="205" t="e">
        <f>IF(Y5=1,CONCATENATE(VLOOKUP(Y3,AA16:AH27,2)),CONCATENATE(VLOOKUP(Y3,AA2:AK13,2)))</f>
        <v>#N/A</v>
      </c>
      <c r="AC1" s="205" t="e">
        <f>IF(Y5=1,CONCATENATE(VLOOKUP(Y3,AA16:AK27,3)),CONCATENATE(VLOOKUP(Y3,AA2:AK13,3)))</f>
        <v>#N/A</v>
      </c>
      <c r="AD1" s="205" t="e">
        <f>IF(Y5=1,CONCATENATE(VLOOKUP(Y3,AA16:AK27,4)),CONCATENATE(VLOOKUP(Y3,AA2:AK13,4)))</f>
        <v>#N/A</v>
      </c>
      <c r="AE1" s="205" t="e">
        <f>IF(Y5=1,CONCATENATE(VLOOKUP(Y3,AA16:AK27,5)),CONCATENATE(VLOOKUP(Y3,AA2:AK13,5)))</f>
        <v>#N/A</v>
      </c>
      <c r="AF1" s="205" t="e">
        <f>IF(Y5=1,CONCATENATE(VLOOKUP(Y3,AA16:AK27,6)),CONCATENATE(VLOOKUP(Y3,AA2:AK13,6)))</f>
        <v>#N/A</v>
      </c>
      <c r="AG1" s="205" t="e">
        <f>IF(Y5=1,CONCATENATE(VLOOKUP(Y3,AA16:AK27,7)),CONCATENATE(VLOOKUP(Y3,AA2:AK13,7)))</f>
        <v>#N/A</v>
      </c>
      <c r="AH1" s="205" t="e">
        <f>IF(Y5=1,CONCATENATE(VLOOKUP(Y3,AA16:AK27,8)),CONCATENATE(VLOOKUP(Y3,AA2:AK13,8)))</f>
        <v>#N/A</v>
      </c>
      <c r="AI1" s="205" t="e">
        <f>IF(Y5=1,CONCATENATE(VLOOKUP(Y3,AA16:AK27,9)),CONCATENATE(VLOOKUP(Y3,AA2:AK13,9)))</f>
        <v>#N/A</v>
      </c>
      <c r="AJ1" s="205" t="e">
        <f>IF(Y5=1,CONCATENATE(VLOOKUP(Y3,AA16:AK27,10)),CONCATENATE(VLOOKUP(Y3,AA2:AK13,10)))</f>
        <v>#N/A</v>
      </c>
      <c r="AK1" s="205" t="e">
        <f>IF(Y5=1,CONCATENATE(VLOOKUP(Y3,AA16:AK27,11)),CONCATENATE(VLOOKUP(Y3,AA2:AK13,11)))</f>
        <v>#N/A</v>
      </c>
    </row>
    <row r="2" spans="1:37" x14ac:dyDescent="0.25">
      <c r="A2" s="121" t="s">
        <v>31</v>
      </c>
      <c r="B2" s="122"/>
      <c r="C2" s="122"/>
      <c r="D2" s="122"/>
      <c r="E2" s="122">
        <f>Altalanos!$A$8</f>
        <v>0</v>
      </c>
      <c r="F2" s="122"/>
      <c r="G2" s="123"/>
      <c r="H2" s="124"/>
      <c r="I2" s="124"/>
      <c r="J2" s="125"/>
      <c r="K2" s="120"/>
      <c r="L2" s="120"/>
      <c r="M2" s="146"/>
      <c r="N2" s="150"/>
      <c r="O2" s="151"/>
      <c r="P2" s="150"/>
      <c r="Q2" s="151"/>
      <c r="R2" s="150"/>
      <c r="S2" s="149"/>
      <c r="Y2" s="200"/>
      <c r="Z2" s="199"/>
      <c r="AA2" s="199" t="s">
        <v>42</v>
      </c>
      <c r="AB2" s="203">
        <v>150</v>
      </c>
      <c r="AC2" s="203">
        <v>120</v>
      </c>
      <c r="AD2" s="203">
        <v>100</v>
      </c>
      <c r="AE2" s="203">
        <v>80</v>
      </c>
      <c r="AF2" s="203">
        <v>70</v>
      </c>
      <c r="AG2" s="203">
        <v>60</v>
      </c>
      <c r="AH2" s="203">
        <v>55</v>
      </c>
      <c r="AI2" s="203">
        <v>50</v>
      </c>
      <c r="AJ2" s="203">
        <v>45</v>
      </c>
      <c r="AK2" s="203">
        <v>40</v>
      </c>
    </row>
    <row r="3" spans="1:37" x14ac:dyDescent="0.25">
      <c r="A3" s="49" t="s">
        <v>17</v>
      </c>
      <c r="B3" s="49"/>
      <c r="C3" s="49"/>
      <c r="D3" s="49"/>
      <c r="E3" s="49" t="s">
        <v>14</v>
      </c>
      <c r="F3" s="49"/>
      <c r="G3" s="49"/>
      <c r="H3" s="49" t="s">
        <v>87</v>
      </c>
      <c r="I3" s="49"/>
      <c r="J3" s="80"/>
      <c r="K3" s="49"/>
      <c r="L3" s="50" t="s">
        <v>22</v>
      </c>
      <c r="M3" s="49"/>
      <c r="N3" s="153"/>
      <c r="O3" s="152"/>
      <c r="P3" s="153"/>
      <c r="Q3" s="190" t="s">
        <v>49</v>
      </c>
      <c r="R3" s="191" t="s">
        <v>52</v>
      </c>
      <c r="S3" s="149"/>
      <c r="Y3" s="199">
        <f>IF(H4="OB","A",IF(H4="IX","W",H4))</f>
        <v>0</v>
      </c>
      <c r="Z3" s="199"/>
      <c r="AA3" s="199" t="s">
        <v>55</v>
      </c>
      <c r="AB3" s="203">
        <v>120</v>
      </c>
      <c r="AC3" s="203">
        <v>90</v>
      </c>
      <c r="AD3" s="203">
        <v>65</v>
      </c>
      <c r="AE3" s="203">
        <v>55</v>
      </c>
      <c r="AF3" s="203">
        <v>50</v>
      </c>
      <c r="AG3" s="203">
        <v>45</v>
      </c>
      <c r="AH3" s="203">
        <v>40</v>
      </c>
      <c r="AI3" s="203">
        <v>35</v>
      </c>
      <c r="AJ3" s="203">
        <v>25</v>
      </c>
      <c r="AK3" s="203">
        <v>20</v>
      </c>
    </row>
    <row r="4" spans="1:37" ht="13.8" thickBot="1" x14ac:dyDescent="0.3">
      <c r="A4" s="240">
        <f>Altalanos!$A$10</f>
        <v>44680</v>
      </c>
      <c r="B4" s="240"/>
      <c r="C4" s="240"/>
      <c r="D4" s="126"/>
      <c r="E4" s="127" t="str">
        <f>Altalanos!$C$10</f>
        <v>Jászberény</v>
      </c>
      <c r="F4" s="127"/>
      <c r="G4" s="127"/>
      <c r="H4" s="129"/>
      <c r="I4" s="127"/>
      <c r="J4" s="128"/>
      <c r="K4" s="129"/>
      <c r="L4" s="130" t="str">
        <f>Altalanos!$E$10</f>
        <v>Sági István - Halápi Ákos</v>
      </c>
      <c r="M4" s="129"/>
      <c r="N4" s="154"/>
      <c r="O4" s="155"/>
      <c r="P4" s="154"/>
      <c r="Q4" s="192" t="s">
        <v>53</v>
      </c>
      <c r="R4" s="193" t="s">
        <v>50</v>
      </c>
      <c r="S4" s="149"/>
      <c r="Y4" s="199"/>
      <c r="Z4" s="199"/>
      <c r="AA4" s="199" t="s">
        <v>56</v>
      </c>
      <c r="AB4" s="203">
        <v>90</v>
      </c>
      <c r="AC4" s="203">
        <v>60</v>
      </c>
      <c r="AD4" s="203">
        <v>45</v>
      </c>
      <c r="AE4" s="203">
        <v>34</v>
      </c>
      <c r="AF4" s="203">
        <v>27</v>
      </c>
      <c r="AG4" s="203">
        <v>22</v>
      </c>
      <c r="AH4" s="203">
        <v>18</v>
      </c>
      <c r="AI4" s="203">
        <v>15</v>
      </c>
      <c r="AJ4" s="203">
        <v>12</v>
      </c>
      <c r="AK4" s="203">
        <v>9</v>
      </c>
    </row>
    <row r="5" spans="1:37" x14ac:dyDescent="0.25">
      <c r="A5" s="31"/>
      <c r="B5" s="31" t="s">
        <v>30</v>
      </c>
      <c r="C5" s="142" t="s">
        <v>40</v>
      </c>
      <c r="D5" s="31" t="s">
        <v>25</v>
      </c>
      <c r="E5" s="31" t="s">
        <v>45</v>
      </c>
      <c r="F5" s="31"/>
      <c r="G5" s="31" t="s">
        <v>21</v>
      </c>
      <c r="H5" s="31"/>
      <c r="I5" s="31" t="s">
        <v>23</v>
      </c>
      <c r="J5" s="31"/>
      <c r="K5" s="186" t="s">
        <v>46</v>
      </c>
      <c r="L5" s="186" t="s">
        <v>47</v>
      </c>
      <c r="M5" s="186" t="s">
        <v>48</v>
      </c>
      <c r="N5" s="149"/>
      <c r="O5" s="149"/>
      <c r="P5" s="149"/>
      <c r="Q5" s="194" t="s">
        <v>54</v>
      </c>
      <c r="R5" s="195" t="s">
        <v>51</v>
      </c>
      <c r="S5" s="149"/>
      <c r="Y5" s="199">
        <f>IF(OR(Altalanos!$A$8="F1",Altalanos!$A$8="F2",Altalanos!$A$8="N1",Altalanos!$A$8="N2"),1,2)</f>
        <v>2</v>
      </c>
      <c r="Z5" s="199"/>
      <c r="AA5" s="199" t="s">
        <v>57</v>
      </c>
      <c r="AB5" s="203">
        <v>60</v>
      </c>
      <c r="AC5" s="203">
        <v>40</v>
      </c>
      <c r="AD5" s="203">
        <v>30</v>
      </c>
      <c r="AE5" s="203">
        <v>20</v>
      </c>
      <c r="AF5" s="203">
        <v>18</v>
      </c>
      <c r="AG5" s="203">
        <v>15</v>
      </c>
      <c r="AH5" s="203">
        <v>12</v>
      </c>
      <c r="AI5" s="203">
        <v>10</v>
      </c>
      <c r="AJ5" s="203">
        <v>8</v>
      </c>
      <c r="AK5" s="203">
        <v>6</v>
      </c>
    </row>
    <row r="6" spans="1:37" x14ac:dyDescent="0.25">
      <c r="A6" s="133"/>
      <c r="B6" s="133"/>
      <c r="C6" s="185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49"/>
      <c r="O6" s="149"/>
      <c r="P6" s="149"/>
      <c r="Q6" s="149"/>
      <c r="R6" s="149"/>
      <c r="S6" s="149"/>
      <c r="Y6" s="199"/>
      <c r="Z6" s="199"/>
      <c r="AA6" s="199" t="s">
        <v>58</v>
      </c>
      <c r="AB6" s="203">
        <v>40</v>
      </c>
      <c r="AC6" s="203">
        <v>25</v>
      </c>
      <c r="AD6" s="203">
        <v>18</v>
      </c>
      <c r="AE6" s="203">
        <v>13</v>
      </c>
      <c r="AF6" s="203">
        <v>10</v>
      </c>
      <c r="AG6" s="203">
        <v>8</v>
      </c>
      <c r="AH6" s="203">
        <v>6</v>
      </c>
      <c r="AI6" s="203">
        <v>5</v>
      </c>
      <c r="AJ6" s="203">
        <v>4</v>
      </c>
      <c r="AK6" s="203">
        <v>3</v>
      </c>
    </row>
    <row r="7" spans="1:37" x14ac:dyDescent="0.25">
      <c r="A7" s="156" t="s">
        <v>42</v>
      </c>
      <c r="B7" s="187"/>
      <c r="C7" s="143" t="str">
        <f>IF($B7="","",VLOOKUP($B7,#REF!,5))</f>
        <v/>
      </c>
      <c r="D7" s="131"/>
      <c r="E7" s="214" t="s">
        <v>102</v>
      </c>
      <c r="F7" s="144"/>
      <c r="G7" s="214"/>
      <c r="H7" s="144"/>
      <c r="I7" s="214" t="s">
        <v>88</v>
      </c>
      <c r="J7" s="133"/>
      <c r="K7" s="206"/>
      <c r="L7" s="201" t="str">
        <f>IF(K7="","",CONCATENATE(VLOOKUP($Y$3,$AB$1:$AK$1,K7)," pont"))</f>
        <v/>
      </c>
      <c r="M7" s="207"/>
      <c r="N7" s="149"/>
      <c r="O7" s="149"/>
      <c r="P7" s="149"/>
      <c r="Q7" s="149"/>
      <c r="R7" s="149"/>
      <c r="S7" s="149"/>
      <c r="Y7" s="199"/>
      <c r="Z7" s="199"/>
      <c r="AA7" s="199" t="s">
        <v>59</v>
      </c>
      <c r="AB7" s="203">
        <v>25</v>
      </c>
      <c r="AC7" s="203">
        <v>15</v>
      </c>
      <c r="AD7" s="203">
        <v>13</v>
      </c>
      <c r="AE7" s="203">
        <v>8</v>
      </c>
      <c r="AF7" s="203">
        <v>6</v>
      </c>
      <c r="AG7" s="203">
        <v>4</v>
      </c>
      <c r="AH7" s="203">
        <v>3</v>
      </c>
      <c r="AI7" s="203">
        <v>2</v>
      </c>
      <c r="AJ7" s="203">
        <v>1</v>
      </c>
      <c r="AK7" s="203">
        <v>0</v>
      </c>
    </row>
    <row r="8" spans="1:37" x14ac:dyDescent="0.25">
      <c r="A8" s="156"/>
      <c r="B8" s="188"/>
      <c r="C8" s="157"/>
      <c r="D8" s="157"/>
      <c r="E8" s="157"/>
      <c r="F8" s="157"/>
      <c r="G8" s="157"/>
      <c r="H8" s="157"/>
      <c r="I8" s="157"/>
      <c r="J8" s="133"/>
      <c r="K8" s="156"/>
      <c r="L8" s="156"/>
      <c r="M8" s="208"/>
      <c r="N8" s="149"/>
      <c r="O8" s="149"/>
      <c r="P8" s="149"/>
      <c r="Q8" s="149"/>
      <c r="R8" s="149"/>
      <c r="S8" s="149"/>
      <c r="Y8" s="199"/>
      <c r="Z8" s="199"/>
      <c r="AA8" s="199" t="s">
        <v>60</v>
      </c>
      <c r="AB8" s="203">
        <v>15</v>
      </c>
      <c r="AC8" s="203">
        <v>10</v>
      </c>
      <c r="AD8" s="203">
        <v>7</v>
      </c>
      <c r="AE8" s="203">
        <v>5</v>
      </c>
      <c r="AF8" s="203">
        <v>4</v>
      </c>
      <c r="AG8" s="203">
        <v>3</v>
      </c>
      <c r="AH8" s="203">
        <v>2</v>
      </c>
      <c r="AI8" s="203">
        <v>1</v>
      </c>
      <c r="AJ8" s="203">
        <v>0</v>
      </c>
      <c r="AK8" s="203">
        <v>0</v>
      </c>
    </row>
    <row r="9" spans="1:37" x14ac:dyDescent="0.25">
      <c r="A9" s="156" t="s">
        <v>43</v>
      </c>
      <c r="B9" s="187"/>
      <c r="C9" s="143" t="str">
        <f>IF($B9="","",VLOOKUP($B9,#REF!,5))</f>
        <v/>
      </c>
      <c r="D9" s="131"/>
      <c r="E9" s="214" t="s">
        <v>101</v>
      </c>
      <c r="F9" s="144"/>
      <c r="G9" s="214"/>
      <c r="H9" s="144"/>
      <c r="I9" s="214" t="s">
        <v>88</v>
      </c>
      <c r="J9" s="133"/>
      <c r="K9" s="206"/>
      <c r="L9" s="201" t="str">
        <f>IF(K9="","",CONCATENATE(VLOOKUP($Y$3,$AB$1:$AK$1,K9)," pont"))</f>
        <v/>
      </c>
      <c r="M9" s="207"/>
      <c r="N9" s="149"/>
      <c r="O9" s="149"/>
      <c r="P9" s="149"/>
      <c r="Q9" s="149"/>
      <c r="R9" s="149"/>
      <c r="S9" s="149"/>
      <c r="Y9" s="199"/>
      <c r="Z9" s="199"/>
      <c r="AA9" s="199" t="s">
        <v>61</v>
      </c>
      <c r="AB9" s="203">
        <v>10</v>
      </c>
      <c r="AC9" s="203">
        <v>6</v>
      </c>
      <c r="AD9" s="203">
        <v>4</v>
      </c>
      <c r="AE9" s="203">
        <v>2</v>
      </c>
      <c r="AF9" s="203">
        <v>1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</row>
    <row r="10" spans="1:37" x14ac:dyDescent="0.25">
      <c r="A10" s="156"/>
      <c r="B10" s="188"/>
      <c r="C10" s="157"/>
      <c r="D10" s="157"/>
      <c r="E10" s="157"/>
      <c r="F10" s="157"/>
      <c r="G10" s="157"/>
      <c r="H10" s="157"/>
      <c r="I10" s="157"/>
      <c r="J10" s="133"/>
      <c r="K10" s="156"/>
      <c r="L10" s="156"/>
      <c r="M10" s="208"/>
      <c r="N10" s="149"/>
      <c r="O10" s="149"/>
      <c r="P10" s="149"/>
      <c r="Q10" s="149"/>
      <c r="R10" s="149"/>
      <c r="S10" s="149"/>
      <c r="Y10" s="199"/>
      <c r="Z10" s="199"/>
      <c r="AA10" s="199" t="s">
        <v>62</v>
      </c>
      <c r="AB10" s="203">
        <v>6</v>
      </c>
      <c r="AC10" s="203">
        <v>3</v>
      </c>
      <c r="AD10" s="203">
        <v>2</v>
      </c>
      <c r="AE10" s="203">
        <v>1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</row>
    <row r="11" spans="1:37" x14ac:dyDescent="0.25">
      <c r="A11" s="156" t="s">
        <v>44</v>
      </c>
      <c r="B11" s="187"/>
      <c r="C11" s="143" t="str">
        <f>IF($B11="","",VLOOKUP($B11,#REF!,5))</f>
        <v/>
      </c>
      <c r="D11" s="143" t="str">
        <f>IF($B11="","",VLOOKUP($B11,#REF!,15))</f>
        <v/>
      </c>
      <c r="E11" s="141" t="str">
        <f>UPPER(IF($B11="","",VLOOKUP($B11,#REF!,2)))</f>
        <v/>
      </c>
      <c r="F11" s="144"/>
      <c r="G11" s="141" t="str">
        <f>IF($B11="","",VLOOKUP($B11,#REF!,3))</f>
        <v/>
      </c>
      <c r="H11" s="144"/>
      <c r="I11" s="141" t="str">
        <f>IF($B11="","",VLOOKUP($B11,#REF!,4))</f>
        <v/>
      </c>
      <c r="J11" s="133"/>
      <c r="K11" s="206"/>
      <c r="L11" s="201" t="str">
        <f>IF(K11="","",CONCATENATE(VLOOKUP($Y$3,$AB$1:$AK$1,K11)," pont"))</f>
        <v/>
      </c>
      <c r="M11" s="207"/>
      <c r="N11" s="149"/>
      <c r="O11" s="149"/>
      <c r="P11" s="149"/>
      <c r="Q11" s="149"/>
      <c r="R11" s="149"/>
      <c r="S11" s="149"/>
      <c r="Y11" s="199"/>
      <c r="Z11" s="199"/>
      <c r="AA11" s="199" t="s">
        <v>67</v>
      </c>
      <c r="AB11" s="203">
        <v>3</v>
      </c>
      <c r="AC11" s="203">
        <v>2</v>
      </c>
      <c r="AD11" s="203">
        <v>1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</row>
    <row r="12" spans="1:37" x14ac:dyDescent="0.25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Y12" s="199"/>
      <c r="Z12" s="199"/>
      <c r="AA12" s="199" t="s">
        <v>63</v>
      </c>
      <c r="AB12" s="204">
        <v>0</v>
      </c>
      <c r="AC12" s="204">
        <v>0</v>
      </c>
      <c r="AD12" s="204">
        <v>0</v>
      </c>
      <c r="AE12" s="204">
        <v>0</v>
      </c>
      <c r="AF12" s="204">
        <v>0</v>
      </c>
      <c r="AG12" s="204">
        <v>0</v>
      </c>
      <c r="AH12" s="204">
        <v>0</v>
      </c>
      <c r="AI12" s="204">
        <v>0</v>
      </c>
      <c r="AJ12" s="204">
        <v>0</v>
      </c>
      <c r="AK12" s="204">
        <v>0</v>
      </c>
    </row>
    <row r="13" spans="1:37" x14ac:dyDescent="0.25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Y13" s="199"/>
      <c r="Z13" s="199"/>
      <c r="AA13" s="199" t="s">
        <v>64</v>
      </c>
      <c r="AB13" s="204">
        <v>0</v>
      </c>
      <c r="AC13" s="204">
        <v>0</v>
      </c>
      <c r="AD13" s="204">
        <v>0</v>
      </c>
      <c r="AE13" s="204">
        <v>0</v>
      </c>
      <c r="AF13" s="204">
        <v>0</v>
      </c>
      <c r="AG13" s="204">
        <v>0</v>
      </c>
      <c r="AH13" s="204">
        <v>0</v>
      </c>
      <c r="AI13" s="204">
        <v>0</v>
      </c>
      <c r="AJ13" s="204">
        <v>0</v>
      </c>
      <c r="AK13" s="204">
        <v>0</v>
      </c>
    </row>
    <row r="14" spans="1:37" x14ac:dyDescent="0.25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</row>
    <row r="15" spans="1:37" x14ac:dyDescent="0.25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</row>
    <row r="16" spans="1:37" x14ac:dyDescent="0.25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Y16" s="199"/>
      <c r="Z16" s="199"/>
      <c r="AA16" s="199" t="s">
        <v>42</v>
      </c>
      <c r="AB16" s="199">
        <v>300</v>
      </c>
      <c r="AC16" s="199">
        <v>250</v>
      </c>
      <c r="AD16" s="199">
        <v>220</v>
      </c>
      <c r="AE16" s="199">
        <v>180</v>
      </c>
      <c r="AF16" s="199">
        <v>160</v>
      </c>
      <c r="AG16" s="199">
        <v>150</v>
      </c>
      <c r="AH16" s="199">
        <v>140</v>
      </c>
      <c r="AI16" s="199">
        <v>130</v>
      </c>
      <c r="AJ16" s="199">
        <v>120</v>
      </c>
      <c r="AK16" s="199">
        <v>110</v>
      </c>
    </row>
    <row r="17" spans="1:37" x14ac:dyDescent="0.25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Y17" s="199"/>
      <c r="Z17" s="199"/>
      <c r="AA17" s="199" t="s">
        <v>55</v>
      </c>
      <c r="AB17" s="199">
        <v>250</v>
      </c>
      <c r="AC17" s="199">
        <v>200</v>
      </c>
      <c r="AD17" s="199">
        <v>160</v>
      </c>
      <c r="AE17" s="199">
        <v>140</v>
      </c>
      <c r="AF17" s="199">
        <v>120</v>
      </c>
      <c r="AG17" s="199">
        <v>110</v>
      </c>
      <c r="AH17" s="199">
        <v>100</v>
      </c>
      <c r="AI17" s="199">
        <v>90</v>
      </c>
      <c r="AJ17" s="199">
        <v>80</v>
      </c>
      <c r="AK17" s="199">
        <v>70</v>
      </c>
    </row>
    <row r="18" spans="1:37" ht="18.75" customHeight="1" x14ac:dyDescent="0.25">
      <c r="A18" s="133"/>
      <c r="B18" s="241"/>
      <c r="C18" s="241"/>
      <c r="D18" s="242" t="str">
        <f>E7</f>
        <v>Mezőtúri Ált. Isk.</v>
      </c>
      <c r="E18" s="242"/>
      <c r="F18" s="242" t="str">
        <f>E9</f>
        <v>Szent István Kat.</v>
      </c>
      <c r="G18" s="242"/>
      <c r="H18" s="242" t="str">
        <f>E11</f>
        <v/>
      </c>
      <c r="I18" s="242"/>
      <c r="J18" s="133"/>
      <c r="K18" s="133"/>
      <c r="L18" s="133"/>
      <c r="M18" s="133"/>
      <c r="Y18" s="199"/>
      <c r="Z18" s="199"/>
      <c r="AA18" s="199" t="s">
        <v>56</v>
      </c>
      <c r="AB18" s="199">
        <v>200</v>
      </c>
      <c r="AC18" s="199">
        <v>150</v>
      </c>
      <c r="AD18" s="199">
        <v>130</v>
      </c>
      <c r="AE18" s="199">
        <v>110</v>
      </c>
      <c r="AF18" s="199">
        <v>95</v>
      </c>
      <c r="AG18" s="199">
        <v>80</v>
      </c>
      <c r="AH18" s="199">
        <v>70</v>
      </c>
      <c r="AI18" s="199">
        <v>60</v>
      </c>
      <c r="AJ18" s="199">
        <v>55</v>
      </c>
      <c r="AK18" s="199">
        <v>50</v>
      </c>
    </row>
    <row r="19" spans="1:37" ht="18.75" customHeight="1" x14ac:dyDescent="0.25">
      <c r="A19" s="189" t="s">
        <v>42</v>
      </c>
      <c r="B19" s="243" t="str">
        <f>E7</f>
        <v>Mezőtúri Ált. Isk.</v>
      </c>
      <c r="C19" s="243"/>
      <c r="D19" s="244"/>
      <c r="E19" s="244"/>
      <c r="F19" s="245"/>
      <c r="G19" s="245"/>
      <c r="H19" s="245"/>
      <c r="I19" s="245"/>
      <c r="J19" s="133"/>
      <c r="K19" s="133"/>
      <c r="L19" s="133"/>
      <c r="M19" s="133"/>
      <c r="Y19" s="199"/>
      <c r="Z19" s="199"/>
      <c r="AA19" s="199" t="s">
        <v>57</v>
      </c>
      <c r="AB19" s="199">
        <v>150</v>
      </c>
      <c r="AC19" s="199">
        <v>120</v>
      </c>
      <c r="AD19" s="199">
        <v>100</v>
      </c>
      <c r="AE19" s="199">
        <v>80</v>
      </c>
      <c r="AF19" s="199">
        <v>70</v>
      </c>
      <c r="AG19" s="199">
        <v>60</v>
      </c>
      <c r="AH19" s="199">
        <v>55</v>
      </c>
      <c r="AI19" s="199">
        <v>50</v>
      </c>
      <c r="AJ19" s="199">
        <v>45</v>
      </c>
      <c r="AK19" s="199">
        <v>40</v>
      </c>
    </row>
    <row r="20" spans="1:37" ht="18.75" customHeight="1" x14ac:dyDescent="0.25">
      <c r="A20" s="189" t="s">
        <v>43</v>
      </c>
      <c r="B20" s="243" t="str">
        <f>E9</f>
        <v>Szent István Kat.</v>
      </c>
      <c r="C20" s="243"/>
      <c r="D20" s="245"/>
      <c r="E20" s="245"/>
      <c r="F20" s="244"/>
      <c r="G20" s="244"/>
      <c r="H20" s="245"/>
      <c r="I20" s="245"/>
      <c r="J20" s="133"/>
      <c r="K20" s="133"/>
      <c r="L20" s="133"/>
      <c r="M20" s="133"/>
      <c r="Y20" s="199"/>
      <c r="Z20" s="199"/>
      <c r="AA20" s="199" t="s">
        <v>58</v>
      </c>
      <c r="AB20" s="199">
        <v>120</v>
      </c>
      <c r="AC20" s="199">
        <v>90</v>
      </c>
      <c r="AD20" s="199">
        <v>65</v>
      </c>
      <c r="AE20" s="199">
        <v>55</v>
      </c>
      <c r="AF20" s="199">
        <v>50</v>
      </c>
      <c r="AG20" s="199">
        <v>45</v>
      </c>
      <c r="AH20" s="199">
        <v>40</v>
      </c>
      <c r="AI20" s="199">
        <v>35</v>
      </c>
      <c r="AJ20" s="199">
        <v>25</v>
      </c>
      <c r="AK20" s="199">
        <v>20</v>
      </c>
    </row>
    <row r="21" spans="1:37" ht="18.75" customHeight="1" x14ac:dyDescent="0.25">
      <c r="A21" s="189" t="s">
        <v>44</v>
      </c>
      <c r="B21" s="243" t="str">
        <f>E11</f>
        <v/>
      </c>
      <c r="C21" s="243"/>
      <c r="D21" s="245"/>
      <c r="E21" s="245"/>
      <c r="F21" s="245"/>
      <c r="G21" s="245"/>
      <c r="H21" s="244"/>
      <c r="I21" s="244"/>
      <c r="J21" s="133"/>
      <c r="K21" s="133"/>
      <c r="L21" s="133"/>
      <c r="M21" s="133"/>
      <c r="Y21" s="199"/>
      <c r="Z21" s="199"/>
      <c r="AA21" s="199" t="s">
        <v>59</v>
      </c>
      <c r="AB21" s="199">
        <v>90</v>
      </c>
      <c r="AC21" s="199">
        <v>60</v>
      </c>
      <c r="AD21" s="199">
        <v>45</v>
      </c>
      <c r="AE21" s="199">
        <v>34</v>
      </c>
      <c r="AF21" s="199">
        <v>27</v>
      </c>
      <c r="AG21" s="199">
        <v>22</v>
      </c>
      <c r="AH21" s="199">
        <v>18</v>
      </c>
      <c r="AI21" s="199">
        <v>15</v>
      </c>
      <c r="AJ21" s="199">
        <v>12</v>
      </c>
      <c r="AK21" s="199">
        <v>9</v>
      </c>
    </row>
    <row r="22" spans="1:37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Y22" s="199"/>
      <c r="Z22" s="199"/>
      <c r="AA22" s="199" t="s">
        <v>60</v>
      </c>
      <c r="AB22" s="199">
        <v>60</v>
      </c>
      <c r="AC22" s="199">
        <v>40</v>
      </c>
      <c r="AD22" s="199">
        <v>30</v>
      </c>
      <c r="AE22" s="199">
        <v>20</v>
      </c>
      <c r="AF22" s="199">
        <v>18</v>
      </c>
      <c r="AG22" s="199">
        <v>15</v>
      </c>
      <c r="AH22" s="199">
        <v>12</v>
      </c>
      <c r="AI22" s="199">
        <v>10</v>
      </c>
      <c r="AJ22" s="199">
        <v>8</v>
      </c>
      <c r="AK22" s="199">
        <v>6</v>
      </c>
    </row>
    <row r="23" spans="1:37" x14ac:dyDescent="0.25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Y23" s="199"/>
      <c r="Z23" s="199"/>
      <c r="AA23" s="199" t="s">
        <v>61</v>
      </c>
      <c r="AB23" s="199">
        <v>40</v>
      </c>
      <c r="AC23" s="199">
        <v>25</v>
      </c>
      <c r="AD23" s="199">
        <v>18</v>
      </c>
      <c r="AE23" s="199">
        <v>13</v>
      </c>
      <c r="AF23" s="199">
        <v>8</v>
      </c>
      <c r="AG23" s="199">
        <v>7</v>
      </c>
      <c r="AH23" s="199">
        <v>6</v>
      </c>
      <c r="AI23" s="199">
        <v>5</v>
      </c>
      <c r="AJ23" s="199">
        <v>4</v>
      </c>
      <c r="AK23" s="199">
        <v>3</v>
      </c>
    </row>
    <row r="24" spans="1:37" x14ac:dyDescent="0.25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Y24" s="199"/>
      <c r="Z24" s="199"/>
      <c r="AA24" s="199" t="s">
        <v>62</v>
      </c>
      <c r="AB24" s="199">
        <v>25</v>
      </c>
      <c r="AC24" s="199">
        <v>15</v>
      </c>
      <c r="AD24" s="199">
        <v>13</v>
      </c>
      <c r="AE24" s="199">
        <v>7</v>
      </c>
      <c r="AF24" s="199">
        <v>6</v>
      </c>
      <c r="AG24" s="199">
        <v>5</v>
      </c>
      <c r="AH24" s="199">
        <v>4</v>
      </c>
      <c r="AI24" s="199">
        <v>3</v>
      </c>
      <c r="AJ24" s="199">
        <v>2</v>
      </c>
      <c r="AK24" s="199">
        <v>1</v>
      </c>
    </row>
    <row r="25" spans="1:37" x14ac:dyDescent="0.2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Y25" s="199"/>
      <c r="Z25" s="199"/>
      <c r="AA25" s="199" t="s">
        <v>67</v>
      </c>
      <c r="AB25" s="199">
        <v>15</v>
      </c>
      <c r="AC25" s="199">
        <v>10</v>
      </c>
      <c r="AD25" s="199">
        <v>8</v>
      </c>
      <c r="AE25" s="199">
        <v>4</v>
      </c>
      <c r="AF25" s="199">
        <v>3</v>
      </c>
      <c r="AG25" s="199">
        <v>2</v>
      </c>
      <c r="AH25" s="199">
        <v>1</v>
      </c>
      <c r="AI25" s="199">
        <v>0</v>
      </c>
      <c r="AJ25" s="199">
        <v>0</v>
      </c>
      <c r="AK25" s="199">
        <v>0</v>
      </c>
    </row>
    <row r="26" spans="1:37" x14ac:dyDescent="0.2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Y26" s="199"/>
      <c r="Z26" s="199"/>
      <c r="AA26" s="199" t="s">
        <v>63</v>
      </c>
      <c r="AB26" s="199">
        <v>10</v>
      </c>
      <c r="AC26" s="199">
        <v>6</v>
      </c>
      <c r="AD26" s="199">
        <v>4</v>
      </c>
      <c r="AE26" s="199">
        <v>2</v>
      </c>
      <c r="AF26" s="199">
        <v>1</v>
      </c>
      <c r="AG26" s="199">
        <v>0</v>
      </c>
      <c r="AH26" s="199">
        <v>0</v>
      </c>
      <c r="AI26" s="199">
        <v>0</v>
      </c>
      <c r="AJ26" s="199">
        <v>0</v>
      </c>
      <c r="AK26" s="199">
        <v>0</v>
      </c>
    </row>
    <row r="27" spans="1:37" x14ac:dyDescent="0.25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Y27" s="199"/>
      <c r="Z27" s="199"/>
      <c r="AA27" s="199" t="s">
        <v>64</v>
      </c>
      <c r="AB27" s="199">
        <v>3</v>
      </c>
      <c r="AC27" s="199">
        <v>2</v>
      </c>
      <c r="AD27" s="199">
        <v>1</v>
      </c>
      <c r="AE27" s="199">
        <v>0</v>
      </c>
      <c r="AF27" s="199">
        <v>0</v>
      </c>
      <c r="AG27" s="199">
        <v>0</v>
      </c>
      <c r="AH27" s="199">
        <v>0</v>
      </c>
      <c r="AI27" s="199">
        <v>0</v>
      </c>
      <c r="AJ27" s="199">
        <v>0</v>
      </c>
      <c r="AK27" s="199">
        <v>0</v>
      </c>
    </row>
    <row r="28" spans="1:37" x14ac:dyDescent="0.25">
      <c r="A28" s="133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</row>
    <row r="29" spans="1:37" x14ac:dyDescent="0.25">
      <c r="A29" s="133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</row>
    <row r="30" spans="1:37" x14ac:dyDescent="0.25">
      <c r="A30" s="133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</row>
    <row r="31" spans="1:37" x14ac:dyDescent="0.25">
      <c r="A31" s="133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</row>
    <row r="32" spans="1:37" x14ac:dyDescent="0.25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2"/>
      <c r="M32" s="132"/>
      <c r="O32" s="149"/>
      <c r="P32" s="149"/>
      <c r="Q32" s="149"/>
      <c r="R32" s="149"/>
      <c r="S32" s="149"/>
    </row>
    <row r="33" spans="1:19" x14ac:dyDescent="0.25">
      <c r="A33" s="81" t="s">
        <v>25</v>
      </c>
      <c r="B33" s="82"/>
      <c r="C33" s="112"/>
      <c r="D33" s="164" t="s">
        <v>0</v>
      </c>
      <c r="E33" s="165" t="s">
        <v>27</v>
      </c>
      <c r="F33" s="183"/>
      <c r="G33" s="164" t="s">
        <v>0</v>
      </c>
      <c r="H33" s="165" t="s">
        <v>34</v>
      </c>
      <c r="I33" s="89"/>
      <c r="J33" s="165" t="s">
        <v>35</v>
      </c>
      <c r="K33" s="88" t="s">
        <v>36</v>
      </c>
      <c r="L33" s="31"/>
      <c r="M33" s="212"/>
      <c r="N33" s="211"/>
      <c r="O33" s="149"/>
      <c r="P33" s="158"/>
      <c r="Q33" s="158"/>
      <c r="R33" s="159"/>
      <c r="S33" s="149"/>
    </row>
    <row r="34" spans="1:19" x14ac:dyDescent="0.25">
      <c r="A34" s="136" t="s">
        <v>26</v>
      </c>
      <c r="B34" s="137"/>
      <c r="C34" s="138"/>
      <c r="D34" s="166"/>
      <c r="E34" s="246"/>
      <c r="F34" s="246"/>
      <c r="G34" s="177" t="s">
        <v>1</v>
      </c>
      <c r="H34" s="137"/>
      <c r="I34" s="167"/>
      <c r="J34" s="178"/>
      <c r="K34" s="134" t="s">
        <v>28</v>
      </c>
      <c r="L34" s="184"/>
      <c r="M34" s="172"/>
      <c r="O34" s="149"/>
      <c r="P34" s="160"/>
      <c r="Q34" s="160"/>
      <c r="R34" s="161"/>
      <c r="S34" s="149"/>
    </row>
    <row r="35" spans="1:19" x14ac:dyDescent="0.25">
      <c r="A35" s="139" t="s">
        <v>33</v>
      </c>
      <c r="B35" s="87"/>
      <c r="C35" s="140"/>
      <c r="D35" s="169"/>
      <c r="E35" s="247"/>
      <c r="F35" s="247"/>
      <c r="G35" s="179" t="s">
        <v>2</v>
      </c>
      <c r="H35" s="170"/>
      <c r="I35" s="171"/>
      <c r="J35" s="79"/>
      <c r="K35" s="181"/>
      <c r="L35" s="132"/>
      <c r="M35" s="176"/>
      <c r="O35" s="149"/>
      <c r="P35" s="161"/>
      <c r="Q35" s="162"/>
      <c r="R35" s="161"/>
      <c r="S35" s="149"/>
    </row>
    <row r="36" spans="1:19" x14ac:dyDescent="0.25">
      <c r="A36" s="102"/>
      <c r="B36" s="103"/>
      <c r="C36" s="104"/>
      <c r="D36" s="169"/>
      <c r="E36" s="173"/>
      <c r="F36" s="174"/>
      <c r="G36" s="179" t="s">
        <v>3</v>
      </c>
      <c r="H36" s="170"/>
      <c r="I36" s="171"/>
      <c r="J36" s="79"/>
      <c r="K36" s="134" t="s">
        <v>29</v>
      </c>
      <c r="L36" s="184"/>
      <c r="M36" s="168"/>
      <c r="O36" s="149"/>
      <c r="P36" s="160"/>
      <c r="Q36" s="160"/>
      <c r="R36" s="161"/>
      <c r="S36" s="149"/>
    </row>
    <row r="37" spans="1:19" x14ac:dyDescent="0.25">
      <c r="A37" s="83"/>
      <c r="B37" s="110"/>
      <c r="C37" s="84"/>
      <c r="D37" s="169"/>
      <c r="E37" s="173"/>
      <c r="F37" s="174"/>
      <c r="G37" s="179" t="s">
        <v>4</v>
      </c>
      <c r="H37" s="170"/>
      <c r="I37" s="171"/>
      <c r="J37" s="79"/>
      <c r="K37" s="182"/>
      <c r="L37" s="174"/>
      <c r="M37" s="172"/>
      <c r="O37" s="149"/>
      <c r="P37" s="161"/>
      <c r="Q37" s="162"/>
      <c r="R37" s="161"/>
      <c r="S37" s="149"/>
    </row>
    <row r="38" spans="1:19" x14ac:dyDescent="0.25">
      <c r="A38" s="91"/>
      <c r="B38" s="105"/>
      <c r="C38" s="111"/>
      <c r="D38" s="169"/>
      <c r="E38" s="173"/>
      <c r="F38" s="174"/>
      <c r="G38" s="179" t="s">
        <v>5</v>
      </c>
      <c r="H38" s="170"/>
      <c r="I38" s="171"/>
      <c r="J38" s="79"/>
      <c r="K38" s="139"/>
      <c r="L38" s="132"/>
      <c r="M38" s="176"/>
      <c r="O38" s="149"/>
      <c r="P38" s="161"/>
      <c r="Q38" s="162"/>
      <c r="R38" s="161"/>
      <c r="S38" s="149"/>
    </row>
    <row r="39" spans="1:19" x14ac:dyDescent="0.25">
      <c r="A39" s="92"/>
      <c r="B39" s="106"/>
      <c r="C39" s="84"/>
      <c r="D39" s="169"/>
      <c r="E39" s="173"/>
      <c r="F39" s="174"/>
      <c r="G39" s="179" t="s">
        <v>6</v>
      </c>
      <c r="H39" s="170"/>
      <c r="I39" s="171"/>
      <c r="J39" s="79"/>
      <c r="K39" s="134" t="s">
        <v>24</v>
      </c>
      <c r="L39" s="184"/>
      <c r="M39" s="168"/>
      <c r="O39" s="149"/>
      <c r="P39" s="160"/>
      <c r="Q39" s="160"/>
      <c r="R39" s="161"/>
      <c r="S39" s="149"/>
    </row>
    <row r="40" spans="1:19" x14ac:dyDescent="0.25">
      <c r="A40" s="92"/>
      <c r="B40" s="106"/>
      <c r="C40" s="100"/>
      <c r="D40" s="169"/>
      <c r="E40" s="173"/>
      <c r="F40" s="174"/>
      <c r="G40" s="179" t="s">
        <v>7</v>
      </c>
      <c r="H40" s="170"/>
      <c r="I40" s="171"/>
      <c r="J40" s="79"/>
      <c r="K40" s="182"/>
      <c r="L40" s="174"/>
      <c r="M40" s="172"/>
      <c r="O40" s="149"/>
      <c r="P40" s="161"/>
      <c r="Q40" s="162"/>
      <c r="R40" s="161"/>
      <c r="S40" s="149"/>
    </row>
    <row r="41" spans="1:19" x14ac:dyDescent="0.25">
      <c r="A41" s="93"/>
      <c r="B41" s="90"/>
      <c r="C41" s="101"/>
      <c r="D41" s="175"/>
      <c r="E41" s="85"/>
      <c r="F41" s="132"/>
      <c r="G41" s="180" t="s">
        <v>8</v>
      </c>
      <c r="H41" s="87"/>
      <c r="I41" s="135"/>
      <c r="J41" s="86"/>
      <c r="K41" s="139" t="str">
        <f>L4</f>
        <v>Sági István - Halápi Ákos</v>
      </c>
      <c r="L41" s="132"/>
      <c r="M41" s="176"/>
      <c r="O41" s="149"/>
      <c r="P41" s="161"/>
      <c r="Q41" s="162"/>
      <c r="R41" s="163"/>
      <c r="S41" s="149"/>
    </row>
    <row r="42" spans="1:19" x14ac:dyDescent="0.25">
      <c r="O42" s="149"/>
      <c r="P42" s="149"/>
      <c r="Q42" s="149"/>
      <c r="R42" s="149"/>
      <c r="S42" s="149"/>
    </row>
    <row r="43" spans="1:19" x14ac:dyDescent="0.25">
      <c r="O43" s="149"/>
      <c r="P43" s="149"/>
      <c r="Q43" s="149"/>
      <c r="R43" s="149"/>
      <c r="S43" s="149"/>
    </row>
  </sheetData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11" priority="1" stopIfTrue="1" operator="equal">
      <formula>"Bye"</formula>
    </cfRule>
  </conditionalFormatting>
  <conditionalFormatting sqref="R41">
    <cfRule type="expression" dxfId="1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indexed="11"/>
  </sheetPr>
  <dimension ref="A1:AK43"/>
  <sheetViews>
    <sheetView workbookViewId="0">
      <selection activeCell="E10" sqref="E1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198" hidden="1" customWidth="1"/>
    <col min="26" max="37" width="0" style="198" hidden="1" customWidth="1"/>
  </cols>
  <sheetData>
    <row r="1" spans="1:37" ht="24.6" x14ac:dyDescent="0.25">
      <c r="A1" s="239" t="str">
        <f>Altalanos!$A$6</f>
        <v>J-NK-Szolnok megyei tenisz diákolimpia</v>
      </c>
      <c r="B1" s="239"/>
      <c r="C1" s="239"/>
      <c r="D1" s="239"/>
      <c r="E1" s="239"/>
      <c r="F1" s="239"/>
      <c r="G1" s="116"/>
      <c r="H1" s="119" t="s">
        <v>32</v>
      </c>
      <c r="I1" s="117"/>
      <c r="J1" s="118"/>
      <c r="L1" s="120"/>
      <c r="M1" s="145"/>
      <c r="N1" s="147"/>
      <c r="O1" s="147" t="s">
        <v>9</v>
      </c>
      <c r="P1" s="147"/>
      <c r="Q1" s="148"/>
      <c r="R1" s="147"/>
      <c r="S1" s="149"/>
      <c r="Y1"/>
      <c r="Z1"/>
      <c r="AA1"/>
      <c r="AB1" s="205" t="e">
        <f>IF(Y5=1,CONCATENATE(VLOOKUP(Y3,AA16:AH27,2)),CONCATENATE(VLOOKUP(Y3,AA2:AK13,2)))</f>
        <v>#N/A</v>
      </c>
      <c r="AC1" s="205" t="e">
        <f>IF(Y5=1,CONCATENATE(VLOOKUP(Y3,AA16:AK27,3)),CONCATENATE(VLOOKUP(Y3,AA2:AK13,3)))</f>
        <v>#N/A</v>
      </c>
      <c r="AD1" s="205" t="e">
        <f>IF(Y5=1,CONCATENATE(VLOOKUP(Y3,AA16:AK27,4)),CONCATENATE(VLOOKUP(Y3,AA2:AK13,4)))</f>
        <v>#N/A</v>
      </c>
      <c r="AE1" s="205" t="e">
        <f>IF(Y5=1,CONCATENATE(VLOOKUP(Y3,AA16:AK27,5)),CONCATENATE(VLOOKUP(Y3,AA2:AK13,5)))</f>
        <v>#N/A</v>
      </c>
      <c r="AF1" s="205" t="e">
        <f>IF(Y5=1,CONCATENATE(VLOOKUP(Y3,AA16:AK27,6)),CONCATENATE(VLOOKUP(Y3,AA2:AK13,6)))</f>
        <v>#N/A</v>
      </c>
      <c r="AG1" s="205" t="e">
        <f>IF(Y5=1,CONCATENATE(VLOOKUP(Y3,AA16:AK27,7)),CONCATENATE(VLOOKUP(Y3,AA2:AK13,7)))</f>
        <v>#N/A</v>
      </c>
      <c r="AH1" s="205" t="e">
        <f>IF(Y5=1,CONCATENATE(VLOOKUP(Y3,AA16:AK27,8)),CONCATENATE(VLOOKUP(Y3,AA2:AK13,8)))</f>
        <v>#N/A</v>
      </c>
      <c r="AI1" s="205" t="e">
        <f>IF(Y5=1,CONCATENATE(VLOOKUP(Y3,AA16:AK27,9)),CONCATENATE(VLOOKUP(Y3,AA2:AK13,9)))</f>
        <v>#N/A</v>
      </c>
      <c r="AJ1" s="205" t="e">
        <f>IF(Y5=1,CONCATENATE(VLOOKUP(Y3,AA16:AK27,10)),CONCATENATE(VLOOKUP(Y3,AA2:AK13,10)))</f>
        <v>#N/A</v>
      </c>
      <c r="AK1" s="205" t="e">
        <f>IF(Y5=1,CONCATENATE(VLOOKUP(Y3,AA16:AK27,11)),CONCATENATE(VLOOKUP(Y3,AA2:AK13,11)))</f>
        <v>#N/A</v>
      </c>
    </row>
    <row r="2" spans="1:37" x14ac:dyDescent="0.25">
      <c r="A2" s="121" t="s">
        <v>31</v>
      </c>
      <c r="B2" s="122"/>
      <c r="C2" s="122"/>
      <c r="D2" s="122"/>
      <c r="E2" s="122">
        <f>Altalanos!$A$8</f>
        <v>0</v>
      </c>
      <c r="F2" s="122"/>
      <c r="G2" s="123"/>
      <c r="H2" s="124"/>
      <c r="I2" s="124"/>
      <c r="J2" s="125"/>
      <c r="K2" s="120"/>
      <c r="L2" s="120"/>
      <c r="M2" s="146"/>
      <c r="N2" s="150"/>
      <c r="O2" s="151"/>
      <c r="P2" s="150"/>
      <c r="Q2" s="151"/>
      <c r="R2" s="150"/>
      <c r="S2" s="149"/>
      <c r="Y2" s="200"/>
      <c r="Z2" s="199"/>
      <c r="AA2" s="199" t="s">
        <v>42</v>
      </c>
      <c r="AB2" s="203">
        <v>150</v>
      </c>
      <c r="AC2" s="203">
        <v>120</v>
      </c>
      <c r="AD2" s="203">
        <v>100</v>
      </c>
      <c r="AE2" s="203">
        <v>80</v>
      </c>
      <c r="AF2" s="203">
        <v>70</v>
      </c>
      <c r="AG2" s="203">
        <v>60</v>
      </c>
      <c r="AH2" s="203">
        <v>55</v>
      </c>
      <c r="AI2" s="203">
        <v>50</v>
      </c>
      <c r="AJ2" s="203">
        <v>45</v>
      </c>
      <c r="AK2" s="203">
        <v>40</v>
      </c>
    </row>
    <row r="3" spans="1:37" x14ac:dyDescent="0.25">
      <c r="A3" s="49" t="s">
        <v>17</v>
      </c>
      <c r="B3" s="49"/>
      <c r="C3" s="49"/>
      <c r="D3" s="49"/>
      <c r="E3" s="49" t="s">
        <v>14</v>
      </c>
      <c r="F3" s="49"/>
      <c r="G3" s="49"/>
      <c r="H3" s="49" t="s">
        <v>89</v>
      </c>
      <c r="I3" s="49"/>
      <c r="J3" s="80"/>
      <c r="K3" s="49"/>
      <c r="L3" s="50" t="s">
        <v>22</v>
      </c>
      <c r="M3" s="49"/>
      <c r="N3" s="153"/>
      <c r="O3" s="152"/>
      <c r="P3" s="153"/>
      <c r="Q3" s="190" t="s">
        <v>49</v>
      </c>
      <c r="R3" s="191" t="s">
        <v>52</v>
      </c>
      <c r="S3" s="149"/>
      <c r="Y3" s="199">
        <f>IF(H4="OB","A",IF(H4="IX","W",H4))</f>
        <v>0</v>
      </c>
      <c r="Z3" s="199"/>
      <c r="AA3" s="199" t="s">
        <v>55</v>
      </c>
      <c r="AB3" s="203">
        <v>120</v>
      </c>
      <c r="AC3" s="203">
        <v>90</v>
      </c>
      <c r="AD3" s="203">
        <v>65</v>
      </c>
      <c r="AE3" s="203">
        <v>55</v>
      </c>
      <c r="AF3" s="203">
        <v>50</v>
      </c>
      <c r="AG3" s="203">
        <v>45</v>
      </c>
      <c r="AH3" s="203">
        <v>40</v>
      </c>
      <c r="AI3" s="203">
        <v>35</v>
      </c>
      <c r="AJ3" s="203">
        <v>25</v>
      </c>
      <c r="AK3" s="203">
        <v>20</v>
      </c>
    </row>
    <row r="4" spans="1:37" ht="13.8" thickBot="1" x14ac:dyDescent="0.3">
      <c r="A4" s="240">
        <f>Altalanos!$A$10</f>
        <v>44680</v>
      </c>
      <c r="B4" s="240"/>
      <c r="C4" s="240"/>
      <c r="D4" s="126"/>
      <c r="E4" s="127" t="str">
        <f>Altalanos!$C$10</f>
        <v>Jászberény</v>
      </c>
      <c r="F4" s="127"/>
      <c r="G4" s="127"/>
      <c r="H4" s="129"/>
      <c r="I4" s="127"/>
      <c r="J4" s="128"/>
      <c r="K4" s="129"/>
      <c r="L4" s="130" t="str">
        <f>Altalanos!$E$10</f>
        <v>Sági István - Halápi Ákos</v>
      </c>
      <c r="M4" s="129"/>
      <c r="N4" s="154"/>
      <c r="O4" s="155"/>
      <c r="P4" s="154"/>
      <c r="Q4" s="192" t="s">
        <v>53</v>
      </c>
      <c r="R4" s="193" t="s">
        <v>50</v>
      </c>
      <c r="S4" s="149"/>
      <c r="Y4" s="199"/>
      <c r="Z4" s="199"/>
      <c r="AA4" s="199" t="s">
        <v>56</v>
      </c>
      <c r="AB4" s="203">
        <v>90</v>
      </c>
      <c r="AC4" s="203">
        <v>60</v>
      </c>
      <c r="AD4" s="203">
        <v>45</v>
      </c>
      <c r="AE4" s="203">
        <v>34</v>
      </c>
      <c r="AF4" s="203">
        <v>27</v>
      </c>
      <c r="AG4" s="203">
        <v>22</v>
      </c>
      <c r="AH4" s="203">
        <v>18</v>
      </c>
      <c r="AI4" s="203">
        <v>15</v>
      </c>
      <c r="AJ4" s="203">
        <v>12</v>
      </c>
      <c r="AK4" s="203">
        <v>9</v>
      </c>
    </row>
    <row r="5" spans="1:37" x14ac:dyDescent="0.25">
      <c r="A5" s="31"/>
      <c r="B5" s="31" t="s">
        <v>30</v>
      </c>
      <c r="C5" s="142" t="s">
        <v>40</v>
      </c>
      <c r="D5" s="31" t="s">
        <v>25</v>
      </c>
      <c r="E5" s="31" t="s">
        <v>45</v>
      </c>
      <c r="F5" s="31"/>
      <c r="G5" s="31" t="s">
        <v>21</v>
      </c>
      <c r="H5" s="31"/>
      <c r="I5" s="31" t="s">
        <v>23</v>
      </c>
      <c r="J5" s="31"/>
      <c r="K5" s="186" t="s">
        <v>46</v>
      </c>
      <c r="L5" s="186" t="s">
        <v>47</v>
      </c>
      <c r="M5" s="186" t="s">
        <v>48</v>
      </c>
      <c r="N5" s="149"/>
      <c r="O5" s="149"/>
      <c r="P5" s="149"/>
      <c r="Q5" s="194" t="s">
        <v>54</v>
      </c>
      <c r="R5" s="195" t="s">
        <v>51</v>
      </c>
      <c r="S5" s="149"/>
      <c r="Y5" s="199">
        <f>IF(OR(Altalanos!$A$8="F1",Altalanos!$A$8="F2",Altalanos!$A$8="N1",Altalanos!$A$8="N2"),1,2)</f>
        <v>2</v>
      </c>
      <c r="Z5" s="199"/>
      <c r="AA5" s="199" t="s">
        <v>57</v>
      </c>
      <c r="AB5" s="203">
        <v>60</v>
      </c>
      <c r="AC5" s="203">
        <v>40</v>
      </c>
      <c r="AD5" s="203">
        <v>30</v>
      </c>
      <c r="AE5" s="203">
        <v>20</v>
      </c>
      <c r="AF5" s="203">
        <v>18</v>
      </c>
      <c r="AG5" s="203">
        <v>15</v>
      </c>
      <c r="AH5" s="203">
        <v>12</v>
      </c>
      <c r="AI5" s="203">
        <v>10</v>
      </c>
      <c r="AJ5" s="203">
        <v>8</v>
      </c>
      <c r="AK5" s="203">
        <v>6</v>
      </c>
    </row>
    <row r="6" spans="1:37" x14ac:dyDescent="0.25">
      <c r="A6" s="133"/>
      <c r="B6" s="133"/>
      <c r="C6" s="185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49"/>
      <c r="O6" s="149"/>
      <c r="P6" s="149"/>
      <c r="Q6" s="149"/>
      <c r="R6" s="149"/>
      <c r="S6" s="149"/>
      <c r="Y6" s="199"/>
      <c r="Z6" s="199"/>
      <c r="AA6" s="199" t="s">
        <v>58</v>
      </c>
      <c r="AB6" s="203">
        <v>40</v>
      </c>
      <c r="AC6" s="203">
        <v>25</v>
      </c>
      <c r="AD6" s="203">
        <v>18</v>
      </c>
      <c r="AE6" s="203">
        <v>13</v>
      </c>
      <c r="AF6" s="203">
        <v>10</v>
      </c>
      <c r="AG6" s="203">
        <v>8</v>
      </c>
      <c r="AH6" s="203">
        <v>6</v>
      </c>
      <c r="AI6" s="203">
        <v>5</v>
      </c>
      <c r="AJ6" s="203">
        <v>4</v>
      </c>
      <c r="AK6" s="203">
        <v>3</v>
      </c>
    </row>
    <row r="7" spans="1:37" x14ac:dyDescent="0.25">
      <c r="A7" s="156" t="s">
        <v>42</v>
      </c>
      <c r="B7" s="187"/>
      <c r="C7" s="143" t="str">
        <f>IF($B7="","",VLOOKUP($B7,#REF!,5))</f>
        <v/>
      </c>
      <c r="D7" s="131"/>
      <c r="E7" s="214" t="s">
        <v>93</v>
      </c>
      <c r="F7" s="144"/>
      <c r="G7" s="214"/>
      <c r="H7" s="144"/>
      <c r="I7" s="214" t="s">
        <v>83</v>
      </c>
      <c r="J7" s="133"/>
      <c r="K7" s="206"/>
      <c r="L7" s="201" t="str">
        <f>IF(K7="","",CONCATENATE(VLOOKUP($Y$3,$AB$1:$AK$1,K7)," pont"))</f>
        <v/>
      </c>
      <c r="M7" s="207"/>
      <c r="N7" s="149"/>
      <c r="O7" s="149"/>
      <c r="P7" s="149"/>
      <c r="Q7" s="149"/>
      <c r="R7" s="149"/>
      <c r="S7" s="149"/>
      <c r="Y7" s="199"/>
      <c r="Z7" s="199"/>
      <c r="AA7" s="199" t="s">
        <v>59</v>
      </c>
      <c r="AB7" s="203">
        <v>25</v>
      </c>
      <c r="AC7" s="203">
        <v>15</v>
      </c>
      <c r="AD7" s="203">
        <v>13</v>
      </c>
      <c r="AE7" s="203">
        <v>8</v>
      </c>
      <c r="AF7" s="203">
        <v>6</v>
      </c>
      <c r="AG7" s="203">
        <v>4</v>
      </c>
      <c r="AH7" s="203">
        <v>3</v>
      </c>
      <c r="AI7" s="203">
        <v>2</v>
      </c>
      <c r="AJ7" s="203">
        <v>1</v>
      </c>
      <c r="AK7" s="203">
        <v>0</v>
      </c>
    </row>
    <row r="8" spans="1:37" x14ac:dyDescent="0.25">
      <c r="A8" s="156"/>
      <c r="B8" s="188"/>
      <c r="C8" s="157"/>
      <c r="D8" s="157"/>
      <c r="E8" s="157"/>
      <c r="F8" s="157"/>
      <c r="G8" s="157"/>
      <c r="H8" s="157"/>
      <c r="I8" s="157"/>
      <c r="J8" s="133"/>
      <c r="K8" s="156"/>
      <c r="L8" s="156"/>
      <c r="M8" s="208"/>
      <c r="N8" s="149"/>
      <c r="O8" s="149"/>
      <c r="P8" s="149"/>
      <c r="Q8" s="149"/>
      <c r="R8" s="149"/>
      <c r="S8" s="149"/>
      <c r="Y8" s="199"/>
      <c r="Z8" s="199"/>
      <c r="AA8" s="199" t="s">
        <v>60</v>
      </c>
      <c r="AB8" s="203">
        <v>15</v>
      </c>
      <c r="AC8" s="203">
        <v>10</v>
      </c>
      <c r="AD8" s="203">
        <v>7</v>
      </c>
      <c r="AE8" s="203">
        <v>5</v>
      </c>
      <c r="AF8" s="203">
        <v>4</v>
      </c>
      <c r="AG8" s="203">
        <v>3</v>
      </c>
      <c r="AH8" s="203">
        <v>2</v>
      </c>
      <c r="AI8" s="203">
        <v>1</v>
      </c>
      <c r="AJ8" s="203">
        <v>0</v>
      </c>
      <c r="AK8" s="203">
        <v>0</v>
      </c>
    </row>
    <row r="9" spans="1:37" x14ac:dyDescent="0.25">
      <c r="A9" s="156" t="s">
        <v>43</v>
      </c>
      <c r="B9" s="187"/>
      <c r="C9" s="143" t="str">
        <f>IF($B9="","",VLOOKUP($B9,#REF!,5))</f>
        <v/>
      </c>
      <c r="D9" s="131"/>
      <c r="E9" s="214" t="s">
        <v>94</v>
      </c>
      <c r="F9" s="144"/>
      <c r="G9" s="214"/>
      <c r="H9" s="144"/>
      <c r="I9" s="214" t="s">
        <v>83</v>
      </c>
      <c r="J9" s="133"/>
      <c r="K9" s="206"/>
      <c r="L9" s="201" t="str">
        <f>IF(K9="","",CONCATENATE(VLOOKUP($Y$3,$AB$1:$AK$1,K9)," pont"))</f>
        <v/>
      </c>
      <c r="M9" s="207"/>
      <c r="N9" s="149"/>
      <c r="O9" s="149"/>
      <c r="P9" s="149"/>
      <c r="Q9" s="149"/>
      <c r="R9" s="149"/>
      <c r="S9" s="149"/>
      <c r="Y9" s="199"/>
      <c r="Z9" s="199"/>
      <c r="AA9" s="199" t="s">
        <v>61</v>
      </c>
      <c r="AB9" s="203">
        <v>10</v>
      </c>
      <c r="AC9" s="203">
        <v>6</v>
      </c>
      <c r="AD9" s="203">
        <v>4</v>
      </c>
      <c r="AE9" s="203">
        <v>2</v>
      </c>
      <c r="AF9" s="203">
        <v>1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</row>
    <row r="10" spans="1:37" x14ac:dyDescent="0.25">
      <c r="A10" s="156"/>
      <c r="B10" s="188"/>
      <c r="C10" s="157"/>
      <c r="D10" s="157"/>
      <c r="E10" s="157"/>
      <c r="F10" s="157"/>
      <c r="G10" s="157"/>
      <c r="H10" s="157"/>
      <c r="I10" s="157"/>
      <c r="J10" s="133"/>
      <c r="K10" s="156"/>
      <c r="L10" s="156"/>
      <c r="M10" s="208"/>
      <c r="N10" s="149"/>
      <c r="O10" s="149"/>
      <c r="P10" s="149"/>
      <c r="Q10" s="149"/>
      <c r="R10" s="149"/>
      <c r="S10" s="149"/>
      <c r="Y10" s="199"/>
      <c r="Z10" s="199"/>
      <c r="AA10" s="199" t="s">
        <v>62</v>
      </c>
      <c r="AB10" s="203">
        <v>6</v>
      </c>
      <c r="AC10" s="203">
        <v>3</v>
      </c>
      <c r="AD10" s="203">
        <v>2</v>
      </c>
      <c r="AE10" s="203">
        <v>1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</row>
    <row r="11" spans="1:37" x14ac:dyDescent="0.25">
      <c r="A11" s="156" t="s">
        <v>44</v>
      </c>
      <c r="B11" s="187"/>
      <c r="C11" s="143" t="str">
        <f>IF($B11="","",VLOOKUP($B11,#REF!,5))</f>
        <v/>
      </c>
      <c r="D11" s="143" t="str">
        <f>IF($B11="","",VLOOKUP($B11,#REF!,15))</f>
        <v/>
      </c>
      <c r="E11" s="141" t="str">
        <f>UPPER(IF($B11="","",VLOOKUP($B11,#REF!,2)))</f>
        <v/>
      </c>
      <c r="F11" s="144"/>
      <c r="G11" s="141" t="str">
        <f>IF($B11="","",VLOOKUP($B11,#REF!,3))</f>
        <v/>
      </c>
      <c r="H11" s="144"/>
      <c r="I11" s="141" t="str">
        <f>IF($B11="","",VLOOKUP($B11,#REF!,4))</f>
        <v/>
      </c>
      <c r="J11" s="133"/>
      <c r="K11" s="206"/>
      <c r="L11" s="201" t="str">
        <f>IF(K11="","",CONCATENATE(VLOOKUP($Y$3,$AB$1:$AK$1,K11)," pont"))</f>
        <v/>
      </c>
      <c r="M11" s="207"/>
      <c r="N11" s="149"/>
      <c r="O11" s="149"/>
      <c r="P11" s="149"/>
      <c r="Q11" s="149"/>
      <c r="R11" s="149"/>
      <c r="S11" s="149"/>
      <c r="Y11" s="199"/>
      <c r="Z11" s="199"/>
      <c r="AA11" s="199" t="s">
        <v>67</v>
      </c>
      <c r="AB11" s="203">
        <v>3</v>
      </c>
      <c r="AC11" s="203">
        <v>2</v>
      </c>
      <c r="AD11" s="203">
        <v>1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</row>
    <row r="12" spans="1:37" x14ac:dyDescent="0.25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Y12" s="199"/>
      <c r="Z12" s="199"/>
      <c r="AA12" s="199" t="s">
        <v>63</v>
      </c>
      <c r="AB12" s="204">
        <v>0</v>
      </c>
      <c r="AC12" s="204">
        <v>0</v>
      </c>
      <c r="AD12" s="204">
        <v>0</v>
      </c>
      <c r="AE12" s="204">
        <v>0</v>
      </c>
      <c r="AF12" s="204">
        <v>0</v>
      </c>
      <c r="AG12" s="204">
        <v>0</v>
      </c>
      <c r="AH12" s="204">
        <v>0</v>
      </c>
      <c r="AI12" s="204">
        <v>0</v>
      </c>
      <c r="AJ12" s="204">
        <v>0</v>
      </c>
      <c r="AK12" s="204">
        <v>0</v>
      </c>
    </row>
    <row r="13" spans="1:37" x14ac:dyDescent="0.25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Y13" s="199"/>
      <c r="Z13" s="199"/>
      <c r="AA13" s="199" t="s">
        <v>64</v>
      </c>
      <c r="AB13" s="204">
        <v>0</v>
      </c>
      <c r="AC13" s="204">
        <v>0</v>
      </c>
      <c r="AD13" s="204">
        <v>0</v>
      </c>
      <c r="AE13" s="204">
        <v>0</v>
      </c>
      <c r="AF13" s="204">
        <v>0</v>
      </c>
      <c r="AG13" s="204">
        <v>0</v>
      </c>
      <c r="AH13" s="204">
        <v>0</v>
      </c>
      <c r="AI13" s="204">
        <v>0</v>
      </c>
      <c r="AJ13" s="204">
        <v>0</v>
      </c>
      <c r="AK13" s="204">
        <v>0</v>
      </c>
    </row>
    <row r="14" spans="1:37" x14ac:dyDescent="0.25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</row>
    <row r="15" spans="1:37" x14ac:dyDescent="0.25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</row>
    <row r="16" spans="1:37" x14ac:dyDescent="0.25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Y16" s="199"/>
      <c r="Z16" s="199"/>
      <c r="AA16" s="199" t="s">
        <v>42</v>
      </c>
      <c r="AB16" s="199">
        <v>300</v>
      </c>
      <c r="AC16" s="199">
        <v>250</v>
      </c>
      <c r="AD16" s="199">
        <v>220</v>
      </c>
      <c r="AE16" s="199">
        <v>180</v>
      </c>
      <c r="AF16" s="199">
        <v>160</v>
      </c>
      <c r="AG16" s="199">
        <v>150</v>
      </c>
      <c r="AH16" s="199">
        <v>140</v>
      </c>
      <c r="AI16" s="199">
        <v>130</v>
      </c>
      <c r="AJ16" s="199">
        <v>120</v>
      </c>
      <c r="AK16" s="199">
        <v>110</v>
      </c>
    </row>
    <row r="17" spans="1:37" x14ac:dyDescent="0.25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Y17" s="199"/>
      <c r="Z17" s="199"/>
      <c r="AA17" s="199" t="s">
        <v>55</v>
      </c>
      <c r="AB17" s="199">
        <v>250</v>
      </c>
      <c r="AC17" s="199">
        <v>200</v>
      </c>
      <c r="AD17" s="199">
        <v>160</v>
      </c>
      <c r="AE17" s="199">
        <v>140</v>
      </c>
      <c r="AF17" s="199">
        <v>120</v>
      </c>
      <c r="AG17" s="199">
        <v>110</v>
      </c>
      <c r="AH17" s="199">
        <v>100</v>
      </c>
      <c r="AI17" s="199">
        <v>90</v>
      </c>
      <c r="AJ17" s="199">
        <v>80</v>
      </c>
      <c r="AK17" s="199">
        <v>70</v>
      </c>
    </row>
    <row r="18" spans="1:37" ht="18.75" customHeight="1" x14ac:dyDescent="0.25">
      <c r="A18" s="133"/>
      <c r="B18" s="241"/>
      <c r="C18" s="241"/>
      <c r="D18" s="242" t="str">
        <f>E7</f>
        <v>Szent István Sport</v>
      </c>
      <c r="E18" s="242"/>
      <c r="F18" s="242" t="str">
        <f>E9</f>
        <v>Jászberényi Nagyb.</v>
      </c>
      <c r="G18" s="242"/>
      <c r="H18" s="242" t="str">
        <f>E11</f>
        <v/>
      </c>
      <c r="I18" s="242"/>
      <c r="J18" s="133"/>
      <c r="K18" s="133"/>
      <c r="L18" s="133"/>
      <c r="M18" s="133"/>
      <c r="Y18" s="199"/>
      <c r="Z18" s="199"/>
      <c r="AA18" s="199" t="s">
        <v>56</v>
      </c>
      <c r="AB18" s="199">
        <v>200</v>
      </c>
      <c r="AC18" s="199">
        <v>150</v>
      </c>
      <c r="AD18" s="199">
        <v>130</v>
      </c>
      <c r="AE18" s="199">
        <v>110</v>
      </c>
      <c r="AF18" s="199">
        <v>95</v>
      </c>
      <c r="AG18" s="199">
        <v>80</v>
      </c>
      <c r="AH18" s="199">
        <v>70</v>
      </c>
      <c r="AI18" s="199">
        <v>60</v>
      </c>
      <c r="AJ18" s="199">
        <v>55</v>
      </c>
      <c r="AK18" s="199">
        <v>50</v>
      </c>
    </row>
    <row r="19" spans="1:37" ht="18.75" customHeight="1" x14ac:dyDescent="0.25">
      <c r="A19" s="189" t="s">
        <v>42</v>
      </c>
      <c r="B19" s="243" t="str">
        <f>E7</f>
        <v>Szent István Sport</v>
      </c>
      <c r="C19" s="243"/>
      <c r="D19" s="244"/>
      <c r="E19" s="244"/>
      <c r="F19" s="245"/>
      <c r="G19" s="245"/>
      <c r="H19" s="245"/>
      <c r="I19" s="245"/>
      <c r="J19" s="133"/>
      <c r="K19" s="133"/>
      <c r="L19" s="133"/>
      <c r="M19" s="133"/>
      <c r="Y19" s="199"/>
      <c r="Z19" s="199"/>
      <c r="AA19" s="199" t="s">
        <v>57</v>
      </c>
      <c r="AB19" s="199">
        <v>150</v>
      </c>
      <c r="AC19" s="199">
        <v>120</v>
      </c>
      <c r="AD19" s="199">
        <v>100</v>
      </c>
      <c r="AE19" s="199">
        <v>80</v>
      </c>
      <c r="AF19" s="199">
        <v>70</v>
      </c>
      <c r="AG19" s="199">
        <v>60</v>
      </c>
      <c r="AH19" s="199">
        <v>55</v>
      </c>
      <c r="AI19" s="199">
        <v>50</v>
      </c>
      <c r="AJ19" s="199">
        <v>45</v>
      </c>
      <c r="AK19" s="199">
        <v>40</v>
      </c>
    </row>
    <row r="20" spans="1:37" ht="18.75" customHeight="1" x14ac:dyDescent="0.25">
      <c r="A20" s="189" t="s">
        <v>43</v>
      </c>
      <c r="B20" s="243" t="str">
        <f>E9</f>
        <v>Jászberényi Nagyb.</v>
      </c>
      <c r="C20" s="243"/>
      <c r="D20" s="245"/>
      <c r="E20" s="245"/>
      <c r="F20" s="244"/>
      <c r="G20" s="244"/>
      <c r="H20" s="245"/>
      <c r="I20" s="245"/>
      <c r="J20" s="133"/>
      <c r="K20" s="133"/>
      <c r="L20" s="133"/>
      <c r="M20" s="133"/>
      <c r="Y20" s="199"/>
      <c r="Z20" s="199"/>
      <c r="AA20" s="199" t="s">
        <v>58</v>
      </c>
      <c r="AB20" s="199">
        <v>120</v>
      </c>
      <c r="AC20" s="199">
        <v>90</v>
      </c>
      <c r="AD20" s="199">
        <v>65</v>
      </c>
      <c r="AE20" s="199">
        <v>55</v>
      </c>
      <c r="AF20" s="199">
        <v>50</v>
      </c>
      <c r="AG20" s="199">
        <v>45</v>
      </c>
      <c r="AH20" s="199">
        <v>40</v>
      </c>
      <c r="AI20" s="199">
        <v>35</v>
      </c>
      <c r="AJ20" s="199">
        <v>25</v>
      </c>
      <c r="AK20" s="199">
        <v>20</v>
      </c>
    </row>
    <row r="21" spans="1:37" ht="18.75" customHeight="1" x14ac:dyDescent="0.25">
      <c r="A21" s="189" t="s">
        <v>44</v>
      </c>
      <c r="B21" s="243" t="str">
        <f>E11</f>
        <v/>
      </c>
      <c r="C21" s="243"/>
      <c r="D21" s="245"/>
      <c r="E21" s="245"/>
      <c r="F21" s="245"/>
      <c r="G21" s="245"/>
      <c r="H21" s="244"/>
      <c r="I21" s="244"/>
      <c r="J21" s="133"/>
      <c r="K21" s="133"/>
      <c r="L21" s="133"/>
      <c r="M21" s="133"/>
      <c r="Y21" s="199"/>
      <c r="Z21" s="199"/>
      <c r="AA21" s="199" t="s">
        <v>59</v>
      </c>
      <c r="AB21" s="199">
        <v>90</v>
      </c>
      <c r="AC21" s="199">
        <v>60</v>
      </c>
      <c r="AD21" s="199">
        <v>45</v>
      </c>
      <c r="AE21" s="199">
        <v>34</v>
      </c>
      <c r="AF21" s="199">
        <v>27</v>
      </c>
      <c r="AG21" s="199">
        <v>22</v>
      </c>
      <c r="AH21" s="199">
        <v>18</v>
      </c>
      <c r="AI21" s="199">
        <v>15</v>
      </c>
      <c r="AJ21" s="199">
        <v>12</v>
      </c>
      <c r="AK21" s="199">
        <v>9</v>
      </c>
    </row>
    <row r="22" spans="1:37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Y22" s="199"/>
      <c r="Z22" s="199"/>
      <c r="AA22" s="199" t="s">
        <v>60</v>
      </c>
      <c r="AB22" s="199">
        <v>60</v>
      </c>
      <c r="AC22" s="199">
        <v>40</v>
      </c>
      <c r="AD22" s="199">
        <v>30</v>
      </c>
      <c r="AE22" s="199">
        <v>20</v>
      </c>
      <c r="AF22" s="199">
        <v>18</v>
      </c>
      <c r="AG22" s="199">
        <v>15</v>
      </c>
      <c r="AH22" s="199">
        <v>12</v>
      </c>
      <c r="AI22" s="199">
        <v>10</v>
      </c>
      <c r="AJ22" s="199">
        <v>8</v>
      </c>
      <c r="AK22" s="199">
        <v>6</v>
      </c>
    </row>
    <row r="23" spans="1:37" x14ac:dyDescent="0.25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Y23" s="199"/>
      <c r="Z23" s="199"/>
      <c r="AA23" s="199" t="s">
        <v>61</v>
      </c>
      <c r="AB23" s="199">
        <v>40</v>
      </c>
      <c r="AC23" s="199">
        <v>25</v>
      </c>
      <c r="AD23" s="199">
        <v>18</v>
      </c>
      <c r="AE23" s="199">
        <v>13</v>
      </c>
      <c r="AF23" s="199">
        <v>8</v>
      </c>
      <c r="AG23" s="199">
        <v>7</v>
      </c>
      <c r="AH23" s="199">
        <v>6</v>
      </c>
      <c r="AI23" s="199">
        <v>5</v>
      </c>
      <c r="AJ23" s="199">
        <v>4</v>
      </c>
      <c r="AK23" s="199">
        <v>3</v>
      </c>
    </row>
    <row r="24" spans="1:37" x14ac:dyDescent="0.25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Y24" s="199"/>
      <c r="Z24" s="199"/>
      <c r="AA24" s="199" t="s">
        <v>62</v>
      </c>
      <c r="AB24" s="199">
        <v>25</v>
      </c>
      <c r="AC24" s="199">
        <v>15</v>
      </c>
      <c r="AD24" s="199">
        <v>13</v>
      </c>
      <c r="AE24" s="199">
        <v>7</v>
      </c>
      <c r="AF24" s="199">
        <v>6</v>
      </c>
      <c r="AG24" s="199">
        <v>5</v>
      </c>
      <c r="AH24" s="199">
        <v>4</v>
      </c>
      <c r="AI24" s="199">
        <v>3</v>
      </c>
      <c r="AJ24" s="199">
        <v>2</v>
      </c>
      <c r="AK24" s="199">
        <v>1</v>
      </c>
    </row>
    <row r="25" spans="1:37" x14ac:dyDescent="0.2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Y25" s="199"/>
      <c r="Z25" s="199"/>
      <c r="AA25" s="199" t="s">
        <v>67</v>
      </c>
      <c r="AB25" s="199">
        <v>15</v>
      </c>
      <c r="AC25" s="199">
        <v>10</v>
      </c>
      <c r="AD25" s="199">
        <v>8</v>
      </c>
      <c r="AE25" s="199">
        <v>4</v>
      </c>
      <c r="AF25" s="199">
        <v>3</v>
      </c>
      <c r="AG25" s="199">
        <v>2</v>
      </c>
      <c r="AH25" s="199">
        <v>1</v>
      </c>
      <c r="AI25" s="199">
        <v>0</v>
      </c>
      <c r="AJ25" s="199">
        <v>0</v>
      </c>
      <c r="AK25" s="199">
        <v>0</v>
      </c>
    </row>
    <row r="26" spans="1:37" x14ac:dyDescent="0.2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Y26" s="199"/>
      <c r="Z26" s="199"/>
      <c r="AA26" s="199" t="s">
        <v>63</v>
      </c>
      <c r="AB26" s="199">
        <v>10</v>
      </c>
      <c r="AC26" s="199">
        <v>6</v>
      </c>
      <c r="AD26" s="199">
        <v>4</v>
      </c>
      <c r="AE26" s="199">
        <v>2</v>
      </c>
      <c r="AF26" s="199">
        <v>1</v>
      </c>
      <c r="AG26" s="199">
        <v>0</v>
      </c>
      <c r="AH26" s="199">
        <v>0</v>
      </c>
      <c r="AI26" s="199">
        <v>0</v>
      </c>
      <c r="AJ26" s="199">
        <v>0</v>
      </c>
      <c r="AK26" s="199">
        <v>0</v>
      </c>
    </row>
    <row r="27" spans="1:37" x14ac:dyDescent="0.25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Y27" s="199"/>
      <c r="Z27" s="199"/>
      <c r="AA27" s="199" t="s">
        <v>64</v>
      </c>
      <c r="AB27" s="199">
        <v>3</v>
      </c>
      <c r="AC27" s="199">
        <v>2</v>
      </c>
      <c r="AD27" s="199">
        <v>1</v>
      </c>
      <c r="AE27" s="199">
        <v>0</v>
      </c>
      <c r="AF27" s="199">
        <v>0</v>
      </c>
      <c r="AG27" s="199">
        <v>0</v>
      </c>
      <c r="AH27" s="199">
        <v>0</v>
      </c>
      <c r="AI27" s="199">
        <v>0</v>
      </c>
      <c r="AJ27" s="199">
        <v>0</v>
      </c>
      <c r="AK27" s="199">
        <v>0</v>
      </c>
    </row>
    <row r="28" spans="1:37" x14ac:dyDescent="0.25">
      <c r="A28" s="133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</row>
    <row r="29" spans="1:37" x14ac:dyDescent="0.25">
      <c r="A29" s="133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</row>
    <row r="30" spans="1:37" x14ac:dyDescent="0.25">
      <c r="A30" s="133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</row>
    <row r="31" spans="1:37" x14ac:dyDescent="0.25">
      <c r="A31" s="133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</row>
    <row r="32" spans="1:37" x14ac:dyDescent="0.25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2"/>
      <c r="M32" s="132"/>
      <c r="O32" s="149"/>
      <c r="P32" s="149"/>
      <c r="Q32" s="149"/>
      <c r="R32" s="149"/>
      <c r="S32" s="149"/>
    </row>
    <row r="33" spans="1:19" x14ac:dyDescent="0.25">
      <c r="A33" s="81" t="s">
        <v>25</v>
      </c>
      <c r="B33" s="82"/>
      <c r="C33" s="112"/>
      <c r="D33" s="164" t="s">
        <v>0</v>
      </c>
      <c r="E33" s="165" t="s">
        <v>27</v>
      </c>
      <c r="F33" s="183"/>
      <c r="G33" s="164" t="s">
        <v>0</v>
      </c>
      <c r="H33" s="165" t="s">
        <v>34</v>
      </c>
      <c r="I33" s="89"/>
      <c r="J33" s="165" t="s">
        <v>35</v>
      </c>
      <c r="K33" s="88" t="s">
        <v>36</v>
      </c>
      <c r="L33" s="31"/>
      <c r="M33" s="212"/>
      <c r="N33" s="211"/>
      <c r="O33" s="149"/>
      <c r="P33" s="158"/>
      <c r="Q33" s="158"/>
      <c r="R33" s="159"/>
      <c r="S33" s="149"/>
    </row>
    <row r="34" spans="1:19" x14ac:dyDescent="0.25">
      <c r="A34" s="136" t="s">
        <v>26</v>
      </c>
      <c r="B34" s="137"/>
      <c r="C34" s="138"/>
      <c r="D34" s="166"/>
      <c r="E34" s="246"/>
      <c r="F34" s="246"/>
      <c r="G34" s="177" t="s">
        <v>1</v>
      </c>
      <c r="H34" s="137"/>
      <c r="I34" s="167"/>
      <c r="J34" s="178"/>
      <c r="K34" s="134" t="s">
        <v>28</v>
      </c>
      <c r="L34" s="184"/>
      <c r="M34" s="172"/>
      <c r="O34" s="149"/>
      <c r="P34" s="160"/>
      <c r="Q34" s="160"/>
      <c r="R34" s="161"/>
      <c r="S34" s="149"/>
    </row>
    <row r="35" spans="1:19" x14ac:dyDescent="0.25">
      <c r="A35" s="139" t="s">
        <v>33</v>
      </c>
      <c r="B35" s="87"/>
      <c r="C35" s="140"/>
      <c r="D35" s="169"/>
      <c r="E35" s="247"/>
      <c r="F35" s="247"/>
      <c r="G35" s="179" t="s">
        <v>2</v>
      </c>
      <c r="H35" s="170"/>
      <c r="I35" s="171"/>
      <c r="J35" s="79"/>
      <c r="K35" s="181"/>
      <c r="L35" s="132"/>
      <c r="M35" s="176"/>
      <c r="O35" s="149"/>
      <c r="P35" s="161"/>
      <c r="Q35" s="162"/>
      <c r="R35" s="161"/>
      <c r="S35" s="149"/>
    </row>
    <row r="36" spans="1:19" x14ac:dyDescent="0.25">
      <c r="A36" s="102"/>
      <c r="B36" s="103"/>
      <c r="C36" s="104"/>
      <c r="D36" s="169"/>
      <c r="E36" s="173"/>
      <c r="F36" s="174"/>
      <c r="G36" s="179" t="s">
        <v>3</v>
      </c>
      <c r="H36" s="170"/>
      <c r="I36" s="171"/>
      <c r="J36" s="79"/>
      <c r="K36" s="134" t="s">
        <v>29</v>
      </c>
      <c r="L36" s="184"/>
      <c r="M36" s="168"/>
      <c r="O36" s="149"/>
      <c r="P36" s="160"/>
      <c r="Q36" s="160"/>
      <c r="R36" s="161"/>
      <c r="S36" s="149"/>
    </row>
    <row r="37" spans="1:19" x14ac:dyDescent="0.25">
      <c r="A37" s="83"/>
      <c r="B37" s="110"/>
      <c r="C37" s="84"/>
      <c r="D37" s="169"/>
      <c r="E37" s="173"/>
      <c r="F37" s="174"/>
      <c r="G37" s="179" t="s">
        <v>4</v>
      </c>
      <c r="H37" s="170"/>
      <c r="I37" s="171"/>
      <c r="J37" s="79"/>
      <c r="K37" s="182"/>
      <c r="L37" s="174"/>
      <c r="M37" s="172"/>
      <c r="O37" s="149"/>
      <c r="P37" s="161"/>
      <c r="Q37" s="162"/>
      <c r="R37" s="161"/>
      <c r="S37" s="149"/>
    </row>
    <row r="38" spans="1:19" x14ac:dyDescent="0.25">
      <c r="A38" s="91"/>
      <c r="B38" s="105"/>
      <c r="C38" s="111"/>
      <c r="D38" s="169"/>
      <c r="E38" s="173"/>
      <c r="F38" s="174"/>
      <c r="G38" s="179" t="s">
        <v>5</v>
      </c>
      <c r="H38" s="170"/>
      <c r="I38" s="171"/>
      <c r="J38" s="79"/>
      <c r="K38" s="139"/>
      <c r="L38" s="132"/>
      <c r="M38" s="176"/>
      <c r="O38" s="149"/>
      <c r="P38" s="161"/>
      <c r="Q38" s="162"/>
      <c r="R38" s="161"/>
      <c r="S38" s="149"/>
    </row>
    <row r="39" spans="1:19" x14ac:dyDescent="0.25">
      <c r="A39" s="92"/>
      <c r="B39" s="106"/>
      <c r="C39" s="84"/>
      <c r="D39" s="169"/>
      <c r="E39" s="173"/>
      <c r="F39" s="174"/>
      <c r="G39" s="179" t="s">
        <v>6</v>
      </c>
      <c r="H39" s="170"/>
      <c r="I39" s="171"/>
      <c r="J39" s="79"/>
      <c r="K39" s="134" t="s">
        <v>24</v>
      </c>
      <c r="L39" s="184"/>
      <c r="M39" s="168"/>
      <c r="O39" s="149"/>
      <c r="P39" s="160"/>
      <c r="Q39" s="160"/>
      <c r="R39" s="161"/>
      <c r="S39" s="149"/>
    </row>
    <row r="40" spans="1:19" x14ac:dyDescent="0.25">
      <c r="A40" s="92"/>
      <c r="B40" s="106"/>
      <c r="C40" s="100"/>
      <c r="D40" s="169"/>
      <c r="E40" s="173"/>
      <c r="F40" s="174"/>
      <c r="G40" s="179" t="s">
        <v>7</v>
      </c>
      <c r="H40" s="170"/>
      <c r="I40" s="171"/>
      <c r="J40" s="79"/>
      <c r="K40" s="182"/>
      <c r="L40" s="174"/>
      <c r="M40" s="172"/>
      <c r="O40" s="149"/>
      <c r="P40" s="161"/>
      <c r="Q40" s="162"/>
      <c r="R40" s="161"/>
      <c r="S40" s="149"/>
    </row>
    <row r="41" spans="1:19" x14ac:dyDescent="0.25">
      <c r="A41" s="93"/>
      <c r="B41" s="90"/>
      <c r="C41" s="101"/>
      <c r="D41" s="175"/>
      <c r="E41" s="85"/>
      <c r="F41" s="132"/>
      <c r="G41" s="180" t="s">
        <v>8</v>
      </c>
      <c r="H41" s="87"/>
      <c r="I41" s="135"/>
      <c r="J41" s="86"/>
      <c r="K41" s="139" t="str">
        <f>L4</f>
        <v>Sági István - Halápi Ákos</v>
      </c>
      <c r="L41" s="132"/>
      <c r="M41" s="176"/>
      <c r="O41" s="149"/>
      <c r="P41" s="161"/>
      <c r="Q41" s="162"/>
      <c r="R41" s="163"/>
      <c r="S41" s="149"/>
    </row>
    <row r="42" spans="1:19" x14ac:dyDescent="0.25">
      <c r="O42" s="149"/>
      <c r="P42" s="149"/>
      <c r="Q42" s="149"/>
      <c r="R42" s="149"/>
      <c r="S42" s="149"/>
    </row>
    <row r="43" spans="1:19" x14ac:dyDescent="0.25">
      <c r="O43" s="149"/>
      <c r="P43" s="149"/>
      <c r="Q43" s="149"/>
      <c r="R43" s="149"/>
      <c r="S43" s="149"/>
    </row>
  </sheetData>
  <mergeCells count="20">
    <mergeCell ref="F19:G19"/>
    <mergeCell ref="H19:I19"/>
    <mergeCell ref="D20:E20"/>
    <mergeCell ref="F20:G20"/>
    <mergeCell ref="H20:I20"/>
    <mergeCell ref="A4:C4"/>
    <mergeCell ref="D18:E18"/>
    <mergeCell ref="F18:G18"/>
    <mergeCell ref="H18:I18"/>
    <mergeCell ref="B18:C18"/>
    <mergeCell ref="E35:F35"/>
    <mergeCell ref="F21:G21"/>
    <mergeCell ref="H21:I21"/>
    <mergeCell ref="A1:F1"/>
    <mergeCell ref="E34:F34"/>
    <mergeCell ref="B19:C19"/>
    <mergeCell ref="B20:C20"/>
    <mergeCell ref="B21:C21"/>
    <mergeCell ref="D21:E21"/>
    <mergeCell ref="D19:E19"/>
  </mergeCells>
  <phoneticPr fontId="41" type="noConversion"/>
  <conditionalFormatting sqref="E7 E9 E11">
    <cfRule type="cellIs" dxfId="9" priority="1" stopIfTrue="1" operator="equal">
      <formula>"Bye"</formula>
    </cfRule>
  </conditionalFormatting>
  <conditionalFormatting sqref="R41">
    <cfRule type="expression" dxfId="8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indexed="11"/>
  </sheetPr>
  <dimension ref="A1:AK43"/>
  <sheetViews>
    <sheetView workbookViewId="0">
      <selection activeCell="E10" sqref="E1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198" hidden="1" customWidth="1"/>
    <col min="26" max="37" width="0" style="198" hidden="1" customWidth="1"/>
  </cols>
  <sheetData>
    <row r="1" spans="1:37" ht="24.6" x14ac:dyDescent="0.25">
      <c r="A1" s="239" t="str">
        <f>Altalanos!$A$6</f>
        <v>J-NK-Szolnok megyei tenisz diákolimpia</v>
      </c>
      <c r="B1" s="239"/>
      <c r="C1" s="239"/>
      <c r="D1" s="239"/>
      <c r="E1" s="239"/>
      <c r="F1" s="239"/>
      <c r="G1" s="116"/>
      <c r="H1" s="119" t="s">
        <v>32</v>
      </c>
      <c r="I1" s="117"/>
      <c r="J1" s="118"/>
      <c r="L1" s="120"/>
      <c r="M1" s="145"/>
      <c r="N1" s="147"/>
      <c r="O1" s="147" t="s">
        <v>9</v>
      </c>
      <c r="P1" s="147"/>
      <c r="Q1" s="148"/>
      <c r="R1" s="147"/>
      <c r="S1" s="149"/>
      <c r="Y1"/>
      <c r="Z1"/>
      <c r="AA1"/>
      <c r="AB1" s="205" t="e">
        <f>IF(Y5=1,CONCATENATE(VLOOKUP(Y3,AA16:AH27,2)),CONCATENATE(VLOOKUP(Y3,AA2:AK13,2)))</f>
        <v>#N/A</v>
      </c>
      <c r="AC1" s="205" t="e">
        <f>IF(Y5=1,CONCATENATE(VLOOKUP(Y3,AA16:AK27,3)),CONCATENATE(VLOOKUP(Y3,AA2:AK13,3)))</f>
        <v>#N/A</v>
      </c>
      <c r="AD1" s="205" t="e">
        <f>IF(Y5=1,CONCATENATE(VLOOKUP(Y3,AA16:AK27,4)),CONCATENATE(VLOOKUP(Y3,AA2:AK13,4)))</f>
        <v>#N/A</v>
      </c>
      <c r="AE1" s="205" t="e">
        <f>IF(Y5=1,CONCATENATE(VLOOKUP(Y3,AA16:AK27,5)),CONCATENATE(VLOOKUP(Y3,AA2:AK13,5)))</f>
        <v>#N/A</v>
      </c>
      <c r="AF1" s="205" t="e">
        <f>IF(Y5=1,CONCATENATE(VLOOKUP(Y3,AA16:AK27,6)),CONCATENATE(VLOOKUP(Y3,AA2:AK13,6)))</f>
        <v>#N/A</v>
      </c>
      <c r="AG1" s="205" t="e">
        <f>IF(Y5=1,CONCATENATE(VLOOKUP(Y3,AA16:AK27,7)),CONCATENATE(VLOOKUP(Y3,AA2:AK13,7)))</f>
        <v>#N/A</v>
      </c>
      <c r="AH1" s="205" t="e">
        <f>IF(Y5=1,CONCATENATE(VLOOKUP(Y3,AA16:AK27,8)),CONCATENATE(VLOOKUP(Y3,AA2:AK13,8)))</f>
        <v>#N/A</v>
      </c>
      <c r="AI1" s="205" t="e">
        <f>IF(Y5=1,CONCATENATE(VLOOKUP(Y3,AA16:AK27,9)),CONCATENATE(VLOOKUP(Y3,AA2:AK13,9)))</f>
        <v>#N/A</v>
      </c>
      <c r="AJ1" s="205" t="e">
        <f>IF(Y5=1,CONCATENATE(VLOOKUP(Y3,AA16:AK27,10)),CONCATENATE(VLOOKUP(Y3,AA2:AK13,10)))</f>
        <v>#N/A</v>
      </c>
      <c r="AK1" s="205" t="e">
        <f>IF(Y5=1,CONCATENATE(VLOOKUP(Y3,AA16:AK27,11)),CONCATENATE(VLOOKUP(Y3,AA2:AK13,11)))</f>
        <v>#N/A</v>
      </c>
    </row>
    <row r="2" spans="1:37" x14ac:dyDescent="0.25">
      <c r="A2" s="121" t="s">
        <v>31</v>
      </c>
      <c r="B2" s="122"/>
      <c r="C2" s="122"/>
      <c r="D2" s="122"/>
      <c r="E2" s="122">
        <f>Altalanos!$A$8</f>
        <v>0</v>
      </c>
      <c r="F2" s="122"/>
      <c r="G2" s="123"/>
      <c r="H2" s="124"/>
      <c r="I2" s="124"/>
      <c r="J2" s="125"/>
      <c r="K2" s="120"/>
      <c r="L2" s="120"/>
      <c r="M2" s="146"/>
      <c r="N2" s="150"/>
      <c r="O2" s="151"/>
      <c r="P2" s="150"/>
      <c r="Q2" s="151"/>
      <c r="R2" s="150"/>
      <c r="S2" s="149"/>
      <c r="Y2" s="200"/>
      <c r="Z2" s="199"/>
      <c r="AA2" s="199" t="s">
        <v>42</v>
      </c>
      <c r="AB2" s="203">
        <v>150</v>
      </c>
      <c r="AC2" s="203">
        <v>120</v>
      </c>
      <c r="AD2" s="203">
        <v>100</v>
      </c>
      <c r="AE2" s="203">
        <v>80</v>
      </c>
      <c r="AF2" s="203">
        <v>70</v>
      </c>
      <c r="AG2" s="203">
        <v>60</v>
      </c>
      <c r="AH2" s="203">
        <v>55</v>
      </c>
      <c r="AI2" s="203">
        <v>50</v>
      </c>
      <c r="AJ2" s="203">
        <v>45</v>
      </c>
      <c r="AK2" s="203">
        <v>40</v>
      </c>
    </row>
    <row r="3" spans="1:37" x14ac:dyDescent="0.25">
      <c r="A3" s="49" t="s">
        <v>17</v>
      </c>
      <c r="B3" s="49"/>
      <c r="C3" s="49"/>
      <c r="D3" s="49"/>
      <c r="E3" s="49" t="s">
        <v>14</v>
      </c>
      <c r="F3" s="49"/>
      <c r="G3" s="49"/>
      <c r="H3" s="49" t="s">
        <v>90</v>
      </c>
      <c r="I3" s="49"/>
      <c r="J3" s="80"/>
      <c r="K3" s="49"/>
      <c r="L3" s="50" t="s">
        <v>22</v>
      </c>
      <c r="M3" s="49"/>
      <c r="N3" s="153"/>
      <c r="O3" s="152"/>
      <c r="P3" s="153"/>
      <c r="Q3" s="190" t="s">
        <v>49</v>
      </c>
      <c r="R3" s="191" t="s">
        <v>52</v>
      </c>
      <c r="S3" s="149"/>
      <c r="Y3" s="199">
        <f>IF(H4="OB","A",IF(H4="IX","W",H4))</f>
        <v>0</v>
      </c>
      <c r="Z3" s="199"/>
      <c r="AA3" s="199" t="s">
        <v>55</v>
      </c>
      <c r="AB3" s="203">
        <v>120</v>
      </c>
      <c r="AC3" s="203">
        <v>90</v>
      </c>
      <c r="AD3" s="203">
        <v>65</v>
      </c>
      <c r="AE3" s="203">
        <v>55</v>
      </c>
      <c r="AF3" s="203">
        <v>50</v>
      </c>
      <c r="AG3" s="203">
        <v>45</v>
      </c>
      <c r="AH3" s="203">
        <v>40</v>
      </c>
      <c r="AI3" s="203">
        <v>35</v>
      </c>
      <c r="AJ3" s="203">
        <v>25</v>
      </c>
      <c r="AK3" s="203">
        <v>20</v>
      </c>
    </row>
    <row r="4" spans="1:37" ht="13.8" thickBot="1" x14ac:dyDescent="0.3">
      <c r="A4" s="240">
        <f>Altalanos!$A$10</f>
        <v>44680</v>
      </c>
      <c r="B4" s="240"/>
      <c r="C4" s="240"/>
      <c r="D4" s="126"/>
      <c r="E4" s="127" t="str">
        <f>Altalanos!$C$10</f>
        <v>Jászberény</v>
      </c>
      <c r="F4" s="127"/>
      <c r="G4" s="127"/>
      <c r="H4" s="129"/>
      <c r="I4" s="127"/>
      <c r="J4" s="128"/>
      <c r="K4" s="129"/>
      <c r="L4" s="130" t="str">
        <f>Altalanos!$E$10</f>
        <v>Sági István - Halápi Ákos</v>
      </c>
      <c r="M4" s="129"/>
      <c r="N4" s="154"/>
      <c r="O4" s="155"/>
      <c r="P4" s="154"/>
      <c r="Q4" s="192" t="s">
        <v>53</v>
      </c>
      <c r="R4" s="193" t="s">
        <v>50</v>
      </c>
      <c r="S4" s="149"/>
      <c r="Y4" s="199"/>
      <c r="Z4" s="199"/>
      <c r="AA4" s="199" t="s">
        <v>56</v>
      </c>
      <c r="AB4" s="203">
        <v>90</v>
      </c>
      <c r="AC4" s="203">
        <v>60</v>
      </c>
      <c r="AD4" s="203">
        <v>45</v>
      </c>
      <c r="AE4" s="203">
        <v>34</v>
      </c>
      <c r="AF4" s="203">
        <v>27</v>
      </c>
      <c r="AG4" s="203">
        <v>22</v>
      </c>
      <c r="AH4" s="203">
        <v>18</v>
      </c>
      <c r="AI4" s="203">
        <v>15</v>
      </c>
      <c r="AJ4" s="203">
        <v>12</v>
      </c>
      <c r="AK4" s="203">
        <v>9</v>
      </c>
    </row>
    <row r="5" spans="1:37" x14ac:dyDescent="0.25">
      <c r="A5" s="31"/>
      <c r="B5" s="31" t="s">
        <v>30</v>
      </c>
      <c r="C5" s="142" t="s">
        <v>40</v>
      </c>
      <c r="D5" s="31" t="s">
        <v>25</v>
      </c>
      <c r="E5" s="31" t="s">
        <v>45</v>
      </c>
      <c r="F5" s="31"/>
      <c r="G5" s="31" t="s">
        <v>21</v>
      </c>
      <c r="H5" s="31"/>
      <c r="I5" s="31" t="s">
        <v>23</v>
      </c>
      <c r="J5" s="31"/>
      <c r="K5" s="186" t="s">
        <v>46</v>
      </c>
      <c r="L5" s="186" t="s">
        <v>47</v>
      </c>
      <c r="M5" s="186" t="s">
        <v>48</v>
      </c>
      <c r="N5" s="149"/>
      <c r="O5" s="149"/>
      <c r="P5" s="149"/>
      <c r="Q5" s="194" t="s">
        <v>54</v>
      </c>
      <c r="R5" s="195" t="s">
        <v>51</v>
      </c>
      <c r="S5" s="149"/>
      <c r="Y5" s="199">
        <f>IF(OR(Altalanos!$A$8="F1",Altalanos!$A$8="F2",Altalanos!$A$8="N1",Altalanos!$A$8="N2"),1,2)</f>
        <v>2</v>
      </c>
      <c r="Z5" s="199"/>
      <c r="AA5" s="199" t="s">
        <v>57</v>
      </c>
      <c r="AB5" s="203">
        <v>60</v>
      </c>
      <c r="AC5" s="203">
        <v>40</v>
      </c>
      <c r="AD5" s="203">
        <v>30</v>
      </c>
      <c r="AE5" s="203">
        <v>20</v>
      </c>
      <c r="AF5" s="203">
        <v>18</v>
      </c>
      <c r="AG5" s="203">
        <v>15</v>
      </c>
      <c r="AH5" s="203">
        <v>12</v>
      </c>
      <c r="AI5" s="203">
        <v>10</v>
      </c>
      <c r="AJ5" s="203">
        <v>8</v>
      </c>
      <c r="AK5" s="203">
        <v>6</v>
      </c>
    </row>
    <row r="6" spans="1:37" x14ac:dyDescent="0.25">
      <c r="A6" s="133"/>
      <c r="B6" s="133"/>
      <c r="C6" s="185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49"/>
      <c r="O6" s="149"/>
      <c r="P6" s="149"/>
      <c r="Q6" s="149"/>
      <c r="R6" s="149"/>
      <c r="S6" s="149"/>
      <c r="Y6" s="199"/>
      <c r="Z6" s="199"/>
      <c r="AA6" s="199" t="s">
        <v>58</v>
      </c>
      <c r="AB6" s="203">
        <v>40</v>
      </c>
      <c r="AC6" s="203">
        <v>25</v>
      </c>
      <c r="AD6" s="203">
        <v>18</v>
      </c>
      <c r="AE6" s="203">
        <v>13</v>
      </c>
      <c r="AF6" s="203">
        <v>10</v>
      </c>
      <c r="AG6" s="203">
        <v>8</v>
      </c>
      <c r="AH6" s="203">
        <v>6</v>
      </c>
      <c r="AI6" s="203">
        <v>5</v>
      </c>
      <c r="AJ6" s="203">
        <v>4</v>
      </c>
      <c r="AK6" s="203">
        <v>3</v>
      </c>
    </row>
    <row r="7" spans="1:37" x14ac:dyDescent="0.25">
      <c r="A7" s="156" t="s">
        <v>42</v>
      </c>
      <c r="B7" s="187"/>
      <c r="C7" s="143" t="str">
        <f>IF($B7="","",VLOOKUP($B7,#REF!,5))</f>
        <v/>
      </c>
      <c r="D7" s="131"/>
      <c r="E7" s="214" t="s">
        <v>93</v>
      </c>
      <c r="F7" s="144"/>
      <c r="G7" s="214"/>
      <c r="H7" s="144"/>
      <c r="I7" s="214" t="s">
        <v>83</v>
      </c>
      <c r="J7" s="133"/>
      <c r="K7" s="206"/>
      <c r="L7" s="201" t="str">
        <f>IF(K7="","",CONCATENATE(VLOOKUP($Y$3,$AB$1:$AK$1,K7)," pont"))</f>
        <v/>
      </c>
      <c r="M7" s="207"/>
      <c r="N7" s="149"/>
      <c r="O7" s="149"/>
      <c r="P7" s="149"/>
      <c r="Q7" s="149"/>
      <c r="R7" s="149"/>
      <c r="S7" s="149"/>
      <c r="Y7" s="199"/>
      <c r="Z7" s="199"/>
      <c r="AA7" s="199" t="s">
        <v>59</v>
      </c>
      <c r="AB7" s="203">
        <v>25</v>
      </c>
      <c r="AC7" s="203">
        <v>15</v>
      </c>
      <c r="AD7" s="203">
        <v>13</v>
      </c>
      <c r="AE7" s="203">
        <v>8</v>
      </c>
      <c r="AF7" s="203">
        <v>6</v>
      </c>
      <c r="AG7" s="203">
        <v>4</v>
      </c>
      <c r="AH7" s="203">
        <v>3</v>
      </c>
      <c r="AI7" s="203">
        <v>2</v>
      </c>
      <c r="AJ7" s="203">
        <v>1</v>
      </c>
      <c r="AK7" s="203">
        <v>0</v>
      </c>
    </row>
    <row r="8" spans="1:37" x14ac:dyDescent="0.25">
      <c r="A8" s="156"/>
      <c r="B8" s="188"/>
      <c r="C8" s="157"/>
      <c r="D8" s="157"/>
      <c r="E8" s="157"/>
      <c r="F8" s="157"/>
      <c r="G8" s="157"/>
      <c r="H8" s="157"/>
      <c r="I8" s="157"/>
      <c r="J8" s="133"/>
      <c r="K8" s="156"/>
      <c r="L8" s="156"/>
      <c r="M8" s="208"/>
      <c r="N8" s="149"/>
      <c r="O8" s="149"/>
      <c r="P8" s="149"/>
      <c r="Q8" s="149"/>
      <c r="R8" s="149"/>
      <c r="S8" s="149"/>
      <c r="Y8" s="199"/>
      <c r="Z8" s="199"/>
      <c r="AA8" s="199" t="s">
        <v>60</v>
      </c>
      <c r="AB8" s="203">
        <v>15</v>
      </c>
      <c r="AC8" s="203">
        <v>10</v>
      </c>
      <c r="AD8" s="203">
        <v>7</v>
      </c>
      <c r="AE8" s="203">
        <v>5</v>
      </c>
      <c r="AF8" s="203">
        <v>4</v>
      </c>
      <c r="AG8" s="203">
        <v>3</v>
      </c>
      <c r="AH8" s="203">
        <v>2</v>
      </c>
      <c r="AI8" s="203">
        <v>1</v>
      </c>
      <c r="AJ8" s="203">
        <v>0</v>
      </c>
      <c r="AK8" s="203">
        <v>0</v>
      </c>
    </row>
    <row r="9" spans="1:37" x14ac:dyDescent="0.25">
      <c r="A9" s="156" t="s">
        <v>43</v>
      </c>
      <c r="B9" s="187"/>
      <c r="C9" s="143" t="str">
        <f>IF($B9="","",VLOOKUP($B9,#REF!,5))</f>
        <v/>
      </c>
      <c r="D9" s="131"/>
      <c r="E9" s="214" t="s">
        <v>95</v>
      </c>
      <c r="F9" s="144"/>
      <c r="G9" s="214"/>
      <c r="H9" s="144"/>
      <c r="I9" s="214" t="s">
        <v>83</v>
      </c>
      <c r="J9" s="133"/>
      <c r="K9" s="206"/>
      <c r="L9" s="201" t="str">
        <f>IF(K9="","",CONCATENATE(VLOOKUP($Y$3,$AB$1:$AK$1,K9)," pont"))</f>
        <v/>
      </c>
      <c r="M9" s="207"/>
      <c r="N9" s="149"/>
      <c r="O9" s="149"/>
      <c r="P9" s="149"/>
      <c r="Q9" s="149"/>
      <c r="R9" s="149"/>
      <c r="S9" s="149"/>
      <c r="Y9" s="199"/>
      <c r="Z9" s="199"/>
      <c r="AA9" s="199" t="s">
        <v>61</v>
      </c>
      <c r="AB9" s="203">
        <v>10</v>
      </c>
      <c r="AC9" s="203">
        <v>6</v>
      </c>
      <c r="AD9" s="203">
        <v>4</v>
      </c>
      <c r="AE9" s="203">
        <v>2</v>
      </c>
      <c r="AF9" s="203">
        <v>1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</row>
    <row r="10" spans="1:37" x14ac:dyDescent="0.25">
      <c r="A10" s="156"/>
      <c r="B10" s="188"/>
      <c r="C10" s="157"/>
      <c r="D10" s="157"/>
      <c r="E10" s="157"/>
      <c r="F10" s="157"/>
      <c r="G10" s="157"/>
      <c r="H10" s="157"/>
      <c r="I10" s="157"/>
      <c r="J10" s="133"/>
      <c r="K10" s="156"/>
      <c r="L10" s="156"/>
      <c r="M10" s="208"/>
      <c r="N10" s="149"/>
      <c r="O10" s="149"/>
      <c r="P10" s="149"/>
      <c r="Q10" s="149"/>
      <c r="R10" s="149"/>
      <c r="S10" s="149"/>
      <c r="Y10" s="199"/>
      <c r="Z10" s="199"/>
      <c r="AA10" s="199" t="s">
        <v>62</v>
      </c>
      <c r="AB10" s="203">
        <v>6</v>
      </c>
      <c r="AC10" s="203">
        <v>3</v>
      </c>
      <c r="AD10" s="203">
        <v>2</v>
      </c>
      <c r="AE10" s="203">
        <v>1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</row>
    <row r="11" spans="1:37" x14ac:dyDescent="0.25">
      <c r="A11" s="156" t="s">
        <v>44</v>
      </c>
      <c r="B11" s="187"/>
      <c r="C11" s="143" t="str">
        <f>IF($B11="","",VLOOKUP($B11,#REF!,5))</f>
        <v/>
      </c>
      <c r="D11" s="143" t="str">
        <f>IF($B11="","",VLOOKUP($B11,#REF!,15))</f>
        <v/>
      </c>
      <c r="E11" s="141" t="str">
        <f>UPPER(IF($B11="","",VLOOKUP($B11,#REF!,2)))</f>
        <v/>
      </c>
      <c r="F11" s="144"/>
      <c r="G11" s="141" t="str">
        <f>IF($B11="","",VLOOKUP($B11,#REF!,3))</f>
        <v/>
      </c>
      <c r="H11" s="144"/>
      <c r="I11" s="141" t="str">
        <f>IF($B11="","",VLOOKUP($B11,#REF!,4))</f>
        <v/>
      </c>
      <c r="J11" s="133"/>
      <c r="K11" s="206"/>
      <c r="L11" s="201" t="str">
        <f>IF(K11="","",CONCATENATE(VLOOKUP($Y$3,$AB$1:$AK$1,K11)," pont"))</f>
        <v/>
      </c>
      <c r="M11" s="207"/>
      <c r="N11" s="149"/>
      <c r="O11" s="149"/>
      <c r="P11" s="149"/>
      <c r="Q11" s="149"/>
      <c r="R11" s="149"/>
      <c r="S11" s="149"/>
      <c r="Y11" s="199"/>
      <c r="Z11" s="199"/>
      <c r="AA11" s="199" t="s">
        <v>67</v>
      </c>
      <c r="AB11" s="203">
        <v>3</v>
      </c>
      <c r="AC11" s="203">
        <v>2</v>
      </c>
      <c r="AD11" s="203">
        <v>1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</row>
    <row r="12" spans="1:37" x14ac:dyDescent="0.25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Y12" s="199"/>
      <c r="Z12" s="199"/>
      <c r="AA12" s="199" t="s">
        <v>63</v>
      </c>
      <c r="AB12" s="204">
        <v>0</v>
      </c>
      <c r="AC12" s="204">
        <v>0</v>
      </c>
      <c r="AD12" s="204">
        <v>0</v>
      </c>
      <c r="AE12" s="204">
        <v>0</v>
      </c>
      <c r="AF12" s="204">
        <v>0</v>
      </c>
      <c r="AG12" s="204">
        <v>0</v>
      </c>
      <c r="AH12" s="204">
        <v>0</v>
      </c>
      <c r="AI12" s="204">
        <v>0</v>
      </c>
      <c r="AJ12" s="204">
        <v>0</v>
      </c>
      <c r="AK12" s="204">
        <v>0</v>
      </c>
    </row>
    <row r="13" spans="1:37" x14ac:dyDescent="0.25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Y13" s="199"/>
      <c r="Z13" s="199"/>
      <c r="AA13" s="199" t="s">
        <v>64</v>
      </c>
      <c r="AB13" s="204">
        <v>0</v>
      </c>
      <c r="AC13" s="204">
        <v>0</v>
      </c>
      <c r="AD13" s="204">
        <v>0</v>
      </c>
      <c r="AE13" s="204">
        <v>0</v>
      </c>
      <c r="AF13" s="204">
        <v>0</v>
      </c>
      <c r="AG13" s="204">
        <v>0</v>
      </c>
      <c r="AH13" s="204">
        <v>0</v>
      </c>
      <c r="AI13" s="204">
        <v>0</v>
      </c>
      <c r="AJ13" s="204">
        <v>0</v>
      </c>
      <c r="AK13" s="204">
        <v>0</v>
      </c>
    </row>
    <row r="14" spans="1:37" x14ac:dyDescent="0.25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</row>
    <row r="15" spans="1:37" x14ac:dyDescent="0.25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</row>
    <row r="16" spans="1:37" x14ac:dyDescent="0.25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Y16" s="199"/>
      <c r="Z16" s="199"/>
      <c r="AA16" s="199" t="s">
        <v>42</v>
      </c>
      <c r="AB16" s="199">
        <v>300</v>
      </c>
      <c r="AC16" s="199">
        <v>250</v>
      </c>
      <c r="AD16" s="199">
        <v>220</v>
      </c>
      <c r="AE16" s="199">
        <v>180</v>
      </c>
      <c r="AF16" s="199">
        <v>160</v>
      </c>
      <c r="AG16" s="199">
        <v>150</v>
      </c>
      <c r="AH16" s="199">
        <v>140</v>
      </c>
      <c r="AI16" s="199">
        <v>130</v>
      </c>
      <c r="AJ16" s="199">
        <v>120</v>
      </c>
      <c r="AK16" s="199">
        <v>110</v>
      </c>
    </row>
    <row r="17" spans="1:37" x14ac:dyDescent="0.25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Y17" s="199"/>
      <c r="Z17" s="199"/>
      <c r="AA17" s="199" t="s">
        <v>55</v>
      </c>
      <c r="AB17" s="199">
        <v>250</v>
      </c>
      <c r="AC17" s="199">
        <v>200</v>
      </c>
      <c r="AD17" s="199">
        <v>160</v>
      </c>
      <c r="AE17" s="199">
        <v>140</v>
      </c>
      <c r="AF17" s="199">
        <v>120</v>
      </c>
      <c r="AG17" s="199">
        <v>110</v>
      </c>
      <c r="AH17" s="199">
        <v>100</v>
      </c>
      <c r="AI17" s="199">
        <v>90</v>
      </c>
      <c r="AJ17" s="199">
        <v>80</v>
      </c>
      <c r="AK17" s="199">
        <v>70</v>
      </c>
    </row>
    <row r="18" spans="1:37" ht="18.75" customHeight="1" x14ac:dyDescent="0.25">
      <c r="A18" s="133"/>
      <c r="B18" s="241"/>
      <c r="C18" s="241"/>
      <c r="D18" s="242" t="str">
        <f>E7</f>
        <v>Szent István Sport</v>
      </c>
      <c r="E18" s="242"/>
      <c r="F18" s="242" t="str">
        <f>E9</f>
        <v>Bercsényi Miklós</v>
      </c>
      <c r="G18" s="242"/>
      <c r="H18" s="242" t="str">
        <f>E11</f>
        <v/>
      </c>
      <c r="I18" s="242"/>
      <c r="J18" s="133"/>
      <c r="K18" s="133"/>
      <c r="L18" s="133"/>
      <c r="M18" s="133"/>
      <c r="Y18" s="199"/>
      <c r="Z18" s="199"/>
      <c r="AA18" s="199" t="s">
        <v>56</v>
      </c>
      <c r="AB18" s="199">
        <v>200</v>
      </c>
      <c r="AC18" s="199">
        <v>150</v>
      </c>
      <c r="AD18" s="199">
        <v>130</v>
      </c>
      <c r="AE18" s="199">
        <v>110</v>
      </c>
      <c r="AF18" s="199">
        <v>95</v>
      </c>
      <c r="AG18" s="199">
        <v>80</v>
      </c>
      <c r="AH18" s="199">
        <v>70</v>
      </c>
      <c r="AI18" s="199">
        <v>60</v>
      </c>
      <c r="AJ18" s="199">
        <v>55</v>
      </c>
      <c r="AK18" s="199">
        <v>50</v>
      </c>
    </row>
    <row r="19" spans="1:37" ht="18.75" customHeight="1" x14ac:dyDescent="0.25">
      <c r="A19" s="189" t="s">
        <v>42</v>
      </c>
      <c r="B19" s="243" t="str">
        <f>E7</f>
        <v>Szent István Sport</v>
      </c>
      <c r="C19" s="243"/>
      <c r="D19" s="244"/>
      <c r="E19" s="244"/>
      <c r="F19" s="245"/>
      <c r="G19" s="245"/>
      <c r="H19" s="245"/>
      <c r="I19" s="245"/>
      <c r="J19" s="133"/>
      <c r="K19" s="133"/>
      <c r="L19" s="133"/>
      <c r="M19" s="133"/>
      <c r="Y19" s="199"/>
      <c r="Z19" s="199"/>
      <c r="AA19" s="199" t="s">
        <v>57</v>
      </c>
      <c r="AB19" s="199">
        <v>150</v>
      </c>
      <c r="AC19" s="199">
        <v>120</v>
      </c>
      <c r="AD19" s="199">
        <v>100</v>
      </c>
      <c r="AE19" s="199">
        <v>80</v>
      </c>
      <c r="AF19" s="199">
        <v>70</v>
      </c>
      <c r="AG19" s="199">
        <v>60</v>
      </c>
      <c r="AH19" s="199">
        <v>55</v>
      </c>
      <c r="AI19" s="199">
        <v>50</v>
      </c>
      <c r="AJ19" s="199">
        <v>45</v>
      </c>
      <c r="AK19" s="199">
        <v>40</v>
      </c>
    </row>
    <row r="20" spans="1:37" ht="18.75" customHeight="1" x14ac:dyDescent="0.25">
      <c r="A20" s="189" t="s">
        <v>43</v>
      </c>
      <c r="B20" s="243" t="str">
        <f>E9</f>
        <v>Bercsényi Miklós</v>
      </c>
      <c r="C20" s="243"/>
      <c r="D20" s="245"/>
      <c r="E20" s="245"/>
      <c r="F20" s="244"/>
      <c r="G20" s="244"/>
      <c r="H20" s="245"/>
      <c r="I20" s="245"/>
      <c r="J20" s="133"/>
      <c r="K20" s="133"/>
      <c r="L20" s="133"/>
      <c r="M20" s="133"/>
      <c r="Y20" s="199"/>
      <c r="Z20" s="199"/>
      <c r="AA20" s="199" t="s">
        <v>58</v>
      </c>
      <c r="AB20" s="199">
        <v>120</v>
      </c>
      <c r="AC20" s="199">
        <v>90</v>
      </c>
      <c r="AD20" s="199">
        <v>65</v>
      </c>
      <c r="AE20" s="199">
        <v>55</v>
      </c>
      <c r="AF20" s="199">
        <v>50</v>
      </c>
      <c r="AG20" s="199">
        <v>45</v>
      </c>
      <c r="AH20" s="199">
        <v>40</v>
      </c>
      <c r="AI20" s="199">
        <v>35</v>
      </c>
      <c r="AJ20" s="199">
        <v>25</v>
      </c>
      <c r="AK20" s="199">
        <v>20</v>
      </c>
    </row>
    <row r="21" spans="1:37" ht="18.75" customHeight="1" x14ac:dyDescent="0.25">
      <c r="A21" s="189" t="s">
        <v>44</v>
      </c>
      <c r="B21" s="243" t="str">
        <f>E11</f>
        <v/>
      </c>
      <c r="C21" s="243"/>
      <c r="D21" s="245"/>
      <c r="E21" s="245"/>
      <c r="F21" s="245"/>
      <c r="G21" s="245"/>
      <c r="H21" s="244"/>
      <c r="I21" s="244"/>
      <c r="J21" s="133"/>
      <c r="K21" s="133"/>
      <c r="L21" s="133"/>
      <c r="M21" s="133"/>
      <c r="Y21" s="199"/>
      <c r="Z21" s="199"/>
      <c r="AA21" s="199" t="s">
        <v>59</v>
      </c>
      <c r="AB21" s="199">
        <v>90</v>
      </c>
      <c r="AC21" s="199">
        <v>60</v>
      </c>
      <c r="AD21" s="199">
        <v>45</v>
      </c>
      <c r="AE21" s="199">
        <v>34</v>
      </c>
      <c r="AF21" s="199">
        <v>27</v>
      </c>
      <c r="AG21" s="199">
        <v>22</v>
      </c>
      <c r="AH21" s="199">
        <v>18</v>
      </c>
      <c r="AI21" s="199">
        <v>15</v>
      </c>
      <c r="AJ21" s="199">
        <v>12</v>
      </c>
      <c r="AK21" s="199">
        <v>9</v>
      </c>
    </row>
    <row r="22" spans="1:37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Y22" s="199"/>
      <c r="Z22" s="199"/>
      <c r="AA22" s="199" t="s">
        <v>60</v>
      </c>
      <c r="AB22" s="199">
        <v>60</v>
      </c>
      <c r="AC22" s="199">
        <v>40</v>
      </c>
      <c r="AD22" s="199">
        <v>30</v>
      </c>
      <c r="AE22" s="199">
        <v>20</v>
      </c>
      <c r="AF22" s="199">
        <v>18</v>
      </c>
      <c r="AG22" s="199">
        <v>15</v>
      </c>
      <c r="AH22" s="199">
        <v>12</v>
      </c>
      <c r="AI22" s="199">
        <v>10</v>
      </c>
      <c r="AJ22" s="199">
        <v>8</v>
      </c>
      <c r="AK22" s="199">
        <v>6</v>
      </c>
    </row>
    <row r="23" spans="1:37" x14ac:dyDescent="0.25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Y23" s="199"/>
      <c r="Z23" s="199"/>
      <c r="AA23" s="199" t="s">
        <v>61</v>
      </c>
      <c r="AB23" s="199">
        <v>40</v>
      </c>
      <c r="AC23" s="199">
        <v>25</v>
      </c>
      <c r="AD23" s="199">
        <v>18</v>
      </c>
      <c r="AE23" s="199">
        <v>13</v>
      </c>
      <c r="AF23" s="199">
        <v>8</v>
      </c>
      <c r="AG23" s="199">
        <v>7</v>
      </c>
      <c r="AH23" s="199">
        <v>6</v>
      </c>
      <c r="AI23" s="199">
        <v>5</v>
      </c>
      <c r="AJ23" s="199">
        <v>4</v>
      </c>
      <c r="AK23" s="199">
        <v>3</v>
      </c>
    </row>
    <row r="24" spans="1:37" x14ac:dyDescent="0.25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Y24" s="199"/>
      <c r="Z24" s="199"/>
      <c r="AA24" s="199" t="s">
        <v>62</v>
      </c>
      <c r="AB24" s="199">
        <v>25</v>
      </c>
      <c r="AC24" s="199">
        <v>15</v>
      </c>
      <c r="AD24" s="199">
        <v>13</v>
      </c>
      <c r="AE24" s="199">
        <v>7</v>
      </c>
      <c r="AF24" s="199">
        <v>6</v>
      </c>
      <c r="AG24" s="199">
        <v>5</v>
      </c>
      <c r="AH24" s="199">
        <v>4</v>
      </c>
      <c r="AI24" s="199">
        <v>3</v>
      </c>
      <c r="AJ24" s="199">
        <v>2</v>
      </c>
      <c r="AK24" s="199">
        <v>1</v>
      </c>
    </row>
    <row r="25" spans="1:37" x14ac:dyDescent="0.2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Y25" s="199"/>
      <c r="Z25" s="199"/>
      <c r="AA25" s="199" t="s">
        <v>67</v>
      </c>
      <c r="AB25" s="199">
        <v>15</v>
      </c>
      <c r="AC25" s="199">
        <v>10</v>
      </c>
      <c r="AD25" s="199">
        <v>8</v>
      </c>
      <c r="AE25" s="199">
        <v>4</v>
      </c>
      <c r="AF25" s="199">
        <v>3</v>
      </c>
      <c r="AG25" s="199">
        <v>2</v>
      </c>
      <c r="AH25" s="199">
        <v>1</v>
      </c>
      <c r="AI25" s="199">
        <v>0</v>
      </c>
      <c r="AJ25" s="199">
        <v>0</v>
      </c>
      <c r="AK25" s="199">
        <v>0</v>
      </c>
    </row>
    <row r="26" spans="1:37" x14ac:dyDescent="0.2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Y26" s="199"/>
      <c r="Z26" s="199"/>
      <c r="AA26" s="199" t="s">
        <v>63</v>
      </c>
      <c r="AB26" s="199">
        <v>10</v>
      </c>
      <c r="AC26" s="199">
        <v>6</v>
      </c>
      <c r="AD26" s="199">
        <v>4</v>
      </c>
      <c r="AE26" s="199">
        <v>2</v>
      </c>
      <c r="AF26" s="199">
        <v>1</v>
      </c>
      <c r="AG26" s="199">
        <v>0</v>
      </c>
      <c r="AH26" s="199">
        <v>0</v>
      </c>
      <c r="AI26" s="199">
        <v>0</v>
      </c>
      <c r="AJ26" s="199">
        <v>0</v>
      </c>
      <c r="AK26" s="199">
        <v>0</v>
      </c>
    </row>
    <row r="27" spans="1:37" x14ac:dyDescent="0.25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Y27" s="199"/>
      <c r="Z27" s="199"/>
      <c r="AA27" s="199" t="s">
        <v>64</v>
      </c>
      <c r="AB27" s="199">
        <v>3</v>
      </c>
      <c r="AC27" s="199">
        <v>2</v>
      </c>
      <c r="AD27" s="199">
        <v>1</v>
      </c>
      <c r="AE27" s="199">
        <v>0</v>
      </c>
      <c r="AF27" s="199">
        <v>0</v>
      </c>
      <c r="AG27" s="199">
        <v>0</v>
      </c>
      <c r="AH27" s="199">
        <v>0</v>
      </c>
      <c r="AI27" s="199">
        <v>0</v>
      </c>
      <c r="AJ27" s="199">
        <v>0</v>
      </c>
      <c r="AK27" s="199">
        <v>0</v>
      </c>
    </row>
    <row r="28" spans="1:37" x14ac:dyDescent="0.25">
      <c r="A28" s="133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</row>
    <row r="29" spans="1:37" x14ac:dyDescent="0.25">
      <c r="A29" s="133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</row>
    <row r="30" spans="1:37" x14ac:dyDescent="0.25">
      <c r="A30" s="133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</row>
    <row r="31" spans="1:37" x14ac:dyDescent="0.25">
      <c r="A31" s="133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</row>
    <row r="32" spans="1:37" x14ac:dyDescent="0.25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2"/>
      <c r="M32" s="132"/>
      <c r="O32" s="149"/>
      <c r="P32" s="149"/>
      <c r="Q32" s="149"/>
      <c r="R32" s="149"/>
      <c r="S32" s="149"/>
    </row>
    <row r="33" spans="1:19" x14ac:dyDescent="0.25">
      <c r="A33" s="81" t="s">
        <v>25</v>
      </c>
      <c r="B33" s="82"/>
      <c r="C33" s="112"/>
      <c r="D33" s="164" t="s">
        <v>0</v>
      </c>
      <c r="E33" s="165" t="s">
        <v>27</v>
      </c>
      <c r="F33" s="183"/>
      <c r="G33" s="164" t="s">
        <v>0</v>
      </c>
      <c r="H33" s="165" t="s">
        <v>34</v>
      </c>
      <c r="I33" s="89"/>
      <c r="J33" s="165" t="s">
        <v>35</v>
      </c>
      <c r="K33" s="88" t="s">
        <v>36</v>
      </c>
      <c r="L33" s="31"/>
      <c r="M33" s="212"/>
      <c r="N33" s="211"/>
      <c r="O33" s="149"/>
      <c r="P33" s="158"/>
      <c r="Q33" s="158"/>
      <c r="R33" s="159"/>
      <c r="S33" s="149"/>
    </row>
    <row r="34" spans="1:19" x14ac:dyDescent="0.25">
      <c r="A34" s="136" t="s">
        <v>26</v>
      </c>
      <c r="B34" s="137"/>
      <c r="C34" s="138"/>
      <c r="D34" s="166"/>
      <c r="E34" s="246"/>
      <c r="F34" s="246"/>
      <c r="G34" s="177" t="s">
        <v>1</v>
      </c>
      <c r="H34" s="137"/>
      <c r="I34" s="167"/>
      <c r="J34" s="178"/>
      <c r="K34" s="134" t="s">
        <v>28</v>
      </c>
      <c r="L34" s="184"/>
      <c r="M34" s="172"/>
      <c r="O34" s="149"/>
      <c r="P34" s="160"/>
      <c r="Q34" s="160"/>
      <c r="R34" s="161"/>
      <c r="S34" s="149"/>
    </row>
    <row r="35" spans="1:19" x14ac:dyDescent="0.25">
      <c r="A35" s="139" t="s">
        <v>33</v>
      </c>
      <c r="B35" s="87"/>
      <c r="C35" s="140"/>
      <c r="D35" s="169"/>
      <c r="E35" s="247"/>
      <c r="F35" s="247"/>
      <c r="G35" s="179" t="s">
        <v>2</v>
      </c>
      <c r="H35" s="170"/>
      <c r="I35" s="171"/>
      <c r="J35" s="79"/>
      <c r="K35" s="181"/>
      <c r="L35" s="132"/>
      <c r="M35" s="176"/>
      <c r="O35" s="149"/>
      <c r="P35" s="161"/>
      <c r="Q35" s="162"/>
      <c r="R35" s="161"/>
      <c r="S35" s="149"/>
    </row>
    <row r="36" spans="1:19" x14ac:dyDescent="0.25">
      <c r="A36" s="102"/>
      <c r="B36" s="103"/>
      <c r="C36" s="104"/>
      <c r="D36" s="169"/>
      <c r="E36" s="173"/>
      <c r="F36" s="174"/>
      <c r="G36" s="179" t="s">
        <v>3</v>
      </c>
      <c r="H36" s="170"/>
      <c r="I36" s="171"/>
      <c r="J36" s="79"/>
      <c r="K36" s="134" t="s">
        <v>29</v>
      </c>
      <c r="L36" s="184"/>
      <c r="M36" s="168"/>
      <c r="O36" s="149"/>
      <c r="P36" s="160"/>
      <c r="Q36" s="160"/>
      <c r="R36" s="161"/>
      <c r="S36" s="149"/>
    </row>
    <row r="37" spans="1:19" x14ac:dyDescent="0.25">
      <c r="A37" s="83"/>
      <c r="B37" s="110"/>
      <c r="C37" s="84"/>
      <c r="D37" s="169"/>
      <c r="E37" s="173"/>
      <c r="F37" s="174"/>
      <c r="G37" s="179" t="s">
        <v>4</v>
      </c>
      <c r="H37" s="170"/>
      <c r="I37" s="171"/>
      <c r="J37" s="79"/>
      <c r="K37" s="182"/>
      <c r="L37" s="174"/>
      <c r="M37" s="172"/>
      <c r="O37" s="149"/>
      <c r="P37" s="161"/>
      <c r="Q37" s="162"/>
      <c r="R37" s="161"/>
      <c r="S37" s="149"/>
    </row>
    <row r="38" spans="1:19" x14ac:dyDescent="0.25">
      <c r="A38" s="91"/>
      <c r="B38" s="105"/>
      <c r="C38" s="111"/>
      <c r="D38" s="169"/>
      <c r="E38" s="173"/>
      <c r="F38" s="174"/>
      <c r="G38" s="179" t="s">
        <v>5</v>
      </c>
      <c r="H38" s="170"/>
      <c r="I38" s="171"/>
      <c r="J38" s="79"/>
      <c r="K38" s="139"/>
      <c r="L38" s="132"/>
      <c r="M38" s="176"/>
      <c r="O38" s="149"/>
      <c r="P38" s="161"/>
      <c r="Q38" s="162"/>
      <c r="R38" s="161"/>
      <c r="S38" s="149"/>
    </row>
    <row r="39" spans="1:19" x14ac:dyDescent="0.25">
      <c r="A39" s="92"/>
      <c r="B39" s="106"/>
      <c r="C39" s="84"/>
      <c r="D39" s="169"/>
      <c r="E39" s="173"/>
      <c r="F39" s="174"/>
      <c r="G39" s="179" t="s">
        <v>6</v>
      </c>
      <c r="H39" s="170"/>
      <c r="I39" s="171"/>
      <c r="J39" s="79"/>
      <c r="K39" s="134" t="s">
        <v>24</v>
      </c>
      <c r="L39" s="184"/>
      <c r="M39" s="168"/>
      <c r="O39" s="149"/>
      <c r="P39" s="160"/>
      <c r="Q39" s="160"/>
      <c r="R39" s="161"/>
      <c r="S39" s="149"/>
    </row>
    <row r="40" spans="1:19" x14ac:dyDescent="0.25">
      <c r="A40" s="92"/>
      <c r="B40" s="106"/>
      <c r="C40" s="100"/>
      <c r="D40" s="169"/>
      <c r="E40" s="173"/>
      <c r="F40" s="174"/>
      <c r="G40" s="179" t="s">
        <v>7</v>
      </c>
      <c r="H40" s="170"/>
      <c r="I40" s="171"/>
      <c r="J40" s="79"/>
      <c r="K40" s="182"/>
      <c r="L40" s="174"/>
      <c r="M40" s="172"/>
      <c r="O40" s="149"/>
      <c r="P40" s="161"/>
      <c r="Q40" s="162"/>
      <c r="R40" s="161"/>
      <c r="S40" s="149"/>
    </row>
    <row r="41" spans="1:19" x14ac:dyDescent="0.25">
      <c r="A41" s="93"/>
      <c r="B41" s="90"/>
      <c r="C41" s="101"/>
      <c r="D41" s="175"/>
      <c r="E41" s="85"/>
      <c r="F41" s="132"/>
      <c r="G41" s="180" t="s">
        <v>8</v>
      </c>
      <c r="H41" s="87"/>
      <c r="I41" s="135"/>
      <c r="J41" s="86"/>
      <c r="K41" s="139" t="str">
        <f>L4</f>
        <v>Sági István - Halápi Ákos</v>
      </c>
      <c r="L41" s="132"/>
      <c r="M41" s="176"/>
      <c r="O41" s="149"/>
      <c r="P41" s="161"/>
      <c r="Q41" s="162"/>
      <c r="R41" s="163"/>
      <c r="S41" s="149"/>
    </row>
    <row r="42" spans="1:19" x14ac:dyDescent="0.25">
      <c r="O42" s="149"/>
      <c r="P42" s="149"/>
      <c r="Q42" s="149"/>
      <c r="R42" s="149"/>
      <c r="S42" s="149"/>
    </row>
    <row r="43" spans="1:19" x14ac:dyDescent="0.25">
      <c r="O43" s="149"/>
      <c r="P43" s="149"/>
      <c r="Q43" s="149"/>
      <c r="R43" s="149"/>
      <c r="S43" s="149"/>
    </row>
  </sheetData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7" priority="1" stopIfTrue="1" operator="equal">
      <formula>"Bye"</formula>
    </cfRule>
  </conditionalFormatting>
  <conditionalFormatting sqref="R41">
    <cfRule type="expression" dxfId="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indexed="11"/>
  </sheetPr>
  <dimension ref="A1:AK43"/>
  <sheetViews>
    <sheetView workbookViewId="0">
      <selection activeCell="A12" sqref="A1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198" hidden="1" customWidth="1"/>
    <col min="26" max="37" width="0" style="198" hidden="1" customWidth="1"/>
  </cols>
  <sheetData>
    <row r="1" spans="1:37" ht="24.6" x14ac:dyDescent="0.25">
      <c r="A1" s="239" t="str">
        <f>Altalanos!$A$6</f>
        <v>J-NK-Szolnok megyei tenisz diákolimpia</v>
      </c>
      <c r="B1" s="239"/>
      <c r="C1" s="239"/>
      <c r="D1" s="239"/>
      <c r="E1" s="239"/>
      <c r="F1" s="239"/>
      <c r="G1" s="116"/>
      <c r="H1" s="119" t="s">
        <v>32</v>
      </c>
      <c r="I1" s="117"/>
      <c r="J1" s="118"/>
      <c r="L1" s="120"/>
      <c r="M1" s="145"/>
      <c r="N1" s="147"/>
      <c r="O1" s="147" t="s">
        <v>9</v>
      </c>
      <c r="P1" s="147"/>
      <c r="Q1" s="148"/>
      <c r="R1" s="147"/>
      <c r="S1" s="149"/>
      <c r="Y1"/>
      <c r="Z1"/>
      <c r="AA1"/>
      <c r="AB1" s="205" t="e">
        <f>IF(Y5=1,CONCATENATE(VLOOKUP(Y3,AA16:AH27,2)),CONCATENATE(VLOOKUP(Y3,AA2:AK13,2)))</f>
        <v>#N/A</v>
      </c>
      <c r="AC1" s="205" t="e">
        <f>IF(Y5=1,CONCATENATE(VLOOKUP(Y3,AA16:AK27,3)),CONCATENATE(VLOOKUP(Y3,AA2:AK13,3)))</f>
        <v>#N/A</v>
      </c>
      <c r="AD1" s="205" t="e">
        <f>IF(Y5=1,CONCATENATE(VLOOKUP(Y3,AA16:AK27,4)),CONCATENATE(VLOOKUP(Y3,AA2:AK13,4)))</f>
        <v>#N/A</v>
      </c>
      <c r="AE1" s="205" t="e">
        <f>IF(Y5=1,CONCATENATE(VLOOKUP(Y3,AA16:AK27,5)),CONCATENATE(VLOOKUP(Y3,AA2:AK13,5)))</f>
        <v>#N/A</v>
      </c>
      <c r="AF1" s="205" t="e">
        <f>IF(Y5=1,CONCATENATE(VLOOKUP(Y3,AA16:AK27,6)),CONCATENATE(VLOOKUP(Y3,AA2:AK13,6)))</f>
        <v>#N/A</v>
      </c>
      <c r="AG1" s="205" t="e">
        <f>IF(Y5=1,CONCATENATE(VLOOKUP(Y3,AA16:AK27,7)),CONCATENATE(VLOOKUP(Y3,AA2:AK13,7)))</f>
        <v>#N/A</v>
      </c>
      <c r="AH1" s="205" t="e">
        <f>IF(Y5=1,CONCATENATE(VLOOKUP(Y3,AA16:AK27,8)),CONCATENATE(VLOOKUP(Y3,AA2:AK13,8)))</f>
        <v>#N/A</v>
      </c>
      <c r="AI1" s="205" t="e">
        <f>IF(Y5=1,CONCATENATE(VLOOKUP(Y3,AA16:AK27,9)),CONCATENATE(VLOOKUP(Y3,AA2:AK13,9)))</f>
        <v>#N/A</v>
      </c>
      <c r="AJ1" s="205" t="e">
        <f>IF(Y5=1,CONCATENATE(VLOOKUP(Y3,AA16:AK27,10)),CONCATENATE(VLOOKUP(Y3,AA2:AK13,10)))</f>
        <v>#N/A</v>
      </c>
      <c r="AK1" s="205" t="e">
        <f>IF(Y5=1,CONCATENATE(VLOOKUP(Y3,AA16:AK27,11)),CONCATENATE(VLOOKUP(Y3,AA2:AK13,11)))</f>
        <v>#N/A</v>
      </c>
    </row>
    <row r="2" spans="1:37" x14ac:dyDescent="0.25">
      <c r="A2" s="121" t="s">
        <v>31</v>
      </c>
      <c r="B2" s="122"/>
      <c r="C2" s="122"/>
      <c r="D2" s="122"/>
      <c r="E2" s="122">
        <f>Altalanos!$A$8</f>
        <v>0</v>
      </c>
      <c r="F2" s="122"/>
      <c r="G2" s="123"/>
      <c r="H2" s="124"/>
      <c r="I2" s="124"/>
      <c r="J2" s="125"/>
      <c r="K2" s="120"/>
      <c r="L2" s="120"/>
      <c r="M2" s="146"/>
      <c r="N2" s="150"/>
      <c r="O2" s="151"/>
      <c r="P2" s="150"/>
      <c r="Q2" s="151"/>
      <c r="R2" s="150"/>
      <c r="S2" s="149"/>
      <c r="Y2" s="200"/>
      <c r="Z2" s="199"/>
      <c r="AA2" s="199" t="s">
        <v>42</v>
      </c>
      <c r="AB2" s="203">
        <v>150</v>
      </c>
      <c r="AC2" s="203">
        <v>120</v>
      </c>
      <c r="AD2" s="203">
        <v>100</v>
      </c>
      <c r="AE2" s="203">
        <v>80</v>
      </c>
      <c r="AF2" s="203">
        <v>70</v>
      </c>
      <c r="AG2" s="203">
        <v>60</v>
      </c>
      <c r="AH2" s="203">
        <v>55</v>
      </c>
      <c r="AI2" s="203">
        <v>50</v>
      </c>
      <c r="AJ2" s="203">
        <v>45</v>
      </c>
      <c r="AK2" s="203">
        <v>40</v>
      </c>
    </row>
    <row r="3" spans="1:37" x14ac:dyDescent="0.25">
      <c r="A3" s="49" t="s">
        <v>17</v>
      </c>
      <c r="B3" s="49"/>
      <c r="C3" s="49"/>
      <c r="D3" s="49"/>
      <c r="E3" s="49" t="s">
        <v>14</v>
      </c>
      <c r="F3" s="49"/>
      <c r="G3" s="49"/>
      <c r="H3" s="49" t="s">
        <v>91</v>
      </c>
      <c r="I3" s="49"/>
      <c r="J3" s="80"/>
      <c r="K3" s="49"/>
      <c r="L3" s="50" t="s">
        <v>22</v>
      </c>
      <c r="M3" s="49"/>
      <c r="N3" s="153"/>
      <c r="O3" s="152"/>
      <c r="P3" s="153"/>
      <c r="Q3" s="190" t="s">
        <v>49</v>
      </c>
      <c r="R3" s="191" t="s">
        <v>52</v>
      </c>
      <c r="S3" s="149"/>
      <c r="Y3" s="199">
        <f>IF(H4="OB","A",IF(H4="IX","W",H4))</f>
        <v>0</v>
      </c>
      <c r="Z3" s="199"/>
      <c r="AA3" s="199" t="s">
        <v>55</v>
      </c>
      <c r="AB3" s="203">
        <v>120</v>
      </c>
      <c r="AC3" s="203">
        <v>90</v>
      </c>
      <c r="AD3" s="203">
        <v>65</v>
      </c>
      <c r="AE3" s="203">
        <v>55</v>
      </c>
      <c r="AF3" s="203">
        <v>50</v>
      </c>
      <c r="AG3" s="203">
        <v>45</v>
      </c>
      <c r="AH3" s="203">
        <v>40</v>
      </c>
      <c r="AI3" s="203">
        <v>35</v>
      </c>
      <c r="AJ3" s="203">
        <v>25</v>
      </c>
      <c r="AK3" s="203">
        <v>20</v>
      </c>
    </row>
    <row r="4" spans="1:37" ht="13.8" thickBot="1" x14ac:dyDescent="0.3">
      <c r="A4" s="240">
        <f>Altalanos!$A$10</f>
        <v>44680</v>
      </c>
      <c r="B4" s="240"/>
      <c r="C4" s="240"/>
      <c r="D4" s="126"/>
      <c r="E4" s="127" t="str">
        <f>Altalanos!$C$10</f>
        <v>Jászberény</v>
      </c>
      <c r="F4" s="127"/>
      <c r="G4" s="127"/>
      <c r="H4" s="129"/>
      <c r="I4" s="127"/>
      <c r="J4" s="128"/>
      <c r="K4" s="129"/>
      <c r="L4" s="130" t="str">
        <f>Altalanos!$E$10</f>
        <v>Sági István - Halápi Ákos</v>
      </c>
      <c r="M4" s="129"/>
      <c r="N4" s="154"/>
      <c r="O4" s="155"/>
      <c r="P4" s="154"/>
      <c r="Q4" s="192" t="s">
        <v>53</v>
      </c>
      <c r="R4" s="193" t="s">
        <v>50</v>
      </c>
      <c r="S4" s="149"/>
      <c r="Y4" s="199"/>
      <c r="Z4" s="199"/>
      <c r="AA4" s="199" t="s">
        <v>56</v>
      </c>
      <c r="AB4" s="203">
        <v>90</v>
      </c>
      <c r="AC4" s="203">
        <v>60</v>
      </c>
      <c r="AD4" s="203">
        <v>45</v>
      </c>
      <c r="AE4" s="203">
        <v>34</v>
      </c>
      <c r="AF4" s="203">
        <v>27</v>
      </c>
      <c r="AG4" s="203">
        <v>22</v>
      </c>
      <c r="AH4" s="203">
        <v>18</v>
      </c>
      <c r="AI4" s="203">
        <v>15</v>
      </c>
      <c r="AJ4" s="203">
        <v>12</v>
      </c>
      <c r="AK4" s="203">
        <v>9</v>
      </c>
    </row>
    <row r="5" spans="1:37" x14ac:dyDescent="0.25">
      <c r="A5" s="31"/>
      <c r="B5" s="31" t="s">
        <v>30</v>
      </c>
      <c r="C5" s="142" t="s">
        <v>40</v>
      </c>
      <c r="D5" s="31" t="s">
        <v>25</v>
      </c>
      <c r="E5" s="31" t="s">
        <v>45</v>
      </c>
      <c r="F5" s="31"/>
      <c r="G5" s="31" t="s">
        <v>21</v>
      </c>
      <c r="H5" s="31"/>
      <c r="I5" s="31" t="s">
        <v>23</v>
      </c>
      <c r="J5" s="31"/>
      <c r="K5" s="186" t="s">
        <v>46</v>
      </c>
      <c r="L5" s="186" t="s">
        <v>47</v>
      </c>
      <c r="M5" s="186" t="s">
        <v>48</v>
      </c>
      <c r="N5" s="149"/>
      <c r="O5" s="149"/>
      <c r="P5" s="149"/>
      <c r="Q5" s="194" t="s">
        <v>54</v>
      </c>
      <c r="R5" s="195" t="s">
        <v>51</v>
      </c>
      <c r="S5" s="149"/>
      <c r="Y5" s="199">
        <f>IF(OR(Altalanos!$A$8="F1",Altalanos!$A$8="F2",Altalanos!$A$8="N1",Altalanos!$A$8="N2"),1,2)</f>
        <v>2</v>
      </c>
      <c r="Z5" s="199"/>
      <c r="AA5" s="199" t="s">
        <v>57</v>
      </c>
      <c r="AB5" s="203">
        <v>60</v>
      </c>
      <c r="AC5" s="203">
        <v>40</v>
      </c>
      <c r="AD5" s="203">
        <v>30</v>
      </c>
      <c r="AE5" s="203">
        <v>20</v>
      </c>
      <c r="AF5" s="203">
        <v>18</v>
      </c>
      <c r="AG5" s="203">
        <v>15</v>
      </c>
      <c r="AH5" s="203">
        <v>12</v>
      </c>
      <c r="AI5" s="203">
        <v>10</v>
      </c>
      <c r="AJ5" s="203">
        <v>8</v>
      </c>
      <c r="AK5" s="203">
        <v>6</v>
      </c>
    </row>
    <row r="6" spans="1:37" x14ac:dyDescent="0.25">
      <c r="A6" s="133"/>
      <c r="B6" s="133"/>
      <c r="C6" s="185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49"/>
      <c r="O6" s="149"/>
      <c r="P6" s="149"/>
      <c r="Q6" s="149"/>
      <c r="R6" s="149"/>
      <c r="S6" s="149"/>
      <c r="Y6" s="199"/>
      <c r="Z6" s="199"/>
      <c r="AA6" s="199" t="s">
        <v>58</v>
      </c>
      <c r="AB6" s="203">
        <v>40</v>
      </c>
      <c r="AC6" s="203">
        <v>25</v>
      </c>
      <c r="AD6" s="203">
        <v>18</v>
      </c>
      <c r="AE6" s="203">
        <v>13</v>
      </c>
      <c r="AF6" s="203">
        <v>10</v>
      </c>
      <c r="AG6" s="203">
        <v>8</v>
      </c>
      <c r="AH6" s="203">
        <v>6</v>
      </c>
      <c r="AI6" s="203">
        <v>5</v>
      </c>
      <c r="AJ6" s="203">
        <v>4</v>
      </c>
      <c r="AK6" s="203">
        <v>3</v>
      </c>
    </row>
    <row r="7" spans="1:37" x14ac:dyDescent="0.25">
      <c r="A7" s="156" t="s">
        <v>42</v>
      </c>
      <c r="B7" s="187"/>
      <c r="C7" s="143" t="str">
        <f>IF($B7="","",VLOOKUP($B7,#REF!,5))</f>
        <v/>
      </c>
      <c r="D7" s="131"/>
      <c r="E7" s="214" t="s">
        <v>93</v>
      </c>
      <c r="F7" s="144"/>
      <c r="G7" s="214"/>
      <c r="H7" s="144"/>
      <c r="I7" s="214" t="s">
        <v>83</v>
      </c>
      <c r="J7" s="133"/>
      <c r="K7" s="206"/>
      <c r="L7" s="201" t="str">
        <f>IF(K7="","",CONCATENATE(VLOOKUP($Y$3,$AB$1:$AK$1,K7)," pont"))</f>
        <v/>
      </c>
      <c r="M7" s="207"/>
      <c r="N7" s="149"/>
      <c r="O7" s="149"/>
      <c r="P7" s="149"/>
      <c r="Q7" s="149"/>
      <c r="R7" s="149"/>
      <c r="S7" s="149"/>
      <c r="Y7" s="199"/>
      <c r="Z7" s="199"/>
      <c r="AA7" s="199" t="s">
        <v>59</v>
      </c>
      <c r="AB7" s="203">
        <v>25</v>
      </c>
      <c r="AC7" s="203">
        <v>15</v>
      </c>
      <c r="AD7" s="203">
        <v>13</v>
      </c>
      <c r="AE7" s="203">
        <v>8</v>
      </c>
      <c r="AF7" s="203">
        <v>6</v>
      </c>
      <c r="AG7" s="203">
        <v>4</v>
      </c>
      <c r="AH7" s="203">
        <v>3</v>
      </c>
      <c r="AI7" s="203">
        <v>2</v>
      </c>
      <c r="AJ7" s="203">
        <v>1</v>
      </c>
      <c r="AK7" s="203">
        <v>0</v>
      </c>
    </row>
    <row r="8" spans="1:37" x14ac:dyDescent="0.25">
      <c r="A8" s="156"/>
      <c r="B8" s="188"/>
      <c r="C8" s="157"/>
      <c r="D8" s="157"/>
      <c r="E8" s="157"/>
      <c r="F8" s="157"/>
      <c r="G8" s="157"/>
      <c r="H8" s="157"/>
      <c r="I8" s="157"/>
      <c r="J8" s="133"/>
      <c r="K8" s="156"/>
      <c r="L8" s="156"/>
      <c r="M8" s="208"/>
      <c r="N8" s="149"/>
      <c r="O8" s="149"/>
      <c r="P8" s="149"/>
      <c r="Q8" s="149"/>
      <c r="R8" s="149"/>
      <c r="S8" s="149"/>
      <c r="Y8" s="199"/>
      <c r="Z8" s="199"/>
      <c r="AA8" s="199" t="s">
        <v>60</v>
      </c>
      <c r="AB8" s="203">
        <v>15</v>
      </c>
      <c r="AC8" s="203">
        <v>10</v>
      </c>
      <c r="AD8" s="203">
        <v>7</v>
      </c>
      <c r="AE8" s="203">
        <v>5</v>
      </c>
      <c r="AF8" s="203">
        <v>4</v>
      </c>
      <c r="AG8" s="203">
        <v>3</v>
      </c>
      <c r="AH8" s="203">
        <v>2</v>
      </c>
      <c r="AI8" s="203">
        <v>1</v>
      </c>
      <c r="AJ8" s="203">
        <v>0</v>
      </c>
      <c r="AK8" s="203">
        <v>0</v>
      </c>
    </row>
    <row r="9" spans="1:37" x14ac:dyDescent="0.25">
      <c r="A9" s="156" t="s">
        <v>43</v>
      </c>
      <c r="B9" s="187"/>
      <c r="C9" s="143" t="str">
        <f>IF($B9="","",VLOOKUP($B9,#REF!,5))</f>
        <v/>
      </c>
      <c r="D9" s="131"/>
      <c r="E9" s="214" t="s">
        <v>94</v>
      </c>
      <c r="F9" s="144"/>
      <c r="G9" s="214"/>
      <c r="H9" s="144"/>
      <c r="I9" s="214" t="s">
        <v>83</v>
      </c>
      <c r="J9" s="133"/>
      <c r="K9" s="206"/>
      <c r="L9" s="201" t="str">
        <f>IF(K9="","",CONCATENATE(VLOOKUP($Y$3,$AB$1:$AK$1,K9)," pont"))</f>
        <v/>
      </c>
      <c r="M9" s="207"/>
      <c r="N9" s="149"/>
      <c r="O9" s="149"/>
      <c r="P9" s="149"/>
      <c r="Q9" s="149"/>
      <c r="R9" s="149"/>
      <c r="S9" s="149"/>
      <c r="Y9" s="199"/>
      <c r="Z9" s="199"/>
      <c r="AA9" s="199" t="s">
        <v>61</v>
      </c>
      <c r="AB9" s="203">
        <v>10</v>
      </c>
      <c r="AC9" s="203">
        <v>6</v>
      </c>
      <c r="AD9" s="203">
        <v>4</v>
      </c>
      <c r="AE9" s="203">
        <v>2</v>
      </c>
      <c r="AF9" s="203">
        <v>1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</row>
    <row r="10" spans="1:37" x14ac:dyDescent="0.25">
      <c r="A10" s="156"/>
      <c r="B10" s="188"/>
      <c r="C10" s="157"/>
      <c r="D10" s="157"/>
      <c r="E10" s="157"/>
      <c r="F10" s="157"/>
      <c r="G10" s="157"/>
      <c r="H10" s="157"/>
      <c r="I10" s="157"/>
      <c r="J10" s="133"/>
      <c r="K10" s="156"/>
      <c r="L10" s="156"/>
      <c r="M10" s="208"/>
      <c r="N10" s="149"/>
      <c r="O10" s="149"/>
      <c r="P10" s="149"/>
      <c r="Q10" s="149"/>
      <c r="R10" s="149"/>
      <c r="S10" s="149"/>
      <c r="Y10" s="199"/>
      <c r="Z10" s="199"/>
      <c r="AA10" s="199" t="s">
        <v>62</v>
      </c>
      <c r="AB10" s="203">
        <v>6</v>
      </c>
      <c r="AC10" s="203">
        <v>3</v>
      </c>
      <c r="AD10" s="203">
        <v>2</v>
      </c>
      <c r="AE10" s="203">
        <v>1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</row>
    <row r="11" spans="1:37" x14ac:dyDescent="0.25">
      <c r="A11" s="156" t="s">
        <v>44</v>
      </c>
      <c r="B11" s="187"/>
      <c r="C11" s="143" t="str">
        <f>IF($B11="","",VLOOKUP($B11,#REF!,5))</f>
        <v/>
      </c>
      <c r="D11" s="143" t="str">
        <f>IF($B11="","",VLOOKUP($B11,#REF!,15))</f>
        <v/>
      </c>
      <c r="E11" s="214" t="s">
        <v>95</v>
      </c>
      <c r="F11" s="144"/>
      <c r="G11" s="141" t="str">
        <f>IF($B11="","",VLOOKUP($B11,#REF!,3))</f>
        <v/>
      </c>
      <c r="H11" s="144"/>
      <c r="I11" s="214" t="s">
        <v>83</v>
      </c>
      <c r="J11" s="133"/>
      <c r="K11" s="206"/>
      <c r="L11" s="201" t="str">
        <f>IF(K11="","",CONCATENATE(VLOOKUP($Y$3,$AB$1:$AK$1,K11)," pont"))</f>
        <v/>
      </c>
      <c r="M11" s="207"/>
      <c r="N11" s="149"/>
      <c r="O11" s="149"/>
      <c r="P11" s="149"/>
      <c r="Q11" s="149"/>
      <c r="R11" s="149"/>
      <c r="S11" s="149"/>
      <c r="Y11" s="199"/>
      <c r="Z11" s="199"/>
      <c r="AA11" s="199" t="s">
        <v>67</v>
      </c>
      <c r="AB11" s="203">
        <v>3</v>
      </c>
      <c r="AC11" s="203">
        <v>2</v>
      </c>
      <c r="AD11" s="203">
        <v>1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</row>
    <row r="12" spans="1:37" x14ac:dyDescent="0.25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Y12" s="199"/>
      <c r="Z12" s="199"/>
      <c r="AA12" s="199" t="s">
        <v>63</v>
      </c>
      <c r="AB12" s="204">
        <v>0</v>
      </c>
      <c r="AC12" s="204">
        <v>0</v>
      </c>
      <c r="AD12" s="204">
        <v>0</v>
      </c>
      <c r="AE12" s="204">
        <v>0</v>
      </c>
      <c r="AF12" s="204">
        <v>0</v>
      </c>
      <c r="AG12" s="204">
        <v>0</v>
      </c>
      <c r="AH12" s="204">
        <v>0</v>
      </c>
      <c r="AI12" s="204">
        <v>0</v>
      </c>
      <c r="AJ12" s="204">
        <v>0</v>
      </c>
      <c r="AK12" s="204">
        <v>0</v>
      </c>
    </row>
    <row r="13" spans="1:37" x14ac:dyDescent="0.25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Y13" s="199"/>
      <c r="Z13" s="199"/>
      <c r="AA13" s="199" t="s">
        <v>64</v>
      </c>
      <c r="AB13" s="204">
        <v>0</v>
      </c>
      <c r="AC13" s="204">
        <v>0</v>
      </c>
      <c r="AD13" s="204">
        <v>0</v>
      </c>
      <c r="AE13" s="204">
        <v>0</v>
      </c>
      <c r="AF13" s="204">
        <v>0</v>
      </c>
      <c r="AG13" s="204">
        <v>0</v>
      </c>
      <c r="AH13" s="204">
        <v>0</v>
      </c>
      <c r="AI13" s="204">
        <v>0</v>
      </c>
      <c r="AJ13" s="204">
        <v>0</v>
      </c>
      <c r="AK13" s="204">
        <v>0</v>
      </c>
    </row>
    <row r="14" spans="1:37" x14ac:dyDescent="0.25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</row>
    <row r="15" spans="1:37" x14ac:dyDescent="0.25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</row>
    <row r="16" spans="1:37" x14ac:dyDescent="0.25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Y16" s="199"/>
      <c r="Z16" s="199"/>
      <c r="AA16" s="199" t="s">
        <v>42</v>
      </c>
      <c r="AB16" s="199">
        <v>300</v>
      </c>
      <c r="AC16" s="199">
        <v>250</v>
      </c>
      <c r="AD16" s="199">
        <v>220</v>
      </c>
      <c r="AE16" s="199">
        <v>180</v>
      </c>
      <c r="AF16" s="199">
        <v>160</v>
      </c>
      <c r="AG16" s="199">
        <v>150</v>
      </c>
      <c r="AH16" s="199">
        <v>140</v>
      </c>
      <c r="AI16" s="199">
        <v>130</v>
      </c>
      <c r="AJ16" s="199">
        <v>120</v>
      </c>
      <c r="AK16" s="199">
        <v>110</v>
      </c>
    </row>
    <row r="17" spans="1:37" x14ac:dyDescent="0.25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Y17" s="199"/>
      <c r="Z17" s="199"/>
      <c r="AA17" s="199" t="s">
        <v>55</v>
      </c>
      <c r="AB17" s="199">
        <v>250</v>
      </c>
      <c r="AC17" s="199">
        <v>200</v>
      </c>
      <c r="AD17" s="199">
        <v>160</v>
      </c>
      <c r="AE17" s="199">
        <v>140</v>
      </c>
      <c r="AF17" s="199">
        <v>120</v>
      </c>
      <c r="AG17" s="199">
        <v>110</v>
      </c>
      <c r="AH17" s="199">
        <v>100</v>
      </c>
      <c r="AI17" s="199">
        <v>90</v>
      </c>
      <c r="AJ17" s="199">
        <v>80</v>
      </c>
      <c r="AK17" s="199">
        <v>70</v>
      </c>
    </row>
    <row r="18" spans="1:37" ht="18.75" customHeight="1" x14ac:dyDescent="0.25">
      <c r="A18" s="133"/>
      <c r="B18" s="241"/>
      <c r="C18" s="241"/>
      <c r="D18" s="242" t="str">
        <f>E7</f>
        <v>Szent István Sport</v>
      </c>
      <c r="E18" s="242"/>
      <c r="F18" s="242" t="str">
        <f>E9</f>
        <v>Jászberényi Nagyb.</v>
      </c>
      <c r="G18" s="242"/>
      <c r="H18" s="242" t="str">
        <f>E11</f>
        <v>Bercsényi Miklós</v>
      </c>
      <c r="I18" s="242"/>
      <c r="J18" s="133"/>
      <c r="K18" s="133"/>
      <c r="L18" s="133"/>
      <c r="M18" s="133"/>
      <c r="Y18" s="199"/>
      <c r="Z18" s="199"/>
      <c r="AA18" s="199" t="s">
        <v>56</v>
      </c>
      <c r="AB18" s="199">
        <v>200</v>
      </c>
      <c r="AC18" s="199">
        <v>150</v>
      </c>
      <c r="AD18" s="199">
        <v>130</v>
      </c>
      <c r="AE18" s="199">
        <v>110</v>
      </c>
      <c r="AF18" s="199">
        <v>95</v>
      </c>
      <c r="AG18" s="199">
        <v>80</v>
      </c>
      <c r="AH18" s="199">
        <v>70</v>
      </c>
      <c r="AI18" s="199">
        <v>60</v>
      </c>
      <c r="AJ18" s="199">
        <v>55</v>
      </c>
      <c r="AK18" s="199">
        <v>50</v>
      </c>
    </row>
    <row r="19" spans="1:37" ht="18.75" customHeight="1" x14ac:dyDescent="0.25">
      <c r="A19" s="189" t="s">
        <v>42</v>
      </c>
      <c r="B19" s="243" t="str">
        <f>E7</f>
        <v>Szent István Sport</v>
      </c>
      <c r="C19" s="243"/>
      <c r="D19" s="244"/>
      <c r="E19" s="244"/>
      <c r="F19" s="245"/>
      <c r="G19" s="245"/>
      <c r="H19" s="245"/>
      <c r="I19" s="245"/>
      <c r="J19" s="133"/>
      <c r="K19" s="133"/>
      <c r="L19" s="133"/>
      <c r="M19" s="133"/>
      <c r="Y19" s="199"/>
      <c r="Z19" s="199"/>
      <c r="AA19" s="199" t="s">
        <v>57</v>
      </c>
      <c r="AB19" s="199">
        <v>150</v>
      </c>
      <c r="AC19" s="199">
        <v>120</v>
      </c>
      <c r="AD19" s="199">
        <v>100</v>
      </c>
      <c r="AE19" s="199">
        <v>80</v>
      </c>
      <c r="AF19" s="199">
        <v>70</v>
      </c>
      <c r="AG19" s="199">
        <v>60</v>
      </c>
      <c r="AH19" s="199">
        <v>55</v>
      </c>
      <c r="AI19" s="199">
        <v>50</v>
      </c>
      <c r="AJ19" s="199">
        <v>45</v>
      </c>
      <c r="AK19" s="199">
        <v>40</v>
      </c>
    </row>
    <row r="20" spans="1:37" ht="18.75" customHeight="1" x14ac:dyDescent="0.25">
      <c r="A20" s="189" t="s">
        <v>43</v>
      </c>
      <c r="B20" s="243" t="str">
        <f>E9</f>
        <v>Jászberényi Nagyb.</v>
      </c>
      <c r="C20" s="243"/>
      <c r="D20" s="245"/>
      <c r="E20" s="245"/>
      <c r="F20" s="244"/>
      <c r="G20" s="244"/>
      <c r="H20" s="245"/>
      <c r="I20" s="245"/>
      <c r="J20" s="133"/>
      <c r="K20" s="133"/>
      <c r="L20" s="133"/>
      <c r="M20" s="133"/>
      <c r="Y20" s="199"/>
      <c r="Z20" s="199"/>
      <c r="AA20" s="199" t="s">
        <v>58</v>
      </c>
      <c r="AB20" s="199">
        <v>120</v>
      </c>
      <c r="AC20" s="199">
        <v>90</v>
      </c>
      <c r="AD20" s="199">
        <v>65</v>
      </c>
      <c r="AE20" s="199">
        <v>55</v>
      </c>
      <c r="AF20" s="199">
        <v>50</v>
      </c>
      <c r="AG20" s="199">
        <v>45</v>
      </c>
      <c r="AH20" s="199">
        <v>40</v>
      </c>
      <c r="AI20" s="199">
        <v>35</v>
      </c>
      <c r="AJ20" s="199">
        <v>25</v>
      </c>
      <c r="AK20" s="199">
        <v>20</v>
      </c>
    </row>
    <row r="21" spans="1:37" ht="18.75" customHeight="1" x14ac:dyDescent="0.25">
      <c r="A21" s="189" t="s">
        <v>44</v>
      </c>
      <c r="B21" s="243" t="str">
        <f>E11</f>
        <v>Bercsényi Miklós</v>
      </c>
      <c r="C21" s="243"/>
      <c r="D21" s="245"/>
      <c r="E21" s="245"/>
      <c r="F21" s="245"/>
      <c r="G21" s="245"/>
      <c r="H21" s="244"/>
      <c r="I21" s="244"/>
      <c r="J21" s="133"/>
      <c r="K21" s="133"/>
      <c r="L21" s="133"/>
      <c r="M21" s="133"/>
      <c r="Y21" s="199"/>
      <c r="Z21" s="199"/>
      <c r="AA21" s="199" t="s">
        <v>59</v>
      </c>
      <c r="AB21" s="199">
        <v>90</v>
      </c>
      <c r="AC21" s="199">
        <v>60</v>
      </c>
      <c r="AD21" s="199">
        <v>45</v>
      </c>
      <c r="AE21" s="199">
        <v>34</v>
      </c>
      <c r="AF21" s="199">
        <v>27</v>
      </c>
      <c r="AG21" s="199">
        <v>22</v>
      </c>
      <c r="AH21" s="199">
        <v>18</v>
      </c>
      <c r="AI21" s="199">
        <v>15</v>
      </c>
      <c r="AJ21" s="199">
        <v>12</v>
      </c>
      <c r="AK21" s="199">
        <v>9</v>
      </c>
    </row>
    <row r="22" spans="1:37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Y22" s="199"/>
      <c r="Z22" s="199"/>
      <c r="AA22" s="199" t="s">
        <v>60</v>
      </c>
      <c r="AB22" s="199">
        <v>60</v>
      </c>
      <c r="AC22" s="199">
        <v>40</v>
      </c>
      <c r="AD22" s="199">
        <v>30</v>
      </c>
      <c r="AE22" s="199">
        <v>20</v>
      </c>
      <c r="AF22" s="199">
        <v>18</v>
      </c>
      <c r="AG22" s="199">
        <v>15</v>
      </c>
      <c r="AH22" s="199">
        <v>12</v>
      </c>
      <c r="AI22" s="199">
        <v>10</v>
      </c>
      <c r="AJ22" s="199">
        <v>8</v>
      </c>
      <c r="AK22" s="199">
        <v>6</v>
      </c>
    </row>
    <row r="23" spans="1:37" x14ac:dyDescent="0.25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Y23" s="199"/>
      <c r="Z23" s="199"/>
      <c r="AA23" s="199" t="s">
        <v>61</v>
      </c>
      <c r="AB23" s="199">
        <v>40</v>
      </c>
      <c r="AC23" s="199">
        <v>25</v>
      </c>
      <c r="AD23" s="199">
        <v>18</v>
      </c>
      <c r="AE23" s="199">
        <v>13</v>
      </c>
      <c r="AF23" s="199">
        <v>8</v>
      </c>
      <c r="AG23" s="199">
        <v>7</v>
      </c>
      <c r="AH23" s="199">
        <v>6</v>
      </c>
      <c r="AI23" s="199">
        <v>5</v>
      </c>
      <c r="AJ23" s="199">
        <v>4</v>
      </c>
      <c r="AK23" s="199">
        <v>3</v>
      </c>
    </row>
    <row r="24" spans="1:37" x14ac:dyDescent="0.25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Y24" s="199"/>
      <c r="Z24" s="199"/>
      <c r="AA24" s="199" t="s">
        <v>62</v>
      </c>
      <c r="AB24" s="199">
        <v>25</v>
      </c>
      <c r="AC24" s="199">
        <v>15</v>
      </c>
      <c r="AD24" s="199">
        <v>13</v>
      </c>
      <c r="AE24" s="199">
        <v>7</v>
      </c>
      <c r="AF24" s="199">
        <v>6</v>
      </c>
      <c r="AG24" s="199">
        <v>5</v>
      </c>
      <c r="AH24" s="199">
        <v>4</v>
      </c>
      <c r="AI24" s="199">
        <v>3</v>
      </c>
      <c r="AJ24" s="199">
        <v>2</v>
      </c>
      <c r="AK24" s="199">
        <v>1</v>
      </c>
    </row>
    <row r="25" spans="1:37" x14ac:dyDescent="0.2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Y25" s="199"/>
      <c r="Z25" s="199"/>
      <c r="AA25" s="199" t="s">
        <v>67</v>
      </c>
      <c r="AB25" s="199">
        <v>15</v>
      </c>
      <c r="AC25" s="199">
        <v>10</v>
      </c>
      <c r="AD25" s="199">
        <v>8</v>
      </c>
      <c r="AE25" s="199">
        <v>4</v>
      </c>
      <c r="AF25" s="199">
        <v>3</v>
      </c>
      <c r="AG25" s="199">
        <v>2</v>
      </c>
      <c r="AH25" s="199">
        <v>1</v>
      </c>
      <c r="AI25" s="199">
        <v>0</v>
      </c>
      <c r="AJ25" s="199">
        <v>0</v>
      </c>
      <c r="AK25" s="199">
        <v>0</v>
      </c>
    </row>
    <row r="26" spans="1:37" x14ac:dyDescent="0.2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Y26" s="199"/>
      <c r="Z26" s="199"/>
      <c r="AA26" s="199" t="s">
        <v>63</v>
      </c>
      <c r="AB26" s="199">
        <v>10</v>
      </c>
      <c r="AC26" s="199">
        <v>6</v>
      </c>
      <c r="AD26" s="199">
        <v>4</v>
      </c>
      <c r="AE26" s="199">
        <v>2</v>
      </c>
      <c r="AF26" s="199">
        <v>1</v>
      </c>
      <c r="AG26" s="199">
        <v>0</v>
      </c>
      <c r="AH26" s="199">
        <v>0</v>
      </c>
      <c r="AI26" s="199">
        <v>0</v>
      </c>
      <c r="AJ26" s="199">
        <v>0</v>
      </c>
      <c r="AK26" s="199">
        <v>0</v>
      </c>
    </row>
    <row r="27" spans="1:37" x14ac:dyDescent="0.25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Y27" s="199"/>
      <c r="Z27" s="199"/>
      <c r="AA27" s="199" t="s">
        <v>64</v>
      </c>
      <c r="AB27" s="199">
        <v>3</v>
      </c>
      <c r="AC27" s="199">
        <v>2</v>
      </c>
      <c r="AD27" s="199">
        <v>1</v>
      </c>
      <c r="AE27" s="199">
        <v>0</v>
      </c>
      <c r="AF27" s="199">
        <v>0</v>
      </c>
      <c r="AG27" s="199">
        <v>0</v>
      </c>
      <c r="AH27" s="199">
        <v>0</v>
      </c>
      <c r="AI27" s="199">
        <v>0</v>
      </c>
      <c r="AJ27" s="199">
        <v>0</v>
      </c>
      <c r="AK27" s="199">
        <v>0</v>
      </c>
    </row>
    <row r="28" spans="1:37" x14ac:dyDescent="0.25">
      <c r="A28" s="133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</row>
    <row r="29" spans="1:37" x14ac:dyDescent="0.25">
      <c r="A29" s="133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</row>
    <row r="30" spans="1:37" x14ac:dyDescent="0.25">
      <c r="A30" s="133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</row>
    <row r="31" spans="1:37" x14ac:dyDescent="0.25">
      <c r="A31" s="133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</row>
    <row r="32" spans="1:37" x14ac:dyDescent="0.25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2"/>
      <c r="M32" s="132"/>
      <c r="O32" s="149"/>
      <c r="P32" s="149"/>
      <c r="Q32" s="149"/>
      <c r="R32" s="149"/>
      <c r="S32" s="149"/>
    </row>
    <row r="33" spans="1:19" x14ac:dyDescent="0.25">
      <c r="A33" s="81" t="s">
        <v>25</v>
      </c>
      <c r="B33" s="82"/>
      <c r="C33" s="112"/>
      <c r="D33" s="164" t="s">
        <v>0</v>
      </c>
      <c r="E33" s="165" t="s">
        <v>27</v>
      </c>
      <c r="F33" s="183"/>
      <c r="G33" s="164" t="s">
        <v>0</v>
      </c>
      <c r="H33" s="165" t="s">
        <v>34</v>
      </c>
      <c r="I33" s="89"/>
      <c r="J33" s="165" t="s">
        <v>35</v>
      </c>
      <c r="K33" s="88" t="s">
        <v>36</v>
      </c>
      <c r="L33" s="31"/>
      <c r="M33" s="212"/>
      <c r="N33" s="211"/>
      <c r="O33" s="149"/>
      <c r="P33" s="158"/>
      <c r="Q33" s="158"/>
      <c r="R33" s="159"/>
      <c r="S33" s="149"/>
    </row>
    <row r="34" spans="1:19" x14ac:dyDescent="0.25">
      <c r="A34" s="136" t="s">
        <v>26</v>
      </c>
      <c r="B34" s="137"/>
      <c r="C34" s="138"/>
      <c r="D34" s="166"/>
      <c r="E34" s="246"/>
      <c r="F34" s="246"/>
      <c r="G34" s="177" t="s">
        <v>1</v>
      </c>
      <c r="H34" s="137"/>
      <c r="I34" s="167"/>
      <c r="J34" s="178"/>
      <c r="K34" s="134" t="s">
        <v>28</v>
      </c>
      <c r="L34" s="184"/>
      <c r="M34" s="172"/>
      <c r="O34" s="149"/>
      <c r="P34" s="160"/>
      <c r="Q34" s="160"/>
      <c r="R34" s="161"/>
      <c r="S34" s="149"/>
    </row>
    <row r="35" spans="1:19" x14ac:dyDescent="0.25">
      <c r="A35" s="139" t="s">
        <v>33</v>
      </c>
      <c r="B35" s="87"/>
      <c r="C35" s="140"/>
      <c r="D35" s="169"/>
      <c r="E35" s="247"/>
      <c r="F35" s="247"/>
      <c r="G35" s="179" t="s">
        <v>2</v>
      </c>
      <c r="H35" s="170"/>
      <c r="I35" s="171"/>
      <c r="J35" s="79"/>
      <c r="K35" s="181"/>
      <c r="L35" s="132"/>
      <c r="M35" s="176"/>
      <c r="O35" s="149"/>
      <c r="P35" s="161"/>
      <c r="Q35" s="162"/>
      <c r="R35" s="161"/>
      <c r="S35" s="149"/>
    </row>
    <row r="36" spans="1:19" x14ac:dyDescent="0.25">
      <c r="A36" s="102"/>
      <c r="B36" s="103"/>
      <c r="C36" s="104"/>
      <c r="D36" s="169"/>
      <c r="E36" s="173"/>
      <c r="F36" s="174"/>
      <c r="G36" s="179" t="s">
        <v>3</v>
      </c>
      <c r="H36" s="170"/>
      <c r="I36" s="171"/>
      <c r="J36" s="79"/>
      <c r="K36" s="134" t="s">
        <v>29</v>
      </c>
      <c r="L36" s="184"/>
      <c r="M36" s="168"/>
      <c r="O36" s="149"/>
      <c r="P36" s="160"/>
      <c r="Q36" s="160"/>
      <c r="R36" s="161"/>
      <c r="S36" s="149"/>
    </row>
    <row r="37" spans="1:19" x14ac:dyDescent="0.25">
      <c r="A37" s="83"/>
      <c r="B37" s="110"/>
      <c r="C37" s="84"/>
      <c r="D37" s="169"/>
      <c r="E37" s="173"/>
      <c r="F37" s="174"/>
      <c r="G37" s="179" t="s">
        <v>4</v>
      </c>
      <c r="H37" s="170"/>
      <c r="I37" s="171"/>
      <c r="J37" s="79"/>
      <c r="K37" s="182"/>
      <c r="L37" s="174"/>
      <c r="M37" s="172"/>
      <c r="O37" s="149"/>
      <c r="P37" s="161"/>
      <c r="Q37" s="162"/>
      <c r="R37" s="161"/>
      <c r="S37" s="149"/>
    </row>
    <row r="38" spans="1:19" x14ac:dyDescent="0.25">
      <c r="A38" s="91"/>
      <c r="B38" s="105"/>
      <c r="C38" s="111"/>
      <c r="D38" s="169"/>
      <c r="E38" s="173"/>
      <c r="F38" s="174"/>
      <c r="G38" s="179" t="s">
        <v>5</v>
      </c>
      <c r="H38" s="170"/>
      <c r="I38" s="171"/>
      <c r="J38" s="79"/>
      <c r="K38" s="139"/>
      <c r="L38" s="132"/>
      <c r="M38" s="176"/>
      <c r="O38" s="149"/>
      <c r="P38" s="161"/>
      <c r="Q38" s="162"/>
      <c r="R38" s="161"/>
      <c r="S38" s="149"/>
    </row>
    <row r="39" spans="1:19" x14ac:dyDescent="0.25">
      <c r="A39" s="92"/>
      <c r="B39" s="106"/>
      <c r="C39" s="84"/>
      <c r="D39" s="169"/>
      <c r="E39" s="173"/>
      <c r="F39" s="174"/>
      <c r="G39" s="179" t="s">
        <v>6</v>
      </c>
      <c r="H39" s="170"/>
      <c r="I39" s="171"/>
      <c r="J39" s="79"/>
      <c r="K39" s="134" t="s">
        <v>24</v>
      </c>
      <c r="L39" s="184"/>
      <c r="M39" s="168"/>
      <c r="O39" s="149"/>
      <c r="P39" s="160"/>
      <c r="Q39" s="160"/>
      <c r="R39" s="161"/>
      <c r="S39" s="149"/>
    </row>
    <row r="40" spans="1:19" x14ac:dyDescent="0.25">
      <c r="A40" s="92"/>
      <c r="B40" s="106"/>
      <c r="C40" s="100"/>
      <c r="D40" s="169"/>
      <c r="E40" s="173"/>
      <c r="F40" s="174"/>
      <c r="G40" s="179" t="s">
        <v>7</v>
      </c>
      <c r="H40" s="170"/>
      <c r="I40" s="171"/>
      <c r="J40" s="79"/>
      <c r="K40" s="182"/>
      <c r="L40" s="174"/>
      <c r="M40" s="172"/>
      <c r="O40" s="149"/>
      <c r="P40" s="161"/>
      <c r="Q40" s="162"/>
      <c r="R40" s="161"/>
      <c r="S40" s="149"/>
    </row>
    <row r="41" spans="1:19" x14ac:dyDescent="0.25">
      <c r="A41" s="93"/>
      <c r="B41" s="90"/>
      <c r="C41" s="101"/>
      <c r="D41" s="175"/>
      <c r="E41" s="85"/>
      <c r="F41" s="132"/>
      <c r="G41" s="180" t="s">
        <v>8</v>
      </c>
      <c r="H41" s="87"/>
      <c r="I41" s="135"/>
      <c r="J41" s="86"/>
      <c r="K41" s="139" t="str">
        <f>L4</f>
        <v>Sági István - Halápi Ákos</v>
      </c>
      <c r="L41" s="132"/>
      <c r="M41" s="176"/>
      <c r="O41" s="149"/>
      <c r="P41" s="161"/>
      <c r="Q41" s="162"/>
      <c r="R41" s="163"/>
      <c r="S41" s="149"/>
    </row>
    <row r="42" spans="1:19" x14ac:dyDescent="0.25">
      <c r="O42" s="149"/>
      <c r="P42" s="149"/>
      <c r="Q42" s="149"/>
      <c r="R42" s="149"/>
      <c r="S42" s="149"/>
    </row>
    <row r="43" spans="1:19" x14ac:dyDescent="0.25">
      <c r="O43" s="149"/>
      <c r="P43" s="149"/>
      <c r="Q43" s="149"/>
      <c r="R43" s="149"/>
      <c r="S43" s="149"/>
    </row>
  </sheetData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5" priority="1" stopIfTrue="1" operator="equal">
      <formula>"Bye"</formula>
    </cfRule>
  </conditionalFormatting>
  <conditionalFormatting sqref="R41">
    <cfRule type="expression" dxfId="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indexed="11"/>
  </sheetPr>
  <dimension ref="A1:AK43"/>
  <sheetViews>
    <sheetView workbookViewId="0">
      <selection activeCell="E11" sqref="E1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198" hidden="1" customWidth="1"/>
    <col min="26" max="37" width="0" style="198" hidden="1" customWidth="1"/>
  </cols>
  <sheetData>
    <row r="1" spans="1:37" ht="24.6" x14ac:dyDescent="0.25">
      <c r="A1" s="239" t="str">
        <f>Altalanos!$A$6</f>
        <v>J-NK-Szolnok megyei tenisz diákolimpia</v>
      </c>
      <c r="B1" s="239"/>
      <c r="C1" s="239"/>
      <c r="D1" s="239"/>
      <c r="E1" s="239"/>
      <c r="F1" s="239"/>
      <c r="G1" s="116"/>
      <c r="H1" s="119" t="s">
        <v>32</v>
      </c>
      <c r="I1" s="117"/>
      <c r="J1" s="118"/>
      <c r="L1" s="120"/>
      <c r="M1" s="145"/>
      <c r="N1" s="147"/>
      <c r="O1" s="147" t="s">
        <v>9</v>
      </c>
      <c r="P1" s="147"/>
      <c r="Q1" s="148"/>
      <c r="R1" s="147"/>
      <c r="S1" s="149"/>
      <c r="Y1"/>
      <c r="Z1"/>
      <c r="AA1"/>
      <c r="AB1" s="205" t="e">
        <f>IF(Y5=1,CONCATENATE(VLOOKUP(Y3,AA16:AH27,2)),CONCATENATE(VLOOKUP(Y3,AA2:AK13,2)))</f>
        <v>#N/A</v>
      </c>
      <c r="AC1" s="205" t="e">
        <f>IF(Y5=1,CONCATENATE(VLOOKUP(Y3,AA16:AK27,3)),CONCATENATE(VLOOKUP(Y3,AA2:AK13,3)))</f>
        <v>#N/A</v>
      </c>
      <c r="AD1" s="205" t="e">
        <f>IF(Y5=1,CONCATENATE(VLOOKUP(Y3,AA16:AK27,4)),CONCATENATE(VLOOKUP(Y3,AA2:AK13,4)))</f>
        <v>#N/A</v>
      </c>
      <c r="AE1" s="205" t="e">
        <f>IF(Y5=1,CONCATENATE(VLOOKUP(Y3,AA16:AK27,5)),CONCATENATE(VLOOKUP(Y3,AA2:AK13,5)))</f>
        <v>#N/A</v>
      </c>
      <c r="AF1" s="205" t="e">
        <f>IF(Y5=1,CONCATENATE(VLOOKUP(Y3,AA16:AK27,6)),CONCATENATE(VLOOKUP(Y3,AA2:AK13,6)))</f>
        <v>#N/A</v>
      </c>
      <c r="AG1" s="205" t="e">
        <f>IF(Y5=1,CONCATENATE(VLOOKUP(Y3,AA16:AK27,7)),CONCATENATE(VLOOKUP(Y3,AA2:AK13,7)))</f>
        <v>#N/A</v>
      </c>
      <c r="AH1" s="205" t="e">
        <f>IF(Y5=1,CONCATENATE(VLOOKUP(Y3,AA16:AK27,8)),CONCATENATE(VLOOKUP(Y3,AA2:AK13,8)))</f>
        <v>#N/A</v>
      </c>
      <c r="AI1" s="205" t="e">
        <f>IF(Y5=1,CONCATENATE(VLOOKUP(Y3,AA16:AK27,9)),CONCATENATE(VLOOKUP(Y3,AA2:AK13,9)))</f>
        <v>#N/A</v>
      </c>
      <c r="AJ1" s="205" t="e">
        <f>IF(Y5=1,CONCATENATE(VLOOKUP(Y3,AA16:AK27,10)),CONCATENATE(VLOOKUP(Y3,AA2:AK13,10)))</f>
        <v>#N/A</v>
      </c>
      <c r="AK1" s="205" t="e">
        <f>IF(Y5=1,CONCATENATE(VLOOKUP(Y3,AA16:AK27,11)),CONCATENATE(VLOOKUP(Y3,AA2:AK13,11)))</f>
        <v>#N/A</v>
      </c>
    </row>
    <row r="2" spans="1:37" x14ac:dyDescent="0.25">
      <c r="A2" s="121" t="s">
        <v>31</v>
      </c>
      <c r="B2" s="122"/>
      <c r="C2" s="122"/>
      <c r="D2" s="122"/>
      <c r="E2" s="122">
        <f>Altalanos!$A$8</f>
        <v>0</v>
      </c>
      <c r="F2" s="122"/>
      <c r="G2" s="123"/>
      <c r="H2" s="124"/>
      <c r="I2" s="124"/>
      <c r="J2" s="125"/>
      <c r="K2" s="120"/>
      <c r="L2" s="120"/>
      <c r="M2" s="146"/>
      <c r="N2" s="150"/>
      <c r="O2" s="151"/>
      <c r="P2" s="150"/>
      <c r="Q2" s="151"/>
      <c r="R2" s="150"/>
      <c r="S2" s="149"/>
      <c r="Y2" s="200"/>
      <c r="Z2" s="199"/>
      <c r="AA2" s="199" t="s">
        <v>42</v>
      </c>
      <c r="AB2" s="203">
        <v>150</v>
      </c>
      <c r="AC2" s="203">
        <v>120</v>
      </c>
      <c r="AD2" s="203">
        <v>100</v>
      </c>
      <c r="AE2" s="203">
        <v>80</v>
      </c>
      <c r="AF2" s="203">
        <v>70</v>
      </c>
      <c r="AG2" s="203">
        <v>60</v>
      </c>
      <c r="AH2" s="203">
        <v>55</v>
      </c>
      <c r="AI2" s="203">
        <v>50</v>
      </c>
      <c r="AJ2" s="203">
        <v>45</v>
      </c>
      <c r="AK2" s="203">
        <v>40</v>
      </c>
    </row>
    <row r="3" spans="1:37" x14ac:dyDescent="0.25">
      <c r="A3" s="49" t="s">
        <v>17</v>
      </c>
      <c r="B3" s="49"/>
      <c r="C3" s="49"/>
      <c r="D3" s="49"/>
      <c r="E3" s="49" t="s">
        <v>14</v>
      </c>
      <c r="F3" s="49"/>
      <c r="G3" s="49"/>
      <c r="H3" s="49" t="s">
        <v>92</v>
      </c>
      <c r="I3" s="49"/>
      <c r="J3" s="80"/>
      <c r="K3" s="49"/>
      <c r="L3" s="50" t="s">
        <v>22</v>
      </c>
      <c r="M3" s="49"/>
      <c r="N3" s="153"/>
      <c r="O3" s="152"/>
      <c r="P3" s="153"/>
      <c r="Q3" s="190" t="s">
        <v>49</v>
      </c>
      <c r="R3" s="191" t="s">
        <v>52</v>
      </c>
      <c r="S3" s="149"/>
      <c r="Y3" s="199">
        <f>IF(H4="OB","A",IF(H4="IX","W",H4))</f>
        <v>0</v>
      </c>
      <c r="Z3" s="199"/>
      <c r="AA3" s="199" t="s">
        <v>55</v>
      </c>
      <c r="AB3" s="203">
        <v>120</v>
      </c>
      <c r="AC3" s="203">
        <v>90</v>
      </c>
      <c r="AD3" s="203">
        <v>65</v>
      </c>
      <c r="AE3" s="203">
        <v>55</v>
      </c>
      <c r="AF3" s="203">
        <v>50</v>
      </c>
      <c r="AG3" s="203">
        <v>45</v>
      </c>
      <c r="AH3" s="203">
        <v>40</v>
      </c>
      <c r="AI3" s="203">
        <v>35</v>
      </c>
      <c r="AJ3" s="203">
        <v>25</v>
      </c>
      <c r="AK3" s="203">
        <v>20</v>
      </c>
    </row>
    <row r="4" spans="1:37" ht="13.8" thickBot="1" x14ac:dyDescent="0.3">
      <c r="A4" s="240">
        <f>Altalanos!$A$10</f>
        <v>44680</v>
      </c>
      <c r="B4" s="240"/>
      <c r="C4" s="240"/>
      <c r="D4" s="126"/>
      <c r="E4" s="127" t="str">
        <f>Altalanos!$C$10</f>
        <v>Jászberény</v>
      </c>
      <c r="F4" s="127"/>
      <c r="G4" s="127"/>
      <c r="H4" s="129"/>
      <c r="I4" s="127"/>
      <c r="J4" s="128"/>
      <c r="K4" s="129"/>
      <c r="L4" s="130" t="str">
        <f>Altalanos!$E$10</f>
        <v>Sági István - Halápi Ákos</v>
      </c>
      <c r="M4" s="129"/>
      <c r="N4" s="154"/>
      <c r="O4" s="155"/>
      <c r="P4" s="154"/>
      <c r="Q4" s="192" t="s">
        <v>53</v>
      </c>
      <c r="R4" s="193" t="s">
        <v>50</v>
      </c>
      <c r="S4" s="149"/>
      <c r="Y4" s="199"/>
      <c r="Z4" s="199"/>
      <c r="AA4" s="199" t="s">
        <v>56</v>
      </c>
      <c r="AB4" s="203">
        <v>90</v>
      </c>
      <c r="AC4" s="203">
        <v>60</v>
      </c>
      <c r="AD4" s="203">
        <v>45</v>
      </c>
      <c r="AE4" s="203">
        <v>34</v>
      </c>
      <c r="AF4" s="203">
        <v>27</v>
      </c>
      <c r="AG4" s="203">
        <v>22</v>
      </c>
      <c r="AH4" s="203">
        <v>18</v>
      </c>
      <c r="AI4" s="203">
        <v>15</v>
      </c>
      <c r="AJ4" s="203">
        <v>12</v>
      </c>
      <c r="AK4" s="203">
        <v>9</v>
      </c>
    </row>
    <row r="5" spans="1:37" x14ac:dyDescent="0.25">
      <c r="A5" s="31"/>
      <c r="B5" s="31" t="s">
        <v>30</v>
      </c>
      <c r="C5" s="142" t="s">
        <v>40</v>
      </c>
      <c r="D5" s="31" t="s">
        <v>25</v>
      </c>
      <c r="E5" s="31" t="s">
        <v>45</v>
      </c>
      <c r="F5" s="31"/>
      <c r="G5" s="31" t="s">
        <v>21</v>
      </c>
      <c r="H5" s="31"/>
      <c r="I5" s="31" t="s">
        <v>23</v>
      </c>
      <c r="J5" s="31"/>
      <c r="K5" s="186" t="s">
        <v>46</v>
      </c>
      <c r="L5" s="186" t="s">
        <v>47</v>
      </c>
      <c r="M5" s="186" t="s">
        <v>48</v>
      </c>
      <c r="N5" s="149"/>
      <c r="O5" s="149"/>
      <c r="P5" s="149"/>
      <c r="Q5" s="194" t="s">
        <v>54</v>
      </c>
      <c r="R5" s="195" t="s">
        <v>51</v>
      </c>
      <c r="S5" s="149"/>
      <c r="Y5" s="199">
        <f>IF(OR(Altalanos!$A$8="F1",Altalanos!$A$8="F2",Altalanos!$A$8="N1",Altalanos!$A$8="N2"),1,2)</f>
        <v>2</v>
      </c>
      <c r="Z5" s="199"/>
      <c r="AA5" s="199" t="s">
        <v>57</v>
      </c>
      <c r="AB5" s="203">
        <v>60</v>
      </c>
      <c r="AC5" s="203">
        <v>40</v>
      </c>
      <c r="AD5" s="203">
        <v>30</v>
      </c>
      <c r="AE5" s="203">
        <v>20</v>
      </c>
      <c r="AF5" s="203">
        <v>18</v>
      </c>
      <c r="AG5" s="203">
        <v>15</v>
      </c>
      <c r="AH5" s="203">
        <v>12</v>
      </c>
      <c r="AI5" s="203">
        <v>10</v>
      </c>
      <c r="AJ5" s="203">
        <v>8</v>
      </c>
      <c r="AK5" s="203">
        <v>6</v>
      </c>
    </row>
    <row r="6" spans="1:37" x14ac:dyDescent="0.25">
      <c r="A6" s="133"/>
      <c r="B6" s="133"/>
      <c r="C6" s="185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49"/>
      <c r="O6" s="149"/>
      <c r="P6" s="149"/>
      <c r="Q6" s="149"/>
      <c r="R6" s="149"/>
      <c r="S6" s="149"/>
      <c r="Y6" s="199"/>
      <c r="Z6" s="199"/>
      <c r="AA6" s="199" t="s">
        <v>58</v>
      </c>
      <c r="AB6" s="203">
        <v>40</v>
      </c>
      <c r="AC6" s="203">
        <v>25</v>
      </c>
      <c r="AD6" s="203">
        <v>18</v>
      </c>
      <c r="AE6" s="203">
        <v>13</v>
      </c>
      <c r="AF6" s="203">
        <v>10</v>
      </c>
      <c r="AG6" s="203">
        <v>8</v>
      </c>
      <c r="AH6" s="203">
        <v>6</v>
      </c>
      <c r="AI6" s="203">
        <v>5</v>
      </c>
      <c r="AJ6" s="203">
        <v>4</v>
      </c>
      <c r="AK6" s="203">
        <v>3</v>
      </c>
    </row>
    <row r="7" spans="1:37" x14ac:dyDescent="0.25">
      <c r="A7" s="156" t="s">
        <v>42</v>
      </c>
      <c r="B7" s="187"/>
      <c r="C7" s="143" t="str">
        <f>IF($B7="","",VLOOKUP($B7,#REF!,5))</f>
        <v/>
      </c>
      <c r="D7" s="131"/>
      <c r="E7" s="214" t="s">
        <v>93</v>
      </c>
      <c r="F7" s="144"/>
      <c r="G7" s="214"/>
      <c r="H7" s="144"/>
      <c r="I7" s="214" t="s">
        <v>83</v>
      </c>
      <c r="J7" s="133"/>
      <c r="K7" s="206"/>
      <c r="L7" s="201" t="str">
        <f>IF(K7="","",CONCATENATE(VLOOKUP($Y$3,$AB$1:$AK$1,K7)," pont"))</f>
        <v/>
      </c>
      <c r="M7" s="207"/>
      <c r="N7" s="149"/>
      <c r="O7" s="149"/>
      <c r="P7" s="149"/>
      <c r="Q7" s="149"/>
      <c r="R7" s="149"/>
      <c r="S7" s="149"/>
      <c r="Y7" s="199"/>
      <c r="Z7" s="199"/>
      <c r="AA7" s="199" t="s">
        <v>59</v>
      </c>
      <c r="AB7" s="203">
        <v>25</v>
      </c>
      <c r="AC7" s="203">
        <v>15</v>
      </c>
      <c r="AD7" s="203">
        <v>13</v>
      </c>
      <c r="AE7" s="203">
        <v>8</v>
      </c>
      <c r="AF7" s="203">
        <v>6</v>
      </c>
      <c r="AG7" s="203">
        <v>4</v>
      </c>
      <c r="AH7" s="203">
        <v>3</v>
      </c>
      <c r="AI7" s="203">
        <v>2</v>
      </c>
      <c r="AJ7" s="203">
        <v>1</v>
      </c>
      <c r="AK7" s="203">
        <v>0</v>
      </c>
    </row>
    <row r="8" spans="1:37" x14ac:dyDescent="0.25">
      <c r="A8" s="156"/>
      <c r="B8" s="188"/>
      <c r="C8" s="157"/>
      <c r="D8" s="157"/>
      <c r="E8" s="157"/>
      <c r="F8" s="157"/>
      <c r="G8" s="157"/>
      <c r="H8" s="157"/>
      <c r="I8" s="157"/>
      <c r="J8" s="133"/>
      <c r="K8" s="156"/>
      <c r="L8" s="156"/>
      <c r="M8" s="208"/>
      <c r="N8" s="149"/>
      <c r="O8" s="149"/>
      <c r="P8" s="149"/>
      <c r="Q8" s="149"/>
      <c r="R8" s="149"/>
      <c r="S8" s="149"/>
      <c r="Y8" s="199"/>
      <c r="Z8" s="199"/>
      <c r="AA8" s="199" t="s">
        <v>60</v>
      </c>
      <c r="AB8" s="203">
        <v>15</v>
      </c>
      <c r="AC8" s="203">
        <v>10</v>
      </c>
      <c r="AD8" s="203">
        <v>7</v>
      </c>
      <c r="AE8" s="203">
        <v>5</v>
      </c>
      <c r="AF8" s="203">
        <v>4</v>
      </c>
      <c r="AG8" s="203">
        <v>3</v>
      </c>
      <c r="AH8" s="203">
        <v>2</v>
      </c>
      <c r="AI8" s="203">
        <v>1</v>
      </c>
      <c r="AJ8" s="203">
        <v>0</v>
      </c>
      <c r="AK8" s="203">
        <v>0</v>
      </c>
    </row>
    <row r="9" spans="1:37" x14ac:dyDescent="0.25">
      <c r="A9" s="156" t="s">
        <v>43</v>
      </c>
      <c r="B9" s="187"/>
      <c r="C9" s="143" t="str">
        <f>IF($B9="","",VLOOKUP($B9,#REF!,5))</f>
        <v/>
      </c>
      <c r="D9" s="131"/>
      <c r="E9" s="214" t="s">
        <v>100</v>
      </c>
      <c r="F9" s="144"/>
      <c r="G9" s="214"/>
      <c r="H9" s="144"/>
      <c r="I9" s="214" t="s">
        <v>83</v>
      </c>
      <c r="J9" s="133"/>
      <c r="K9" s="206"/>
      <c r="L9" s="201" t="str">
        <f>IF(K9="","",CONCATENATE(VLOOKUP($Y$3,$AB$1:$AK$1,K9)," pont"))</f>
        <v/>
      </c>
      <c r="M9" s="207"/>
      <c r="N9" s="149"/>
      <c r="O9" s="149"/>
      <c r="P9" s="149"/>
      <c r="Q9" s="149"/>
      <c r="R9" s="149"/>
      <c r="S9" s="149"/>
      <c r="Y9" s="199"/>
      <c r="Z9" s="199"/>
      <c r="AA9" s="199" t="s">
        <v>61</v>
      </c>
      <c r="AB9" s="203">
        <v>10</v>
      </c>
      <c r="AC9" s="203">
        <v>6</v>
      </c>
      <c r="AD9" s="203">
        <v>4</v>
      </c>
      <c r="AE9" s="203">
        <v>2</v>
      </c>
      <c r="AF9" s="203">
        <v>1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</row>
    <row r="10" spans="1:37" x14ac:dyDescent="0.25">
      <c r="A10" s="156"/>
      <c r="B10" s="188"/>
      <c r="C10" s="157"/>
      <c r="D10" s="157"/>
      <c r="E10" s="157"/>
      <c r="F10" s="157"/>
      <c r="G10" s="157"/>
      <c r="H10" s="157"/>
      <c r="I10" s="157"/>
      <c r="J10" s="133"/>
      <c r="K10" s="156"/>
      <c r="L10" s="156"/>
      <c r="M10" s="208"/>
      <c r="N10" s="149"/>
      <c r="O10" s="149"/>
      <c r="P10" s="149"/>
      <c r="Q10" s="149"/>
      <c r="R10" s="149"/>
      <c r="S10" s="149"/>
      <c r="Y10" s="199"/>
      <c r="Z10" s="199"/>
      <c r="AA10" s="199" t="s">
        <v>62</v>
      </c>
      <c r="AB10" s="203">
        <v>6</v>
      </c>
      <c r="AC10" s="203">
        <v>3</v>
      </c>
      <c r="AD10" s="203">
        <v>2</v>
      </c>
      <c r="AE10" s="203">
        <v>1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</row>
    <row r="11" spans="1:37" x14ac:dyDescent="0.25">
      <c r="A11" s="156" t="s">
        <v>44</v>
      </c>
      <c r="B11" s="187"/>
      <c r="C11" s="143" t="str">
        <f>IF($B11="","",VLOOKUP($B11,#REF!,5))</f>
        <v/>
      </c>
      <c r="D11" s="143" t="str">
        <f>IF($B11="","",VLOOKUP($B11,#REF!,15))</f>
        <v/>
      </c>
      <c r="E11" s="214"/>
      <c r="F11" s="144"/>
      <c r="G11" s="141" t="str">
        <f>IF($B11="","",VLOOKUP($B11,#REF!,3))</f>
        <v/>
      </c>
      <c r="H11" s="144"/>
      <c r="I11" s="214"/>
      <c r="J11" s="133"/>
      <c r="K11" s="206"/>
      <c r="L11" s="201" t="str">
        <f>IF(K11="","",CONCATENATE(VLOOKUP($Y$3,$AB$1:$AK$1,K11)," pont"))</f>
        <v/>
      </c>
      <c r="M11" s="207"/>
      <c r="N11" s="149"/>
      <c r="O11" s="149"/>
      <c r="P11" s="149"/>
      <c r="Q11" s="149"/>
      <c r="R11" s="149"/>
      <c r="S11" s="149"/>
      <c r="Y11" s="199"/>
      <c r="Z11" s="199"/>
      <c r="AA11" s="199" t="s">
        <v>67</v>
      </c>
      <c r="AB11" s="203">
        <v>3</v>
      </c>
      <c r="AC11" s="203">
        <v>2</v>
      </c>
      <c r="AD11" s="203">
        <v>1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</row>
    <row r="12" spans="1:37" x14ac:dyDescent="0.25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Y12" s="199"/>
      <c r="Z12" s="199"/>
      <c r="AA12" s="199" t="s">
        <v>63</v>
      </c>
      <c r="AB12" s="204">
        <v>0</v>
      </c>
      <c r="AC12" s="204">
        <v>0</v>
      </c>
      <c r="AD12" s="204">
        <v>0</v>
      </c>
      <c r="AE12" s="204">
        <v>0</v>
      </c>
      <c r="AF12" s="204">
        <v>0</v>
      </c>
      <c r="AG12" s="204">
        <v>0</v>
      </c>
      <c r="AH12" s="204">
        <v>0</v>
      </c>
      <c r="AI12" s="204">
        <v>0</v>
      </c>
      <c r="AJ12" s="204">
        <v>0</v>
      </c>
      <c r="AK12" s="204">
        <v>0</v>
      </c>
    </row>
    <row r="13" spans="1:37" x14ac:dyDescent="0.25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Y13" s="199"/>
      <c r="Z13" s="199"/>
      <c r="AA13" s="199" t="s">
        <v>64</v>
      </c>
      <c r="AB13" s="204">
        <v>0</v>
      </c>
      <c r="AC13" s="204">
        <v>0</v>
      </c>
      <c r="AD13" s="204">
        <v>0</v>
      </c>
      <c r="AE13" s="204">
        <v>0</v>
      </c>
      <c r="AF13" s="204">
        <v>0</v>
      </c>
      <c r="AG13" s="204">
        <v>0</v>
      </c>
      <c r="AH13" s="204">
        <v>0</v>
      </c>
      <c r="AI13" s="204">
        <v>0</v>
      </c>
      <c r="AJ13" s="204">
        <v>0</v>
      </c>
      <c r="AK13" s="204">
        <v>0</v>
      </c>
    </row>
    <row r="14" spans="1:37" x14ac:dyDescent="0.25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</row>
    <row r="15" spans="1:37" x14ac:dyDescent="0.25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</row>
    <row r="16" spans="1:37" x14ac:dyDescent="0.25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Y16" s="199"/>
      <c r="Z16" s="199"/>
      <c r="AA16" s="199" t="s">
        <v>42</v>
      </c>
      <c r="AB16" s="199">
        <v>300</v>
      </c>
      <c r="AC16" s="199">
        <v>250</v>
      </c>
      <c r="AD16" s="199">
        <v>220</v>
      </c>
      <c r="AE16" s="199">
        <v>180</v>
      </c>
      <c r="AF16" s="199">
        <v>160</v>
      </c>
      <c r="AG16" s="199">
        <v>150</v>
      </c>
      <c r="AH16" s="199">
        <v>140</v>
      </c>
      <c r="AI16" s="199">
        <v>130</v>
      </c>
      <c r="AJ16" s="199">
        <v>120</v>
      </c>
      <c r="AK16" s="199">
        <v>110</v>
      </c>
    </row>
    <row r="17" spans="1:37" x14ac:dyDescent="0.25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Y17" s="199"/>
      <c r="Z17" s="199"/>
      <c r="AA17" s="199" t="s">
        <v>55</v>
      </c>
      <c r="AB17" s="199">
        <v>250</v>
      </c>
      <c r="AC17" s="199">
        <v>200</v>
      </c>
      <c r="AD17" s="199">
        <v>160</v>
      </c>
      <c r="AE17" s="199">
        <v>140</v>
      </c>
      <c r="AF17" s="199">
        <v>120</v>
      </c>
      <c r="AG17" s="199">
        <v>110</v>
      </c>
      <c r="AH17" s="199">
        <v>100</v>
      </c>
      <c r="AI17" s="199">
        <v>90</v>
      </c>
      <c r="AJ17" s="199">
        <v>80</v>
      </c>
      <c r="AK17" s="199">
        <v>70</v>
      </c>
    </row>
    <row r="18" spans="1:37" ht="18.75" customHeight="1" x14ac:dyDescent="0.25">
      <c r="A18" s="133"/>
      <c r="B18" s="241"/>
      <c r="C18" s="241"/>
      <c r="D18" s="242" t="str">
        <f>E7</f>
        <v>Szent István Sport</v>
      </c>
      <c r="E18" s="242"/>
      <c r="F18" s="242" t="str">
        <f>E9</f>
        <v>Lehel Vezér</v>
      </c>
      <c r="G18" s="242"/>
      <c r="H18" s="242"/>
      <c r="I18" s="242"/>
      <c r="J18" s="133"/>
      <c r="K18" s="133"/>
      <c r="L18" s="133"/>
      <c r="M18" s="133"/>
      <c r="Y18" s="199"/>
      <c r="Z18" s="199"/>
      <c r="AA18" s="199" t="s">
        <v>56</v>
      </c>
      <c r="AB18" s="199">
        <v>200</v>
      </c>
      <c r="AC18" s="199">
        <v>150</v>
      </c>
      <c r="AD18" s="199">
        <v>130</v>
      </c>
      <c r="AE18" s="199">
        <v>110</v>
      </c>
      <c r="AF18" s="199">
        <v>95</v>
      </c>
      <c r="AG18" s="199">
        <v>80</v>
      </c>
      <c r="AH18" s="199">
        <v>70</v>
      </c>
      <c r="AI18" s="199">
        <v>60</v>
      </c>
      <c r="AJ18" s="199">
        <v>55</v>
      </c>
      <c r="AK18" s="199">
        <v>50</v>
      </c>
    </row>
    <row r="19" spans="1:37" ht="18.75" customHeight="1" x14ac:dyDescent="0.25">
      <c r="A19" s="189" t="s">
        <v>42</v>
      </c>
      <c r="B19" s="243" t="str">
        <f>E7</f>
        <v>Szent István Sport</v>
      </c>
      <c r="C19" s="243"/>
      <c r="D19" s="244"/>
      <c r="E19" s="244"/>
      <c r="F19" s="245"/>
      <c r="G19" s="245"/>
      <c r="H19" s="245"/>
      <c r="I19" s="245"/>
      <c r="J19" s="133"/>
      <c r="K19" s="133"/>
      <c r="L19" s="133"/>
      <c r="M19" s="133"/>
      <c r="Y19" s="199"/>
      <c r="Z19" s="199"/>
      <c r="AA19" s="199" t="s">
        <v>57</v>
      </c>
      <c r="AB19" s="199">
        <v>150</v>
      </c>
      <c r="AC19" s="199">
        <v>120</v>
      </c>
      <c r="AD19" s="199">
        <v>100</v>
      </c>
      <c r="AE19" s="199">
        <v>80</v>
      </c>
      <c r="AF19" s="199">
        <v>70</v>
      </c>
      <c r="AG19" s="199">
        <v>60</v>
      </c>
      <c r="AH19" s="199">
        <v>55</v>
      </c>
      <c r="AI19" s="199">
        <v>50</v>
      </c>
      <c r="AJ19" s="199">
        <v>45</v>
      </c>
      <c r="AK19" s="199">
        <v>40</v>
      </c>
    </row>
    <row r="20" spans="1:37" ht="18.75" customHeight="1" x14ac:dyDescent="0.25">
      <c r="A20" s="189" t="s">
        <v>43</v>
      </c>
      <c r="B20" s="243" t="str">
        <f>E9</f>
        <v>Lehel Vezér</v>
      </c>
      <c r="C20" s="243"/>
      <c r="D20" s="245"/>
      <c r="E20" s="245"/>
      <c r="F20" s="244"/>
      <c r="G20" s="244"/>
      <c r="H20" s="245"/>
      <c r="I20" s="245"/>
      <c r="J20" s="133"/>
      <c r="K20" s="133"/>
      <c r="L20" s="133"/>
      <c r="M20" s="133"/>
      <c r="Y20" s="199"/>
      <c r="Z20" s="199"/>
      <c r="AA20" s="199" t="s">
        <v>58</v>
      </c>
      <c r="AB20" s="199">
        <v>120</v>
      </c>
      <c r="AC20" s="199">
        <v>90</v>
      </c>
      <c r="AD20" s="199">
        <v>65</v>
      </c>
      <c r="AE20" s="199">
        <v>55</v>
      </c>
      <c r="AF20" s="199">
        <v>50</v>
      </c>
      <c r="AG20" s="199">
        <v>45</v>
      </c>
      <c r="AH20" s="199">
        <v>40</v>
      </c>
      <c r="AI20" s="199">
        <v>35</v>
      </c>
      <c r="AJ20" s="199">
        <v>25</v>
      </c>
      <c r="AK20" s="199">
        <v>20</v>
      </c>
    </row>
    <row r="21" spans="1:37" ht="18.75" customHeight="1" x14ac:dyDescent="0.25">
      <c r="A21" s="189" t="s">
        <v>44</v>
      </c>
      <c r="B21" s="243"/>
      <c r="C21" s="243"/>
      <c r="D21" s="245"/>
      <c r="E21" s="245"/>
      <c r="F21" s="245"/>
      <c r="G21" s="245"/>
      <c r="H21" s="244"/>
      <c r="I21" s="244"/>
      <c r="J21" s="133"/>
      <c r="K21" s="133"/>
      <c r="L21" s="133"/>
      <c r="M21" s="133"/>
      <c r="Y21" s="199"/>
      <c r="Z21" s="199"/>
      <c r="AA21" s="199" t="s">
        <v>59</v>
      </c>
      <c r="AB21" s="199">
        <v>90</v>
      </c>
      <c r="AC21" s="199">
        <v>60</v>
      </c>
      <c r="AD21" s="199">
        <v>45</v>
      </c>
      <c r="AE21" s="199">
        <v>34</v>
      </c>
      <c r="AF21" s="199">
        <v>27</v>
      </c>
      <c r="AG21" s="199">
        <v>22</v>
      </c>
      <c r="AH21" s="199">
        <v>18</v>
      </c>
      <c r="AI21" s="199">
        <v>15</v>
      </c>
      <c r="AJ21" s="199">
        <v>12</v>
      </c>
      <c r="AK21" s="199">
        <v>9</v>
      </c>
    </row>
    <row r="22" spans="1:37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Y22" s="199"/>
      <c r="Z22" s="199"/>
      <c r="AA22" s="199" t="s">
        <v>60</v>
      </c>
      <c r="AB22" s="199">
        <v>60</v>
      </c>
      <c r="AC22" s="199">
        <v>40</v>
      </c>
      <c r="AD22" s="199">
        <v>30</v>
      </c>
      <c r="AE22" s="199">
        <v>20</v>
      </c>
      <c r="AF22" s="199">
        <v>18</v>
      </c>
      <c r="AG22" s="199">
        <v>15</v>
      </c>
      <c r="AH22" s="199">
        <v>12</v>
      </c>
      <c r="AI22" s="199">
        <v>10</v>
      </c>
      <c r="AJ22" s="199">
        <v>8</v>
      </c>
      <c r="AK22" s="199">
        <v>6</v>
      </c>
    </row>
    <row r="23" spans="1:37" x14ac:dyDescent="0.25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Y23" s="199"/>
      <c r="Z23" s="199"/>
      <c r="AA23" s="199" t="s">
        <v>61</v>
      </c>
      <c r="AB23" s="199">
        <v>40</v>
      </c>
      <c r="AC23" s="199">
        <v>25</v>
      </c>
      <c r="AD23" s="199">
        <v>18</v>
      </c>
      <c r="AE23" s="199">
        <v>13</v>
      </c>
      <c r="AF23" s="199">
        <v>8</v>
      </c>
      <c r="AG23" s="199">
        <v>7</v>
      </c>
      <c r="AH23" s="199">
        <v>6</v>
      </c>
      <c r="AI23" s="199">
        <v>5</v>
      </c>
      <c r="AJ23" s="199">
        <v>4</v>
      </c>
      <c r="AK23" s="199">
        <v>3</v>
      </c>
    </row>
    <row r="24" spans="1:37" x14ac:dyDescent="0.25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Y24" s="199"/>
      <c r="Z24" s="199"/>
      <c r="AA24" s="199" t="s">
        <v>62</v>
      </c>
      <c r="AB24" s="199">
        <v>25</v>
      </c>
      <c r="AC24" s="199">
        <v>15</v>
      </c>
      <c r="AD24" s="199">
        <v>13</v>
      </c>
      <c r="AE24" s="199">
        <v>7</v>
      </c>
      <c r="AF24" s="199">
        <v>6</v>
      </c>
      <c r="AG24" s="199">
        <v>5</v>
      </c>
      <c r="AH24" s="199">
        <v>4</v>
      </c>
      <c r="AI24" s="199">
        <v>3</v>
      </c>
      <c r="AJ24" s="199">
        <v>2</v>
      </c>
      <c r="AK24" s="199">
        <v>1</v>
      </c>
    </row>
    <row r="25" spans="1:37" x14ac:dyDescent="0.2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Y25" s="199"/>
      <c r="Z25" s="199"/>
      <c r="AA25" s="199" t="s">
        <v>67</v>
      </c>
      <c r="AB25" s="199">
        <v>15</v>
      </c>
      <c r="AC25" s="199">
        <v>10</v>
      </c>
      <c r="AD25" s="199">
        <v>8</v>
      </c>
      <c r="AE25" s="199">
        <v>4</v>
      </c>
      <c r="AF25" s="199">
        <v>3</v>
      </c>
      <c r="AG25" s="199">
        <v>2</v>
      </c>
      <c r="AH25" s="199">
        <v>1</v>
      </c>
      <c r="AI25" s="199">
        <v>0</v>
      </c>
      <c r="AJ25" s="199">
        <v>0</v>
      </c>
      <c r="AK25" s="199">
        <v>0</v>
      </c>
    </row>
    <row r="26" spans="1:37" x14ac:dyDescent="0.2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Y26" s="199"/>
      <c r="Z26" s="199"/>
      <c r="AA26" s="199" t="s">
        <v>63</v>
      </c>
      <c r="AB26" s="199">
        <v>10</v>
      </c>
      <c r="AC26" s="199">
        <v>6</v>
      </c>
      <c r="AD26" s="199">
        <v>4</v>
      </c>
      <c r="AE26" s="199">
        <v>2</v>
      </c>
      <c r="AF26" s="199">
        <v>1</v>
      </c>
      <c r="AG26" s="199">
        <v>0</v>
      </c>
      <c r="AH26" s="199">
        <v>0</v>
      </c>
      <c r="AI26" s="199">
        <v>0</v>
      </c>
      <c r="AJ26" s="199">
        <v>0</v>
      </c>
      <c r="AK26" s="199">
        <v>0</v>
      </c>
    </row>
    <row r="27" spans="1:37" x14ac:dyDescent="0.25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Y27" s="199"/>
      <c r="Z27" s="199"/>
      <c r="AA27" s="199" t="s">
        <v>64</v>
      </c>
      <c r="AB27" s="199">
        <v>3</v>
      </c>
      <c r="AC27" s="199">
        <v>2</v>
      </c>
      <c r="AD27" s="199">
        <v>1</v>
      </c>
      <c r="AE27" s="199">
        <v>0</v>
      </c>
      <c r="AF27" s="199">
        <v>0</v>
      </c>
      <c r="AG27" s="199">
        <v>0</v>
      </c>
      <c r="AH27" s="199">
        <v>0</v>
      </c>
      <c r="AI27" s="199">
        <v>0</v>
      </c>
      <c r="AJ27" s="199">
        <v>0</v>
      </c>
      <c r="AK27" s="199">
        <v>0</v>
      </c>
    </row>
    <row r="28" spans="1:37" x14ac:dyDescent="0.25">
      <c r="A28" s="133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</row>
    <row r="29" spans="1:37" x14ac:dyDescent="0.25">
      <c r="A29" s="133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</row>
    <row r="30" spans="1:37" x14ac:dyDescent="0.25">
      <c r="A30" s="133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</row>
    <row r="31" spans="1:37" x14ac:dyDescent="0.25">
      <c r="A31" s="133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</row>
    <row r="32" spans="1:37" x14ac:dyDescent="0.25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2"/>
      <c r="M32" s="132"/>
      <c r="O32" s="149"/>
      <c r="P32" s="149"/>
      <c r="Q32" s="149"/>
      <c r="R32" s="149"/>
      <c r="S32" s="149"/>
    </row>
    <row r="33" spans="1:19" x14ac:dyDescent="0.25">
      <c r="A33" s="81" t="s">
        <v>25</v>
      </c>
      <c r="B33" s="82"/>
      <c r="C33" s="112"/>
      <c r="D33" s="164" t="s">
        <v>0</v>
      </c>
      <c r="E33" s="165" t="s">
        <v>27</v>
      </c>
      <c r="F33" s="183"/>
      <c r="G33" s="164" t="s">
        <v>0</v>
      </c>
      <c r="H33" s="165" t="s">
        <v>34</v>
      </c>
      <c r="I33" s="89"/>
      <c r="J33" s="165" t="s">
        <v>35</v>
      </c>
      <c r="K33" s="88" t="s">
        <v>36</v>
      </c>
      <c r="L33" s="31"/>
      <c r="M33" s="212"/>
      <c r="N33" s="211"/>
      <c r="O33" s="149"/>
      <c r="P33" s="158"/>
      <c r="Q33" s="158"/>
      <c r="R33" s="159"/>
      <c r="S33" s="149"/>
    </row>
    <row r="34" spans="1:19" x14ac:dyDescent="0.25">
      <c r="A34" s="136" t="s">
        <v>26</v>
      </c>
      <c r="B34" s="137"/>
      <c r="C34" s="138"/>
      <c r="D34" s="166"/>
      <c r="E34" s="246"/>
      <c r="F34" s="246"/>
      <c r="G34" s="177" t="s">
        <v>1</v>
      </c>
      <c r="H34" s="137"/>
      <c r="I34" s="167"/>
      <c r="J34" s="178"/>
      <c r="K34" s="134" t="s">
        <v>28</v>
      </c>
      <c r="L34" s="184"/>
      <c r="M34" s="172"/>
      <c r="O34" s="149"/>
      <c r="P34" s="160"/>
      <c r="Q34" s="160"/>
      <c r="R34" s="161"/>
      <c r="S34" s="149"/>
    </row>
    <row r="35" spans="1:19" x14ac:dyDescent="0.25">
      <c r="A35" s="139" t="s">
        <v>33</v>
      </c>
      <c r="B35" s="87"/>
      <c r="C35" s="140"/>
      <c r="D35" s="169"/>
      <c r="E35" s="247"/>
      <c r="F35" s="247"/>
      <c r="G35" s="179" t="s">
        <v>2</v>
      </c>
      <c r="H35" s="170"/>
      <c r="I35" s="171"/>
      <c r="J35" s="79"/>
      <c r="K35" s="181"/>
      <c r="L35" s="132"/>
      <c r="M35" s="176"/>
      <c r="O35" s="149"/>
      <c r="P35" s="161"/>
      <c r="Q35" s="162"/>
      <c r="R35" s="161"/>
      <c r="S35" s="149"/>
    </row>
    <row r="36" spans="1:19" x14ac:dyDescent="0.25">
      <c r="A36" s="102"/>
      <c r="B36" s="103"/>
      <c r="C36" s="104"/>
      <c r="D36" s="169"/>
      <c r="E36" s="173"/>
      <c r="F36" s="174"/>
      <c r="G36" s="179" t="s">
        <v>3</v>
      </c>
      <c r="H36" s="170"/>
      <c r="I36" s="171"/>
      <c r="J36" s="79"/>
      <c r="K36" s="134" t="s">
        <v>29</v>
      </c>
      <c r="L36" s="184"/>
      <c r="M36" s="168"/>
      <c r="O36" s="149"/>
      <c r="P36" s="160"/>
      <c r="Q36" s="160"/>
      <c r="R36" s="161"/>
      <c r="S36" s="149"/>
    </row>
    <row r="37" spans="1:19" x14ac:dyDescent="0.25">
      <c r="A37" s="83"/>
      <c r="B37" s="110"/>
      <c r="C37" s="84"/>
      <c r="D37" s="169"/>
      <c r="E37" s="173"/>
      <c r="F37" s="174"/>
      <c r="G37" s="179" t="s">
        <v>4</v>
      </c>
      <c r="H37" s="170"/>
      <c r="I37" s="171"/>
      <c r="J37" s="79"/>
      <c r="K37" s="182"/>
      <c r="L37" s="174"/>
      <c r="M37" s="172"/>
      <c r="O37" s="149"/>
      <c r="P37" s="161"/>
      <c r="Q37" s="162"/>
      <c r="R37" s="161"/>
      <c r="S37" s="149"/>
    </row>
    <row r="38" spans="1:19" x14ac:dyDescent="0.25">
      <c r="A38" s="91"/>
      <c r="B38" s="105"/>
      <c r="C38" s="111"/>
      <c r="D38" s="169"/>
      <c r="E38" s="173"/>
      <c r="F38" s="174"/>
      <c r="G38" s="179" t="s">
        <v>5</v>
      </c>
      <c r="H38" s="170"/>
      <c r="I38" s="171"/>
      <c r="J38" s="79"/>
      <c r="K38" s="139"/>
      <c r="L38" s="132"/>
      <c r="M38" s="176"/>
      <c r="O38" s="149"/>
      <c r="P38" s="161"/>
      <c r="Q38" s="162"/>
      <c r="R38" s="161"/>
      <c r="S38" s="149"/>
    </row>
    <row r="39" spans="1:19" x14ac:dyDescent="0.25">
      <c r="A39" s="92"/>
      <c r="B39" s="106"/>
      <c r="C39" s="84"/>
      <c r="D39" s="169"/>
      <c r="E39" s="173"/>
      <c r="F39" s="174"/>
      <c r="G39" s="179" t="s">
        <v>6</v>
      </c>
      <c r="H39" s="170"/>
      <c r="I39" s="171"/>
      <c r="J39" s="79"/>
      <c r="K39" s="134" t="s">
        <v>24</v>
      </c>
      <c r="L39" s="184"/>
      <c r="M39" s="168"/>
      <c r="O39" s="149"/>
      <c r="P39" s="160"/>
      <c r="Q39" s="160"/>
      <c r="R39" s="161"/>
      <c r="S39" s="149"/>
    </row>
    <row r="40" spans="1:19" x14ac:dyDescent="0.25">
      <c r="A40" s="92"/>
      <c r="B40" s="106"/>
      <c r="C40" s="100"/>
      <c r="D40" s="169"/>
      <c r="E40" s="173"/>
      <c r="F40" s="174"/>
      <c r="G40" s="179" t="s">
        <v>7</v>
      </c>
      <c r="H40" s="170"/>
      <c r="I40" s="171"/>
      <c r="J40" s="79"/>
      <c r="K40" s="182"/>
      <c r="L40" s="174"/>
      <c r="M40" s="172"/>
      <c r="O40" s="149"/>
      <c r="P40" s="161"/>
      <c r="Q40" s="162"/>
      <c r="R40" s="161"/>
      <c r="S40" s="149"/>
    </row>
    <row r="41" spans="1:19" x14ac:dyDescent="0.25">
      <c r="A41" s="93"/>
      <c r="B41" s="90"/>
      <c r="C41" s="101"/>
      <c r="D41" s="175"/>
      <c r="E41" s="85"/>
      <c r="F41" s="132"/>
      <c r="G41" s="180" t="s">
        <v>8</v>
      </c>
      <c r="H41" s="87"/>
      <c r="I41" s="135"/>
      <c r="J41" s="86"/>
      <c r="K41" s="139" t="str">
        <f>L4</f>
        <v>Sági István - Halápi Ákos</v>
      </c>
      <c r="L41" s="132"/>
      <c r="M41" s="176"/>
      <c r="O41" s="149"/>
      <c r="P41" s="161"/>
      <c r="Q41" s="162"/>
      <c r="R41" s="163"/>
      <c r="S41" s="149"/>
    </row>
    <row r="42" spans="1:19" x14ac:dyDescent="0.25">
      <c r="O42" s="149"/>
      <c r="P42" s="149"/>
      <c r="Q42" s="149"/>
      <c r="R42" s="149"/>
      <c r="S42" s="149"/>
    </row>
    <row r="43" spans="1:19" x14ac:dyDescent="0.25">
      <c r="O43" s="149"/>
      <c r="P43" s="149"/>
      <c r="Q43" s="149"/>
      <c r="R43" s="149"/>
      <c r="S43" s="149"/>
    </row>
  </sheetData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3" priority="1" stopIfTrue="1" operator="equal">
      <formula>"Bye"</formula>
    </cfRule>
  </conditionalFormatting>
  <conditionalFormatting sqref="R41">
    <cfRule type="expression" dxfId="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7</vt:i4>
      </vt:variant>
    </vt:vector>
  </HeadingPairs>
  <TitlesOfParts>
    <vt:vector size="17" baseType="lpstr">
      <vt:lpstr>Altalanos</vt:lpstr>
      <vt:lpstr>Birók</vt:lpstr>
      <vt:lpstr>Nevezések</vt:lpstr>
      <vt:lpstr>Játékrend</vt:lpstr>
      <vt:lpstr>I. kcs . LÁNY piros "B"</vt:lpstr>
      <vt:lpstr>I. kcs . FIÚ narancs "B"</vt:lpstr>
      <vt:lpstr>II. kcs. LÁNY "B"</vt:lpstr>
      <vt:lpstr>II. kcs. FIÚ "B"</vt:lpstr>
      <vt:lpstr>IV. kcs. FIÚ "A"</vt:lpstr>
      <vt:lpstr>VI. kcs. FIÚ "B"</vt:lpstr>
      <vt:lpstr>Birók!Nyomtatási_terület</vt:lpstr>
      <vt:lpstr>'I. kcs . FIÚ narancs "B"'!Nyomtatási_terület</vt:lpstr>
      <vt:lpstr>'I. kcs . LÁNY piros "B"'!Nyomtatási_terület</vt:lpstr>
      <vt:lpstr>'II. kcs. FIÚ "B"'!Nyomtatási_terület</vt:lpstr>
      <vt:lpstr>'II. kcs. LÁNY "B"'!Nyomtatási_terület</vt:lpstr>
      <vt:lpstr>'IV. kcs. FIÚ "A"'!Nyomtatási_terület</vt:lpstr>
      <vt:lpstr>'VI. kcs. FIÚ "B"'!Nyomtatási_terület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GJ</cp:lastModifiedBy>
  <cp:lastPrinted>2016-03-12T10:05:59Z</cp:lastPrinted>
  <dcterms:created xsi:type="dcterms:W3CDTF">1998-01-18T23:10:02Z</dcterms:created>
  <dcterms:modified xsi:type="dcterms:W3CDTF">2022-04-20T11:14:08Z</dcterms:modified>
  <cp:category>Forms</cp:category>
</cp:coreProperties>
</file>