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xl/drawings/drawing15.xml" ContentType="application/vnd.openxmlformats-officedocument.drawing+xml"/>
  <Override PartName="/xl/ctrlProps/ctrlProp3.xml" ContentType="application/vnd.ms-excel.controlproperties+xml"/>
  <Override PartName="/xl/ctrlProps/ctrlProp4.xml" ContentType="application/vnd.ms-excel.controlproperties+xml"/>
  <Override PartName="/xl/comments2.xml" ContentType="application/vnd.openxmlformats-officedocument.spreadsheetml.comments+xml"/>
  <Override PartName="/xl/drawings/drawing16.xml" ContentType="application/vnd.openxmlformats-officedocument.drawing+xml"/>
  <Override PartName="/xl/ctrlProps/ctrlProp5.xml" ContentType="application/vnd.ms-excel.controlproperties+xml"/>
  <Override PartName="/xl/ctrlProps/ctrlProp6.xml" ContentType="application/vnd.ms-excel.controlproperties+xml"/>
  <Override PartName="/xl/comments3.xml" ContentType="application/vnd.openxmlformats-officedocument.spreadsheetml.comments+xml"/>
  <Override PartName="/xl/drawings/drawing17.xml" ContentType="application/vnd.openxmlformats-officedocument.drawing+xml"/>
  <Override PartName="/xl/drawings/drawing18.xml" ContentType="application/vnd.openxmlformats-officedocument.drawing+xml"/>
  <Override PartName="/xl/ctrlProps/ctrlProp7.xml" ContentType="application/vnd.ms-excel.controlproperties+xml"/>
  <Override PartName="/xl/ctrlProps/ctrlProp8.xml" ContentType="application/vnd.ms-excel.controlproperties+xml"/>
  <Override PartName="/xl/comments4.xml" ContentType="application/vnd.openxmlformats-officedocument.spreadsheetml.comments+xml"/>
  <Override PartName="/xl/drawings/drawing19.xml" ContentType="application/vnd.openxmlformats-officedocument.drawing+xml"/>
  <Override PartName="/xl/ctrlProps/ctrlProp9.xml" ContentType="application/vnd.ms-excel.controlproperties+xml"/>
  <Override PartName="/xl/ctrlProps/ctrlProp10.xml" ContentType="application/vnd.ms-excel.controlproperties+xml"/>
  <Override PartName="/xl/comments5.xml" ContentType="application/vnd.openxmlformats-officedocument.spreadsheetml.comments+xml"/>
  <Override PartName="/xl/drawings/drawing20.xml" ContentType="application/vnd.openxmlformats-officedocument.drawing+xml"/>
  <Override PartName="/xl/ctrlProps/ctrlProp11.xml" ContentType="application/vnd.ms-excel.controlproperties+xml"/>
  <Override PartName="/xl/ctrlProps/ctrlProp12.xml" ContentType="application/vnd.ms-excel.controlproperties+xml"/>
  <Override PartName="/xl/comments6.xml" ContentType="application/vnd.openxmlformats-officedocument.spreadsheetml.comments+xml"/>
  <Override PartName="/xl/drawings/drawing21.xml" ContentType="application/vnd.openxmlformats-officedocument.drawing+xml"/>
  <Override PartName="/xl/ctrlProps/ctrlProp13.xml" ContentType="application/vnd.ms-excel.controlproperties+xml"/>
  <Override PartName="/xl/ctrlProps/ctrlProp14.xml" ContentType="application/vnd.ms-excel.controlproperties+xml"/>
  <Override PartName="/xl/comments7.xml" ContentType="application/vnd.openxmlformats-officedocument.spreadsheetml.comments+xml"/>
  <Override PartName="/xl/drawings/drawing22.xml" ContentType="application/vnd.openxmlformats-officedocument.drawing+xml"/>
  <Override PartName="/xl/drawings/drawing23.xml" ContentType="application/vnd.openxmlformats-officedocument.drawing+xml"/>
  <Override PartName="/xl/ctrlProps/ctrlProp15.xml" ContentType="application/vnd.ms-excel.controlproperties+xml"/>
  <Override PartName="/xl/ctrlProps/ctrlProp16.xml" ContentType="application/vnd.ms-excel.controlproperties+xml"/>
  <Override PartName="/xl/comments8.xml" ContentType="application/vnd.openxmlformats-officedocument.spreadsheetml.comments+xml"/>
  <Override PartName="/xl/drawings/drawing24.xml" ContentType="application/vnd.openxmlformats-officedocument.drawing+xml"/>
  <Override PartName="/xl/drawings/drawing2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saveExternalLinkValues="0" codeName="ThisWorkbook"/>
  <mc:AlternateContent xmlns:mc="http://schemas.openxmlformats.org/markup-compatibility/2006">
    <mc:Choice Requires="x15">
      <x15ac:absPath xmlns:x15ac="http://schemas.microsoft.com/office/spreadsheetml/2010/11/ac" url="C:\Munka\Diákolimpia\2025-2026\Vármegyei döntők\Végeredmények\Budapest\"/>
    </mc:Choice>
  </mc:AlternateContent>
  <xr:revisionPtr revIDLastSave="0" documentId="13_ncr:1_{F6719BB3-4018-466D-9C6E-AEF2AA0D2C42}" xr6:coauthVersionLast="47" xr6:coauthVersionMax="47" xr10:uidLastSave="{00000000-0000-0000-0000-000000000000}"/>
  <bookViews>
    <workbookView xWindow="-108" yWindow="-108" windowWidth="23256" windowHeight="13176" tabRatio="884" firstSheet="1" activeTab="5" xr2:uid="{00000000-000D-0000-FFFF-FFFF00000000}"/>
  </bookViews>
  <sheets>
    <sheet name="Altalanos" sheetId="1" r:id="rId1"/>
    <sheet name="I.lány B" sheetId="2" r:id="rId2"/>
    <sheet name="II.fiú A" sheetId="3" r:id="rId3"/>
    <sheet name="II.kcs fiú B1" sheetId="4" r:id="rId4"/>
    <sheet name="II.kcs fiú B2" sheetId="5" r:id="rId5"/>
    <sheet name="II.B fiú döntő" sheetId="26" r:id="rId6"/>
    <sheet name="II.kcs lány A" sheetId="6" r:id="rId7"/>
    <sheet name="II.kcs lány B" sheetId="7" r:id="rId8"/>
    <sheet name="III.fiúA" sheetId="8" r:id="rId9"/>
    <sheet name="III.lány B" sheetId="9" r:id="rId10"/>
    <sheet name="IV.fiúA" sheetId="10" r:id="rId11"/>
    <sheet name="IV.fiúB" sheetId="11" r:id="rId12"/>
    <sheet name="IV.lány A" sheetId="12" r:id="rId13"/>
    <sheet name="V.fiúA" sheetId="13" r:id="rId14"/>
    <sheet name="V.fiúB" sheetId="14" r:id="rId15"/>
    <sheet name="V.lány A" sheetId="15" r:id="rId16"/>
    <sheet name="V.lány B" sheetId="16" r:id="rId17"/>
    <sheet name="VI.fiúA" sheetId="17" r:id="rId18"/>
    <sheet name="VI.fiúB" sheetId="18" r:id="rId19"/>
    <sheet name="VI.lány A" sheetId="19" r:id="rId20"/>
    <sheet name="VI.lány B" sheetId="20" r:id="rId21"/>
    <sheet name="VII.fúA" sheetId="21" r:id="rId22"/>
    <sheet name="VII.fiúB" sheetId="22" r:id="rId23"/>
    <sheet name="VII.lány B" sheetId="23" r:id="rId24"/>
    <sheet name="VIII.lány B" sheetId="25" r:id="rId25"/>
  </sheets>
  <externalReferences>
    <externalReference r:id="rId26"/>
    <externalReference r:id="rId27"/>
    <externalReference r:id="rId28"/>
    <externalReference r:id="rId29"/>
    <externalReference r:id="rId30"/>
    <externalReference r:id="rId31"/>
    <externalReference r:id="rId32"/>
  </externalReferences>
  <definedNames>
    <definedName name="_Order1" hidden="1">255</definedName>
    <definedName name="HTML_CodePage" hidden="1">1252</definedName>
    <definedName name="HTML_Description" hidden="1">""</definedName>
    <definedName name="HTML_Email" hidden="1">""</definedName>
    <definedName name="HTML_Header" hidden="1">""</definedName>
    <definedName name="HTML_LastUpdate" hidden="1">"7/31/2000"</definedName>
    <definedName name="HTML_LineAfter" hidden="1">FALSE</definedName>
    <definedName name="HTML_LineBefore" hidden="1">FALSE</definedName>
    <definedName name="HTML_Name" hidden="1">"tbarnes"</definedName>
    <definedName name="HTML_OBDlg2" hidden="1">TRUE</definedName>
    <definedName name="HTML_OBDlg4" hidden="1">TRUE</definedName>
    <definedName name="HTML_OS" hidden="1">0</definedName>
    <definedName name="HTML_PathFile" hidden="1">"C:\Documents and Settings\TBARNES\My Documents\HTML Stuff\Draw1.htm"</definedName>
    <definedName name="HTML_Title" hidden="1">""</definedName>
    <definedName name="_xlnm.Print_Area" localSheetId="1">'I.lány B'!$A$1:$M$41</definedName>
    <definedName name="_xlnm.Print_Area" localSheetId="5">'II.B fiú döntő'!$A$1:$M$41</definedName>
    <definedName name="_xlnm.Print_Area" localSheetId="2">'II.fiú A'!$A$1:$M$47</definedName>
    <definedName name="_xlnm.Print_Area" localSheetId="3">'II.kcs fiú B1'!$A$1:$M$41</definedName>
    <definedName name="_xlnm.Print_Area" localSheetId="4">'II.kcs fiú B2'!$A$1:$M$47</definedName>
    <definedName name="_xlnm.Print_Area" localSheetId="6">'II.kcs lány A'!$A$1:$M$41</definedName>
    <definedName name="_xlnm.Print_Area" localSheetId="7">'II.kcs lány B'!$A$1:$M$41</definedName>
    <definedName name="_xlnm.Print_Area" localSheetId="8">III.fiúA!$A$1:$M$41</definedName>
    <definedName name="_xlnm.Print_Area" localSheetId="9">'III.lány B'!$A$1:$M$41</definedName>
    <definedName name="_xlnm.Print_Area" localSheetId="10">IV.fiúA!$A$1:$M$47</definedName>
    <definedName name="_xlnm.Print_Area" localSheetId="11">IV.fiúB!$A$1:$M$41</definedName>
    <definedName name="_xlnm.Print_Area" localSheetId="12">'IV.lány A'!$A$1:$M$41</definedName>
    <definedName name="_xlnm.Print_Area" localSheetId="13">V.fiúA!$A$1:$R$57</definedName>
    <definedName name="_xlnm.Print_Area" localSheetId="14">V.fiúB!$A$1:$R$79</definedName>
    <definedName name="_xlnm.Print_Area" localSheetId="15">'V.lány A'!$A$1:$R$57</definedName>
    <definedName name="_xlnm.Print_Area" localSheetId="16">'V.lány B'!$A$1:$M$49</definedName>
    <definedName name="_xlnm.Print_Area" localSheetId="17">VI.fiúA!$A$1:$R$57</definedName>
    <definedName name="_xlnm.Print_Area" localSheetId="18">VI.fiúB!$A$1:$R$57</definedName>
    <definedName name="_xlnm.Print_Area" localSheetId="19">'VI.lány A'!$A$1:$R$57</definedName>
    <definedName name="_xlnm.Print_Area" localSheetId="20">'VI.lány B'!$A$1:$R$57</definedName>
    <definedName name="_xlnm.Print_Area" localSheetId="22">VII.fiúB!$A$1:$R$57</definedName>
    <definedName name="_xlnm.Print_Area" localSheetId="21">VII.fúA!$A$1:$M$41</definedName>
    <definedName name="_xlnm.Print_Area" localSheetId="23">'VII.lány B'!$A$1:$M$41</definedName>
    <definedName name="_xlnm.Print_Area" localSheetId="24">'VIII.lány B'!$A$1:$M$41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1" i="26" l="1"/>
  <c r="B20" i="26"/>
  <c r="B19" i="26"/>
  <c r="C11" i="26"/>
  <c r="C9" i="26"/>
  <c r="C7" i="26"/>
  <c r="Y5" i="26"/>
  <c r="AJ1" i="26" s="1"/>
  <c r="L4" i="26"/>
  <c r="K41" i="26" s="1"/>
  <c r="E4" i="26"/>
  <c r="A4" i="26"/>
  <c r="Y3" i="26"/>
  <c r="A1" i="26"/>
  <c r="AI1" i="26" l="1"/>
  <c r="AC1" i="26"/>
  <c r="AK1" i="26"/>
  <c r="AE1" i="26"/>
  <c r="AG1" i="26"/>
  <c r="AB1" i="26"/>
  <c r="AD1" i="26"/>
  <c r="AF1" i="26"/>
  <c r="AH1" i="26"/>
  <c r="L11" i="25"/>
  <c r="Y5" i="25"/>
  <c r="AH1" i="25" s="1"/>
  <c r="L4" i="25"/>
  <c r="K41" i="25" s="1"/>
  <c r="Y3" i="25"/>
  <c r="AI1" i="25"/>
  <c r="AE1" i="25"/>
  <c r="AB1" i="25"/>
  <c r="Y5" i="23"/>
  <c r="AI1" i="23" s="1"/>
  <c r="K41" i="23"/>
  <c r="Y3" i="23"/>
  <c r="R57" i="22"/>
  <c r="F52" i="22" s="1"/>
  <c r="U16" i="22"/>
  <c r="U15" i="22"/>
  <c r="U14" i="22"/>
  <c r="U13" i="22"/>
  <c r="U12" i="22"/>
  <c r="U11" i="22"/>
  <c r="U10" i="22"/>
  <c r="U9" i="22"/>
  <c r="U8" i="22"/>
  <c r="U7" i="22"/>
  <c r="Y5" i="22"/>
  <c r="AF1" i="22" s="1"/>
  <c r="R4" i="22"/>
  <c r="O57" i="22" s="1"/>
  <c r="Y3" i="22"/>
  <c r="Q6" i="22" s="1"/>
  <c r="Y5" i="21"/>
  <c r="M4" i="21"/>
  <c r="K41" i="21" s="1"/>
  <c r="Y3" i="21"/>
  <c r="AK1" i="21" s="1"/>
  <c r="AJ1" i="21"/>
  <c r="AH1" i="21"/>
  <c r="AG1" i="21"/>
  <c r="AF1" i="21"/>
  <c r="AE1" i="21"/>
  <c r="AD1" i="21"/>
  <c r="AC1" i="21"/>
  <c r="AB1" i="21"/>
  <c r="AB1" i="22" l="1"/>
  <c r="AK1" i="23"/>
  <c r="AB1" i="23"/>
  <c r="AF1" i="23"/>
  <c r="AJ1" i="23"/>
  <c r="AC1" i="23"/>
  <c r="AG1" i="23"/>
  <c r="AF1" i="25"/>
  <c r="AJ1" i="25"/>
  <c r="F51" i="22"/>
  <c r="AD1" i="23"/>
  <c r="AH1" i="23"/>
  <c r="AC1" i="25"/>
  <c r="AG1" i="25"/>
  <c r="AK1" i="25"/>
  <c r="AE1" i="23"/>
  <c r="AD1" i="25"/>
  <c r="AD1" i="22"/>
  <c r="AH1" i="22"/>
  <c r="AG1" i="22"/>
  <c r="AI1" i="21"/>
  <c r="F53" i="22"/>
  <c r="AC1" i="22"/>
  <c r="AE1" i="22"/>
  <c r="O6" i="22"/>
  <c r="F50" i="22"/>
  <c r="R57" i="20"/>
  <c r="F52" i="20" s="1"/>
  <c r="U16" i="20"/>
  <c r="U15" i="20"/>
  <c r="U14" i="20"/>
  <c r="U13" i="20"/>
  <c r="U12" i="20"/>
  <c r="U11" i="20"/>
  <c r="U10" i="20"/>
  <c r="U9" i="20"/>
  <c r="U8" i="20"/>
  <c r="U7" i="20"/>
  <c r="Y5" i="20"/>
  <c r="R4" i="20"/>
  <c r="O57" i="20" s="1"/>
  <c r="Y3" i="20"/>
  <c r="Q6" i="20" s="1"/>
  <c r="AG1" i="20"/>
  <c r="AF1" i="20"/>
  <c r="AE1" i="20"/>
  <c r="AD1" i="20"/>
  <c r="AC1" i="20"/>
  <c r="AB1" i="20"/>
  <c r="R57" i="19"/>
  <c r="F52" i="19" s="1"/>
  <c r="F53" i="19"/>
  <c r="U16" i="19"/>
  <c r="U15" i="19"/>
  <c r="U14" i="19"/>
  <c r="U13" i="19"/>
  <c r="U12" i="19"/>
  <c r="U11" i="19"/>
  <c r="U10" i="19"/>
  <c r="U9" i="19"/>
  <c r="U8" i="19"/>
  <c r="U7" i="19"/>
  <c r="Y5" i="19"/>
  <c r="AF1" i="19" s="1"/>
  <c r="R4" i="19"/>
  <c r="O57" i="19" s="1"/>
  <c r="G4" i="19"/>
  <c r="A4" i="19"/>
  <c r="Y3" i="19"/>
  <c r="Q6" i="19" s="1"/>
  <c r="E2" i="19"/>
  <c r="AE1" i="19"/>
  <c r="A1" i="19"/>
  <c r="R57" i="18"/>
  <c r="F52" i="18" s="1"/>
  <c r="U16" i="18"/>
  <c r="U15" i="18"/>
  <c r="U14" i="18"/>
  <c r="U13" i="18"/>
  <c r="U12" i="18"/>
  <c r="U11" i="18"/>
  <c r="U10" i="18"/>
  <c r="U9" i="18"/>
  <c r="U8" i="18"/>
  <c r="U7" i="18"/>
  <c r="Y5" i="18"/>
  <c r="R4" i="18"/>
  <c r="O57" i="18" s="1"/>
  <c r="Y3" i="18"/>
  <c r="O6" i="18" s="1"/>
  <c r="AF1" i="18"/>
  <c r="AB1" i="18"/>
  <c r="R57" i="17"/>
  <c r="F52" i="17" s="1"/>
  <c r="F51" i="17"/>
  <c r="U16" i="17"/>
  <c r="U15" i="17"/>
  <c r="U14" i="17"/>
  <c r="U13" i="17"/>
  <c r="U12" i="17"/>
  <c r="U11" i="17"/>
  <c r="U10" i="17"/>
  <c r="U9" i="17"/>
  <c r="U8" i="17"/>
  <c r="U7" i="17"/>
  <c r="Y5" i="17"/>
  <c r="AF1" i="17" s="1"/>
  <c r="R4" i="17"/>
  <c r="O57" i="17" s="1"/>
  <c r="Y3" i="17"/>
  <c r="Q6" i="17" s="1"/>
  <c r="AB1" i="17" l="1"/>
  <c r="F53" i="18"/>
  <c r="AC1" i="19"/>
  <c r="AH1" i="19"/>
  <c r="F53" i="20"/>
  <c r="AD1" i="19"/>
  <c r="F51" i="19"/>
  <c r="F51" i="18"/>
  <c r="AB1" i="19"/>
  <c r="F51" i="20"/>
  <c r="AH1" i="20"/>
  <c r="AD1" i="18"/>
  <c r="AH1" i="18"/>
  <c r="AG1" i="18"/>
  <c r="AD1" i="17"/>
  <c r="AH1" i="17"/>
  <c r="AG1" i="17"/>
  <c r="O6" i="20"/>
  <c r="F50" i="20"/>
  <c r="K6" i="19"/>
  <c r="O6" i="19"/>
  <c r="AG1" i="19"/>
  <c r="F6" i="19"/>
  <c r="M6" i="19"/>
  <c r="F50" i="19"/>
  <c r="AC1" i="18"/>
  <c r="AE1" i="18"/>
  <c r="Q6" i="18"/>
  <c r="F50" i="18"/>
  <c r="F53" i="17"/>
  <c r="O6" i="17"/>
  <c r="AC1" i="17"/>
  <c r="AE1" i="17"/>
  <c r="M6" i="17"/>
  <c r="F50" i="17"/>
  <c r="R44" i="16"/>
  <c r="E43" i="16" s="1"/>
  <c r="F38" i="16"/>
  <c r="C38" i="16"/>
  <c r="F36" i="16"/>
  <c r="C36" i="16"/>
  <c r="F34" i="16"/>
  <c r="C34" i="16"/>
  <c r="L19" i="16"/>
  <c r="L13" i="16"/>
  <c r="L11" i="16"/>
  <c r="L9" i="16"/>
  <c r="Y5" i="16"/>
  <c r="AI1" i="16" s="1"/>
  <c r="L4" i="16"/>
  <c r="K49" i="16" s="1"/>
  <c r="Y3" i="16"/>
  <c r="AJ1" i="16"/>
  <c r="AF1" i="16"/>
  <c r="AB1" i="16"/>
  <c r="R57" i="15"/>
  <c r="F52" i="15" s="1"/>
  <c r="F51" i="15"/>
  <c r="U16" i="15"/>
  <c r="U15" i="15"/>
  <c r="U14" i="15"/>
  <c r="U13" i="15"/>
  <c r="U12" i="15"/>
  <c r="U11" i="15"/>
  <c r="U10" i="15"/>
  <c r="U9" i="15"/>
  <c r="U8" i="15"/>
  <c r="U7" i="15"/>
  <c r="Y5" i="15"/>
  <c r="R4" i="15"/>
  <c r="O57" i="15" s="1"/>
  <c r="Y3" i="15"/>
  <c r="Q6" i="15" s="1"/>
  <c r="AG1" i="15"/>
  <c r="AF1" i="15"/>
  <c r="AE1" i="15"/>
  <c r="AD1" i="15"/>
  <c r="AC1" i="15"/>
  <c r="AB1" i="15"/>
  <c r="R79" i="14"/>
  <c r="F78" i="14" s="1"/>
  <c r="F79" i="14"/>
  <c r="F75" i="14"/>
  <c r="F74" i="14"/>
  <c r="Q38" i="14"/>
  <c r="U16" i="14"/>
  <c r="U15" i="14"/>
  <c r="U14" i="14"/>
  <c r="U13" i="14"/>
  <c r="U12" i="14"/>
  <c r="U11" i="14"/>
  <c r="U10" i="14"/>
  <c r="U9" i="14"/>
  <c r="U8" i="14"/>
  <c r="U7" i="14"/>
  <c r="Y5" i="14"/>
  <c r="AF1" i="14" s="1"/>
  <c r="R4" i="14"/>
  <c r="O79" i="14" s="1"/>
  <c r="Y3" i="14"/>
  <c r="O6" i="14" s="1"/>
  <c r="AD1" i="14"/>
  <c r="AB1" i="14"/>
  <c r="AC1" i="16" l="1"/>
  <c r="AG1" i="16"/>
  <c r="AK1" i="16"/>
  <c r="F72" i="14"/>
  <c r="F76" i="14"/>
  <c r="F53" i="15"/>
  <c r="AD1" i="16"/>
  <c r="AH1" i="16"/>
  <c r="F73" i="14"/>
  <c r="F77" i="14"/>
  <c r="AE1" i="16"/>
  <c r="E42" i="16"/>
  <c r="AH1" i="15"/>
  <c r="AC1" i="14"/>
  <c r="AE1" i="14"/>
  <c r="AH1" i="14"/>
  <c r="O6" i="15"/>
  <c r="F50" i="15"/>
  <c r="AG1" i="14"/>
  <c r="Q6" i="14"/>
  <c r="Q41" i="14"/>
  <c r="R57" i="13"/>
  <c r="F52" i="13" s="1"/>
  <c r="U16" i="13"/>
  <c r="U15" i="13"/>
  <c r="U14" i="13"/>
  <c r="U13" i="13"/>
  <c r="U12" i="13"/>
  <c r="U11" i="13"/>
  <c r="U10" i="13"/>
  <c r="U9" i="13"/>
  <c r="U8" i="13"/>
  <c r="U7" i="13"/>
  <c r="Y5" i="13"/>
  <c r="AE1" i="13" s="1"/>
  <c r="R4" i="13"/>
  <c r="O57" i="13" s="1"/>
  <c r="Y3" i="13"/>
  <c r="AH1" i="13"/>
  <c r="AG1" i="13"/>
  <c r="AD1" i="13"/>
  <c r="AC1" i="13"/>
  <c r="Y5" i="12"/>
  <c r="AJ1" i="12" s="1"/>
  <c r="M4" i="12"/>
  <c r="K41" i="12" s="1"/>
  <c r="Y3" i="12"/>
  <c r="AK1" i="12" s="1"/>
  <c r="AG1" i="12"/>
  <c r="AF1" i="12"/>
  <c r="AD1" i="12"/>
  <c r="AC1" i="12"/>
  <c r="AB1" i="12"/>
  <c r="AH1" i="12" l="1"/>
  <c r="AE1" i="12"/>
  <c r="AB1" i="13"/>
  <c r="AF1" i="13"/>
  <c r="F51" i="13"/>
  <c r="F53" i="13"/>
  <c r="AI1" i="12"/>
  <c r="Q6" i="13"/>
  <c r="F50" i="13"/>
  <c r="Y5" i="11"/>
  <c r="AJ1" i="11" s="1"/>
  <c r="K41" i="11"/>
  <c r="Y3" i="11"/>
  <c r="AK1" i="11" s="1"/>
  <c r="AH1" i="11"/>
  <c r="AD1" i="11"/>
  <c r="R47" i="10"/>
  <c r="E40" i="10" s="1"/>
  <c r="F36" i="10"/>
  <c r="C36" i="10"/>
  <c r="F34" i="10"/>
  <c r="C34" i="10"/>
  <c r="F32" i="10"/>
  <c r="C32" i="10"/>
  <c r="L15" i="10"/>
  <c r="L11" i="10"/>
  <c r="L9" i="10"/>
  <c r="Y5" i="10"/>
  <c r="AK1" i="10" s="1"/>
  <c r="L4" i="10"/>
  <c r="K47" i="10" s="1"/>
  <c r="Y3" i="10"/>
  <c r="AJ1" i="10" s="1"/>
  <c r="AE1" i="10"/>
  <c r="AB1" i="10" l="1"/>
  <c r="AG1" i="10"/>
  <c r="AC1" i="10"/>
  <c r="AI1" i="10"/>
  <c r="AD1" i="10"/>
  <c r="AF1" i="11"/>
  <c r="AB1" i="11"/>
  <c r="AC1" i="11"/>
  <c r="AE1" i="11"/>
  <c r="AG1" i="11"/>
  <c r="AI1" i="11"/>
  <c r="E41" i="10"/>
  <c r="AF1" i="10"/>
  <c r="AH1" i="10"/>
  <c r="Y5" i="9"/>
  <c r="AH1" i="9" s="1"/>
  <c r="M4" i="9"/>
  <c r="K41" i="9" s="1"/>
  <c r="Y3" i="9"/>
  <c r="AJ1" i="9"/>
  <c r="AI1" i="9"/>
  <c r="AF1" i="9"/>
  <c r="AE1" i="9"/>
  <c r="AB1" i="9"/>
  <c r="Y5" i="8"/>
  <c r="AG1" i="8" s="1"/>
  <c r="M4" i="8"/>
  <c r="K41" i="8" s="1"/>
  <c r="Y3" i="8"/>
  <c r="AH1" i="8"/>
  <c r="AD1" i="8"/>
  <c r="Y5" i="7"/>
  <c r="AK1" i="7" s="1"/>
  <c r="M4" i="7"/>
  <c r="K41" i="7" s="1"/>
  <c r="Y3" i="7"/>
  <c r="AI1" i="7"/>
  <c r="AH1" i="7"/>
  <c r="AF1" i="7"/>
  <c r="AE1" i="7"/>
  <c r="AD1" i="7"/>
  <c r="AB1" i="7"/>
  <c r="AE1" i="8" l="1"/>
  <c r="AJ1" i="8"/>
  <c r="AJ1" i="7"/>
  <c r="AC1" i="7"/>
  <c r="AG1" i="7"/>
  <c r="AB1" i="8"/>
  <c r="AF1" i="8"/>
  <c r="AK1" i="8"/>
  <c r="AC1" i="9"/>
  <c r="AG1" i="9"/>
  <c r="AK1" i="9"/>
  <c r="AC1" i="8"/>
  <c r="AD1" i="9"/>
  <c r="AI1" i="8"/>
  <c r="Y5" i="6"/>
  <c r="AH1" i="6" s="1"/>
  <c r="K41" i="6"/>
  <c r="Y3" i="6"/>
  <c r="AJ1" i="6"/>
  <c r="AF1" i="6"/>
  <c r="AB1" i="6"/>
  <c r="R47" i="5"/>
  <c r="E40" i="5" s="1"/>
  <c r="F36" i="5"/>
  <c r="C36" i="5"/>
  <c r="F34" i="5"/>
  <c r="C34" i="5"/>
  <c r="F32" i="5"/>
  <c r="C32" i="5"/>
  <c r="L17" i="5"/>
  <c r="L15" i="5"/>
  <c r="L13" i="5"/>
  <c r="L9" i="5"/>
  <c r="L7" i="5"/>
  <c r="Y5" i="5"/>
  <c r="L4" i="5"/>
  <c r="K47" i="5" s="1"/>
  <c r="Y3" i="5"/>
  <c r="AJ1" i="5" s="1"/>
  <c r="AH1" i="5"/>
  <c r="AD1" i="5"/>
  <c r="L13" i="4"/>
  <c r="L9" i="4"/>
  <c r="L7" i="4"/>
  <c r="Y5" i="4"/>
  <c r="M4" i="4"/>
  <c r="K41" i="4" s="1"/>
  <c r="Y3" i="4"/>
  <c r="AK1" i="4"/>
  <c r="AJ1" i="4"/>
  <c r="AI1" i="4"/>
  <c r="AH1" i="4"/>
  <c r="AG1" i="4"/>
  <c r="AF1" i="4"/>
  <c r="AE1" i="4"/>
  <c r="AD1" i="4"/>
  <c r="AC1" i="4"/>
  <c r="AB1" i="4"/>
  <c r="R47" i="3"/>
  <c r="E40" i="3" s="1"/>
  <c r="F36" i="3"/>
  <c r="C36" i="3"/>
  <c r="F34" i="3"/>
  <c r="C34" i="3"/>
  <c r="F32" i="3"/>
  <c r="C32" i="3"/>
  <c r="Y5" i="3"/>
  <c r="AK1" i="3" s="1"/>
  <c r="K47" i="3"/>
  <c r="Y3" i="3"/>
  <c r="AI1" i="3"/>
  <c r="AC1" i="3"/>
  <c r="A1" i="2"/>
  <c r="Y3" i="2"/>
  <c r="A4" i="2"/>
  <c r="E4" i="2"/>
  <c r="L4" i="2"/>
  <c r="Y5" i="2"/>
  <c r="AB1" i="2" s="1"/>
  <c r="L9" i="2"/>
  <c r="L11" i="2"/>
  <c r="K41" i="2"/>
  <c r="AI1" i="2" l="1"/>
  <c r="AE1" i="3"/>
  <c r="AJ1" i="3"/>
  <c r="AE1" i="6"/>
  <c r="AI1" i="6"/>
  <c r="AE1" i="2"/>
  <c r="AG1" i="2"/>
  <c r="AB1" i="3"/>
  <c r="AG1" i="3"/>
  <c r="E41" i="3"/>
  <c r="AC1" i="6"/>
  <c r="AG1" i="6"/>
  <c r="AK1" i="6"/>
  <c r="AK1" i="2"/>
  <c r="AC1" i="2"/>
  <c r="AD1" i="3"/>
  <c r="E41" i="5"/>
  <c r="AD1" i="6"/>
  <c r="AK1" i="5"/>
  <c r="AB1" i="5"/>
  <c r="AF1" i="5"/>
  <c r="AC1" i="5"/>
  <c r="AE1" i="5"/>
  <c r="AG1" i="5"/>
  <c r="AI1" i="5"/>
  <c r="AF1" i="3"/>
  <c r="AH1" i="3"/>
  <c r="AJ1" i="2"/>
  <c r="AH1" i="2"/>
  <c r="AF1" i="2"/>
  <c r="AD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E7" authorId="0" shapeId="0" xr:uid="{00000000-0006-0000-0D00-000001000000}">
      <text>
        <r>
          <rPr>
            <b/>
            <sz val="8"/>
            <color indexed="8"/>
            <rFont val="Tahoma"/>
            <family val="2"/>
            <charset val="238"/>
          </rPr>
          <t>Táblakészítés előtt:
Főtábla élőkészitésnél
- kitöltötted a DA, WC, LL, SE, Q-kat?
- kitöltötted a kiemeléseket?
Ha igen: csinálhatod a táblát.
Ha nem: menj vissza és töltsd ki!</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E7" authorId="0" shapeId="0" xr:uid="{00000000-0006-0000-0E00-000001000000}">
      <text>
        <r>
          <rPr>
            <b/>
            <sz val="8"/>
            <color indexed="8"/>
            <rFont val="Tahoma"/>
            <family val="2"/>
            <charset val="238"/>
          </rPr>
          <t>Táblakészítés előtt:
Főtábla élőkészitésnél
- kitöltötted a DA, WC, LL, SE, Q-kat?
- kitöltötted a kiemeléseket?
Ha igen: csinálhatod a táblát.
Ha nem: menj vissza és töltsd ki!</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E7" authorId="0" shapeId="0" xr:uid="{00000000-0006-0000-0F00-000001000000}">
      <text>
        <r>
          <rPr>
            <b/>
            <sz val="8"/>
            <color indexed="8"/>
            <rFont val="Tahoma"/>
            <family val="2"/>
            <charset val="238"/>
          </rPr>
          <t>Táblakészítés előtt:
Főtábla élőkészitésnél
- kitöltötted a DA, WC, LL, SE, Q-kat?
- kitöltötted a kiemeléseket?
Ha igen: csinálhatod a táblát.
Ha nem: menj vissza és töltsd ki!</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E7" authorId="0" shapeId="0" xr:uid="{00000000-0006-0000-1100-000001000000}">
      <text>
        <r>
          <rPr>
            <b/>
            <sz val="8"/>
            <color indexed="8"/>
            <rFont val="Tahoma"/>
            <family val="2"/>
            <charset val="238"/>
          </rPr>
          <t>Táblakészítés előtt:
Főtábla élőkészitésnél
- kitöltötted a DA, WC, LL, SE, Q-kat?
- kitöltötted a kiemeléseket?
Ha igen: csinálhatod a táblát.
Ha nem: menj vissza és töltsd ki!</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E7" authorId="0" shapeId="0" xr:uid="{00000000-0006-0000-1200-000001000000}">
      <text>
        <r>
          <rPr>
            <b/>
            <sz val="8"/>
            <color indexed="8"/>
            <rFont val="Tahoma"/>
            <family val="2"/>
            <charset val="238"/>
          </rPr>
          <t>Táblakészítés előtt:
Főtábla élőkészitésnél
- kitöltötted a DA, WC, LL, SE, Q-kat?
- kitöltötted a kiemeléseket?
Ha igen: csinálhatod a táblát.
Ha nem: menj vissza és töltsd ki!</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E7" authorId="0" shapeId="0" xr:uid="{00000000-0006-0000-1300-000001000000}">
      <text>
        <r>
          <rPr>
            <b/>
            <sz val="8"/>
            <color indexed="8"/>
            <rFont val="Tahoma"/>
            <family val="2"/>
            <charset val="238"/>
          </rPr>
          <t>Táblakészítés előtt:
Főtábla élőkészitésnél
- kitöltötted a DA, WC, LL, SE, Q-kat?
- kitöltötted a kiemeléseket?
Ha igen: csinálhatod a táblát.
Ha nem: menj vissza és töltsd ki!</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E7" authorId="0" shapeId="0" xr:uid="{00000000-0006-0000-1400-000001000000}">
      <text>
        <r>
          <rPr>
            <b/>
            <sz val="8"/>
            <color indexed="8"/>
            <rFont val="Tahoma"/>
            <family val="2"/>
            <charset val="238"/>
          </rPr>
          <t>Táblakészítés előtt:
Főtábla élőkészitésnél
- kitöltötted a DA, WC, LL, SE, Q-kat?
- kitöltötted a kiemeléseket?
Ha igen: csinálhatod a táblát.
Ha nem: menj vissza és töltsd ki!</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E7" authorId="0" shapeId="0" xr:uid="{00000000-0006-0000-1600-000001000000}">
      <text>
        <r>
          <rPr>
            <b/>
            <sz val="8"/>
            <color indexed="8"/>
            <rFont val="Tahoma"/>
            <family val="2"/>
            <charset val="238"/>
          </rPr>
          <t>Táblakészítés előtt:
Főtábla élőkészitésnél
- kitöltötted a DA, WC, LL, SE, Q-kat?
- kitöltötted a kiemeléseket?
Ha igen: csinálhatod a táblát.
Ha nem: menj vissza és töltsd ki!</t>
        </r>
      </text>
    </comment>
  </commentList>
</comments>
</file>

<file path=xl/sharedStrings.xml><?xml version="1.0" encoding="utf-8"?>
<sst xmlns="http://schemas.openxmlformats.org/spreadsheetml/2006/main" count="3185" uniqueCount="428">
  <si>
    <t>Ezt az oldalt soha ne töröld le !!!</t>
  </si>
  <si>
    <t>Töltsd ki a zöld mezőket!</t>
  </si>
  <si>
    <t>A verseny neve:</t>
  </si>
  <si>
    <t>A verseny dátuma (éééé.hh.nn)</t>
  </si>
  <si>
    <t>Város</t>
  </si>
  <si>
    <t>Versenybíró:</t>
  </si>
  <si>
    <t>Orvos neve:</t>
  </si>
  <si>
    <t xml:space="preserve">  </t>
  </si>
  <si>
    <t>Verseny rendezője:</t>
  </si>
  <si>
    <t>Versenyigazgató</t>
  </si>
  <si>
    <t>Magyar verseny táblakészítő</t>
  </si>
  <si>
    <t>Versenyszám 1</t>
  </si>
  <si>
    <t>Versenyszám 2</t>
  </si>
  <si>
    <t>Versenyszám 3</t>
  </si>
  <si>
    <t>Versenyszám 4</t>
  </si>
  <si>
    <t>Versenyszám 5</t>
  </si>
  <si>
    <t>2026 Budapesti Diákolimpia</t>
  </si>
  <si>
    <t>2026.04.27-30.</t>
  </si>
  <si>
    <t>Budapest</t>
  </si>
  <si>
    <t>Kádár László István</t>
  </si>
  <si>
    <t>8</t>
  </si>
  <si>
    <t>7</t>
  </si>
  <si>
    <t>Versenybíró aláírása</t>
  </si>
  <si>
    <t>6</t>
  </si>
  <si>
    <t>5</t>
  </si>
  <si>
    <t>4</t>
  </si>
  <si>
    <t>Sorsoló játékosok</t>
  </si>
  <si>
    <t>3</t>
  </si>
  <si>
    <t>2</t>
  </si>
  <si>
    <t>Utolsó DA</t>
  </si>
  <si>
    <t>Utolsó elfogadott játékos</t>
  </si>
  <si>
    <t>1</t>
  </si>
  <si>
    <t>Dátuma</t>
  </si>
  <si>
    <t>Sorsolás időpontja</t>
  </si>
  <si>
    <t>Helyettesíti</t>
  </si>
  <si>
    <t>Szerencés Vesztes</t>
  </si>
  <si>
    <t>#</t>
  </si>
  <si>
    <t>Kiemeltek</t>
  </si>
  <si>
    <t>Rangsor</t>
  </si>
  <si>
    <t>XI</t>
  </si>
  <si>
    <t>X</t>
  </si>
  <si>
    <t>W</t>
  </si>
  <si>
    <t>VIII</t>
  </si>
  <si>
    <t>VII</t>
  </si>
  <si>
    <t>VI</t>
  </si>
  <si>
    <t>V</t>
  </si>
  <si>
    <t>C</t>
  </si>
  <si>
    <t>IV</t>
  </si>
  <si>
    <t>B</t>
  </si>
  <si>
    <t>III</t>
  </si>
  <si>
    <t>A</t>
  </si>
  <si>
    <t>II</t>
  </si>
  <si>
    <t>I</t>
  </si>
  <si>
    <t>Dalma</t>
  </si>
  <si>
    <t>Pálfalvi</t>
  </si>
  <si>
    <t>Enikő</t>
  </si>
  <si>
    <t>Pozsa</t>
  </si>
  <si>
    <t>Eliza</t>
  </si>
  <si>
    <t xml:space="preserve">Biener </t>
  </si>
  <si>
    <t>A - B</t>
  </si>
  <si>
    <t>3 FORDULÓ</t>
  </si>
  <si>
    <t>Bónusz</t>
  </si>
  <si>
    <t>Pontszám</t>
  </si>
  <si>
    <t>Helyezés</t>
  </si>
  <si>
    <t>Egyesület</t>
  </si>
  <si>
    <t>Keresztnév</t>
  </si>
  <si>
    <t>Vezetéknév</t>
  </si>
  <si>
    <t>kódszám</t>
  </si>
  <si>
    <t>kiem</t>
  </si>
  <si>
    <t>C - A</t>
  </si>
  <si>
    <t>2 FORDULÓ</t>
  </si>
  <si>
    <t>B - C</t>
  </si>
  <si>
    <t>1 FORDULÓ</t>
  </si>
  <si>
    <t>Versenybíró</t>
  </si>
  <si>
    <t>Kategória</t>
  </si>
  <si>
    <t>Dátum</t>
  </si>
  <si>
    <t>I.kcs Lány ''B''</t>
  </si>
  <si>
    <t>Versenyszám:</t>
  </si>
  <si>
    <t/>
  </si>
  <si>
    <t>Egyéni főtábla</t>
  </si>
  <si>
    <t>E - F</t>
  </si>
  <si>
    <t>F - D</t>
  </si>
  <si>
    <t>D - E</t>
  </si>
  <si>
    <t>D</t>
  </si>
  <si>
    <t>E</t>
  </si>
  <si>
    <t>F</t>
  </si>
  <si>
    <t>Döntő</t>
  </si>
  <si>
    <t>vs.</t>
  </si>
  <si>
    <t>3. hely</t>
  </si>
  <si>
    <t>5. hely</t>
  </si>
  <si>
    <t>II.kcs.fiú B</t>
  </si>
  <si>
    <t>A -D</t>
  </si>
  <si>
    <t>D - B</t>
  </si>
  <si>
    <t>C - D</t>
  </si>
  <si>
    <t>II.kcs.lány A</t>
  </si>
  <si>
    <t>B - E</t>
  </si>
  <si>
    <t>E - A</t>
  </si>
  <si>
    <t>A - D</t>
  </si>
  <si>
    <t>4 FORDULÓ</t>
  </si>
  <si>
    <t>5 FORDULÓ</t>
  </si>
  <si>
    <t>E - C</t>
  </si>
  <si>
    <t>II.kcs.lány B</t>
  </si>
  <si>
    <t>III.kcs fiú A</t>
  </si>
  <si>
    <t>III.kcs lány B</t>
  </si>
  <si>
    <t>IV.kcs fiú B</t>
  </si>
  <si>
    <t>CU</t>
  </si>
  <si>
    <t>St.</t>
  </si>
  <si>
    <t>kód</t>
  </si>
  <si>
    <t>Kiem</t>
  </si>
  <si>
    <t>Családi név</t>
  </si>
  <si>
    <t>2. forduló</t>
  </si>
  <si>
    <t>Elődöntők</t>
  </si>
  <si>
    <t>Győztes</t>
  </si>
  <si>
    <t>Umpire</t>
  </si>
  <si>
    <t>a</t>
  </si>
  <si>
    <t>x</t>
  </si>
  <si>
    <t>CSÁSZÁR BENEDEK</t>
  </si>
  <si>
    <t>ERDEI BENEDEK</t>
  </si>
  <si>
    <t>b</t>
  </si>
  <si>
    <t>Negyeddöntők</t>
  </si>
  <si>
    <t>aa</t>
  </si>
  <si>
    <t>SCHIFFER Marcell</t>
  </si>
  <si>
    <t>KÖVÉR PATTRIK</t>
  </si>
  <si>
    <t>Győztes:</t>
  </si>
  <si>
    <t>HANTOS ZSIGMOND</t>
  </si>
  <si>
    <t>D - G</t>
  </si>
  <si>
    <t>G - E</t>
  </si>
  <si>
    <t>F - E</t>
  </si>
  <si>
    <t>G</t>
  </si>
  <si>
    <t>MEZŐ BARNABÁS</t>
  </si>
  <si>
    <t>II.kcs fiú A</t>
  </si>
  <si>
    <t>IV.kcs fiú A</t>
  </si>
  <si>
    <t>IV,kcs lány A</t>
  </si>
  <si>
    <t>V.kcs fiú A</t>
  </si>
  <si>
    <t>V.kcs fiú B</t>
  </si>
  <si>
    <t>V.kcs lány A</t>
  </si>
  <si>
    <t>V.kcs lány B</t>
  </si>
  <si>
    <t>VI.kcs fiú A</t>
  </si>
  <si>
    <t>VI.kcs fiú B</t>
  </si>
  <si>
    <t>VI.kcs lány A</t>
  </si>
  <si>
    <t>VI.kcs lány B</t>
  </si>
  <si>
    <t>VII.kcs fiú A</t>
  </si>
  <si>
    <t>VII.kcs fiú B</t>
  </si>
  <si>
    <t>VII.kcs lány B</t>
  </si>
  <si>
    <t>VIII.kcs lány B</t>
  </si>
  <si>
    <t>FAZAKAS-BAFFI MILÁN</t>
  </si>
  <si>
    <t>SZENTKIRÁLYI-TÓTH HUNOR</t>
  </si>
  <si>
    <t>PÉTER SZILÁRD</t>
  </si>
  <si>
    <t>BARTHA BENCE ATTILA</t>
  </si>
  <si>
    <t>BAUER NIMRÓD</t>
  </si>
  <si>
    <t>KALUHA MÁTÉ</t>
  </si>
  <si>
    <t>NAGY KISERŐS DÁVID LÓRÁNT</t>
  </si>
  <si>
    <t>VITÁLYOS BÁLINT ANDRÁS</t>
  </si>
  <si>
    <t>KISS DOMINIK GÁBOR</t>
  </si>
  <si>
    <t>PÁLFALVI VENCEL TIHAMÉR</t>
  </si>
  <si>
    <t>BOROSS MARCELL ATTILA</t>
  </si>
  <si>
    <t>YOU YUNLE</t>
  </si>
  <si>
    <t>SPRENC MILÁN</t>
  </si>
  <si>
    <t>BŐJTE ÁRON</t>
  </si>
  <si>
    <t>BOLDIZSÁR BALÁZS</t>
  </si>
  <si>
    <t>POZSA DÁNIEL</t>
  </si>
  <si>
    <t>CAMARA - SZILASI MARIATOU</t>
  </si>
  <si>
    <t>JUHÁSZ BETTA</t>
  </si>
  <si>
    <t>LEHOCZKY SZÓFIA</t>
  </si>
  <si>
    <t>LEHOCZKY JÚLIA</t>
  </si>
  <si>
    <t>SZABADÍTS IZABEL</t>
  </si>
  <si>
    <t>BAJZÁT OLÍVIA SÁRA</t>
  </si>
  <si>
    <t>INDRUCH ALÍZ</t>
  </si>
  <si>
    <t>CSUBA FLÓRA JÚLIA</t>
  </si>
  <si>
    <t>CSÁSZÁR KAROLINA DÓRA</t>
  </si>
  <si>
    <t>OLBRICH ÁDÁM</t>
  </si>
  <si>
    <t>NAGY KOLOS</t>
  </si>
  <si>
    <t>BŐCZÉN MÁTÉ</t>
  </si>
  <si>
    <t>OHLY BENCE</t>
  </si>
  <si>
    <t>NAGY-GONDA ADÉL</t>
  </si>
  <si>
    <t>CSÁSZÁR VIRGINIA</t>
  </si>
  <si>
    <t>PUMB ADÉL NÓRA</t>
  </si>
  <si>
    <t>ZÁBÓ ZITA</t>
  </si>
  <si>
    <t>SIMON KENDE ZALÁN</t>
  </si>
  <si>
    <t>SZEKERES ISTVÁN</t>
  </si>
  <si>
    <t>GYÖRGYDEÁK ÁKOS</t>
  </si>
  <si>
    <t>PÖRZSE LÉNÁRD TAMÁS</t>
  </si>
  <si>
    <t>TENKE TRISZTÁN</t>
  </si>
  <si>
    <t>ROSTÁS-KOCSIS ÁRON</t>
  </si>
  <si>
    <t>TATÁR SOMA</t>
  </si>
  <si>
    <t>EKE DOMONKOS</t>
  </si>
  <si>
    <t>HALAS TAMÁS BENEDEK</t>
  </si>
  <si>
    <t>BENCSIK BALÁZS</t>
  </si>
  <si>
    <t>SZAJCZ BALÁZS</t>
  </si>
  <si>
    <t>LEDÉNYI ZSÓFIA</t>
  </si>
  <si>
    <t>TÓTOK LILLA ILONA</t>
  </si>
  <si>
    <t>ORBÁN ABIGÉL KATALIN</t>
  </si>
  <si>
    <t>PIROVITS PETRA DORKA</t>
  </si>
  <si>
    <t>ORBÁN ARISZTID GÁBOR</t>
  </si>
  <si>
    <t>GEORGI ÁBEL PATRIK</t>
  </si>
  <si>
    <t>KÁLLAI PÉTER</t>
  </si>
  <si>
    <t>MAROSI PÉTER</t>
  </si>
  <si>
    <t>BLEUER MÁRTON</t>
  </si>
  <si>
    <t>ROGÁN ÁRON</t>
  </si>
  <si>
    <t>PÉTERFY RÓBERT</t>
  </si>
  <si>
    <t>SIMON BOLDIZSÁR PÉTER</t>
  </si>
  <si>
    <t>SCHIFFER MARCELL</t>
  </si>
  <si>
    <t>KÖVÉR PATRIK</t>
  </si>
  <si>
    <t>GOGOLYA LEVENTE GÁBOR</t>
  </si>
  <si>
    <t>BENCSIK BARNABÁS</t>
  </si>
  <si>
    <t>MOLNÁR MÁRTON</t>
  </si>
  <si>
    <t>SZAKÁCS PÉTER</t>
  </si>
  <si>
    <t>SZIJÁRTÓ KOLOS ÁGOSTON</t>
  </si>
  <si>
    <t>KAUTEN BERCEL BALÁZS</t>
  </si>
  <si>
    <t>SERFŐZŐ ANDRÁS</t>
  </si>
  <si>
    <t>VALÁLIK VAJK</t>
  </si>
  <si>
    <t>ANDRÓNYI BENCE</t>
  </si>
  <si>
    <t>SZIGETVÁRI DOMINIK</t>
  </si>
  <si>
    <t>GYÖNGY GORDON</t>
  </si>
  <si>
    <t>BÉKÉS ÁDÁM FLÓRIÁN</t>
  </si>
  <si>
    <t>HOFFMANN PÉTER</t>
  </si>
  <si>
    <t>BŐCZÉN ÁRON</t>
  </si>
  <si>
    <t>POLGÁRDI ZITA</t>
  </si>
  <si>
    <t>ILLÉS HANNA</t>
  </si>
  <si>
    <t>RAGÁLYI-KOVÁCS KATINKA</t>
  </si>
  <si>
    <t>LEHOCZKY LILIÁNA</t>
  </si>
  <si>
    <t>GAZDAG TAMARA</t>
  </si>
  <si>
    <t>SZEDERKÉNYI HANNA</t>
  </si>
  <si>
    <t>PÉTER ZSÓFIA</t>
  </si>
  <si>
    <t>MÁTYÁS VILLŐ</t>
  </si>
  <si>
    <t>JÓZSA LAURA</t>
  </si>
  <si>
    <t>SZONDY HANNA</t>
  </si>
  <si>
    <t>FÜRI DORINA</t>
  </si>
  <si>
    <t>ZHU JIAYI</t>
  </si>
  <si>
    <t>GÁSPÁR-KASZA MARA</t>
  </si>
  <si>
    <t>SZŐKE VIVIEN</t>
  </si>
  <si>
    <t>SCHILDKRAUT LUCA</t>
  </si>
  <si>
    <t>BIHARY KAROLINA ÉVA</t>
  </si>
  <si>
    <t>PAPP BORÓKA</t>
  </si>
  <si>
    <t>MOLNÁR MÁTÉ</t>
  </si>
  <si>
    <t>MÁTYÁS BENCE</t>
  </si>
  <si>
    <t>VÁMOS BARNABÁS</t>
  </si>
  <si>
    <t>OLASZ BOTOND</t>
  </si>
  <si>
    <t>LÁNYI MARTIN</t>
  </si>
  <si>
    <t>ÓVÁRI MÁTÉ</t>
  </si>
  <si>
    <t>ANDA GERGŐ</t>
  </si>
  <si>
    <t>FEKETE-VASKÖVI ÁRON</t>
  </si>
  <si>
    <t>STARK BENJÁMIN</t>
  </si>
  <si>
    <t>LEBI-KOVACS ISAI</t>
  </si>
  <si>
    <t>MÉSZÁROS GERGŐ</t>
  </si>
  <si>
    <t>GYÖRGY KRISZTIÁN</t>
  </si>
  <si>
    <t>BIHARY LÁSZLÓ</t>
  </si>
  <si>
    <t>MAROSI LEVENTE</t>
  </si>
  <si>
    <t>SZATMÁRI BERNÁT</t>
  </si>
  <si>
    <t>LEDÉNYI ZSOMBOR</t>
  </si>
  <si>
    <t>ZÁBÓ VILMOS</t>
  </si>
  <si>
    <t>PETE VINCE</t>
  </si>
  <si>
    <t xml:space="preserve">MÁTYÁS DÁVID </t>
  </si>
  <si>
    <t>NYIRŐ DOMINIK</t>
  </si>
  <si>
    <t>RING LÁSZLÓ FLÓRIÁN</t>
  </si>
  <si>
    <t>LŐRINCZY HUNOR BOTOND</t>
  </si>
  <si>
    <t>KOVÁCS BENCE</t>
  </si>
  <si>
    <t>CSERNÁK BENCE</t>
  </si>
  <si>
    <t>PÁLFI MARCELL SOMA</t>
  </si>
  <si>
    <t>SOMHEGYI SZEVERIN</t>
  </si>
  <si>
    <t>ÁDÁM SURIEL</t>
  </si>
  <si>
    <t>BARTÓK MÁRTON FÜLÖP</t>
  </si>
  <si>
    <t>KOVÁCS EMESE</t>
  </si>
  <si>
    <t>MARJANOVIC DANICA</t>
  </si>
  <si>
    <t>BOROS HANNA</t>
  </si>
  <si>
    <t>KŐVÁRI OLIVIA SOPHIE</t>
  </si>
  <si>
    <t>KISPÁL VILLŐ</t>
  </si>
  <si>
    <t>HETESSY DIÁNA</t>
  </si>
  <si>
    <t>BERTÓK NELLI</t>
  </si>
  <si>
    <t>SZTRIKINÁCZ HANNA LILI</t>
  </si>
  <si>
    <t>VECSERI BIANKA</t>
  </si>
  <si>
    <t>PATKÓ POLETT PATRÍCIA</t>
  </si>
  <si>
    <t>ORGOVÁN REBEKA</t>
  </si>
  <si>
    <t>BABÁLY BOGLÁRKA</t>
  </si>
  <si>
    <t>ELEK SÁRA</t>
  </si>
  <si>
    <t>HÁMORI BIANKA</t>
  </si>
  <si>
    <t>MÉSZÁROS SZABINA</t>
  </si>
  <si>
    <t>TÓTH LILI</t>
  </si>
  <si>
    <t>ÉRTÉKES JÁZMIN LETTI</t>
  </si>
  <si>
    <t>DARMSTADTER DÓRA</t>
  </si>
  <si>
    <t>REGÖLY-MÉREI LAURA</t>
  </si>
  <si>
    <t>SURGULADZE ELENA SALOMÉ</t>
  </si>
  <si>
    <t>SÁRKÖZI JÚLIA ESZTER</t>
  </si>
  <si>
    <t>NEUKUNFT LILIÁNA</t>
  </si>
  <si>
    <t xml:space="preserve">RÉKAI ÁRON </t>
  </si>
  <si>
    <t>SZENES ISTVÁN BENEDEK</t>
  </si>
  <si>
    <t>SZLÁVIK DÁVID</t>
  </si>
  <si>
    <t>SÁGHY BÁLINT BENEDEK</t>
  </si>
  <si>
    <t>KÁROLYI ÁRON</t>
  </si>
  <si>
    <t>VÖRÖS BARNABÁS</t>
  </si>
  <si>
    <t>MORVAI NIMRÓD MILÁN</t>
  </si>
  <si>
    <t>KŐTELEKY ÁKOS LÁSZLÓ</t>
  </si>
  <si>
    <t>HORVÁTH DOMONKOS VAJK</t>
  </si>
  <si>
    <t>NAGYGYŐRY BUDA SÁMUEL</t>
  </si>
  <si>
    <t>SZALÓKI ÁDÁM</t>
  </si>
  <si>
    <t>VÁRADI OLIVÉR</t>
  </si>
  <si>
    <t>URL MÁRK</t>
  </si>
  <si>
    <t>YE WANGPUNING</t>
  </si>
  <si>
    <t>KIRÁLY BÁLINT</t>
  </si>
  <si>
    <t>GYÖRKEI GERGŐ</t>
  </si>
  <si>
    <t>GYULAI BULCSÚ HUNOR</t>
  </si>
  <si>
    <t>TARACZKY JÚLIA</t>
  </si>
  <si>
    <t>ANDRÁSI LUCA</t>
  </si>
  <si>
    <t>RADICS RÉKA ESZTER</t>
  </si>
  <si>
    <t>MOLNÁR RÉKA MÁLNA</t>
  </si>
  <si>
    <t>HOMOLYA VERONIKA</t>
  </si>
  <si>
    <t>MÁRKUS KÍRA AMETISZT</t>
  </si>
  <si>
    <t>CZUCZOR DÓRA KITTI</t>
  </si>
  <si>
    <t>MARSA VIKTÓRIA SZÓFIA</t>
  </si>
  <si>
    <t>jn</t>
  </si>
  <si>
    <t>4/1 4/0</t>
  </si>
  <si>
    <t>4/1 4/2</t>
  </si>
  <si>
    <t>4/1 4/1</t>
  </si>
  <si>
    <t>4/1 5/4  7/1</t>
  </si>
  <si>
    <t>4/0 4/0</t>
  </si>
  <si>
    <t>3/5 5/3 10/5</t>
  </si>
  <si>
    <t>4/2 4/2</t>
  </si>
  <si>
    <t>4/0 4/2</t>
  </si>
  <si>
    <t>1/4 1/4</t>
  </si>
  <si>
    <t>4/2 0/4 6/10</t>
  </si>
  <si>
    <t>0/4 2/4</t>
  </si>
  <si>
    <t>2/4 4/0 10/6</t>
  </si>
  <si>
    <t>5/3 2/4 2/10</t>
  </si>
  <si>
    <t>2/4 1/4</t>
  </si>
  <si>
    <t>1/4 2/4</t>
  </si>
  <si>
    <t>3/5 4/2 10/2</t>
  </si>
  <si>
    <t>5/3 2/4 8/10</t>
  </si>
  <si>
    <t>5/3 5/3</t>
  </si>
  <si>
    <t>4/2 4/1</t>
  </si>
  <si>
    <t>3/5 4/2 10/8</t>
  </si>
  <si>
    <t>3/5 3/5</t>
  </si>
  <si>
    <t>2/4 2/4</t>
  </si>
  <si>
    <t>4/0 4/1</t>
  </si>
  <si>
    <t>4/1 5/3</t>
  </si>
  <si>
    <t>4/0 2/0 jn</t>
  </si>
  <si>
    <t>4/0 2/4 10/7</t>
  </si>
  <si>
    <t>2/4 4/1 10/8</t>
  </si>
  <si>
    <t>4/2 2/4 12/10</t>
  </si>
  <si>
    <t>5/3 4/1</t>
  </si>
  <si>
    <t>5/4 5/4</t>
  </si>
  <si>
    <t>1/4 5/3 10/4</t>
  </si>
  <si>
    <t>4/2 4/0</t>
  </si>
  <si>
    <t>4/0 3/5 10/5</t>
  </si>
  <si>
    <t>5/3 4/2</t>
  </si>
  <si>
    <t>1/4 0/4</t>
  </si>
  <si>
    <t>0/4 1/4</t>
  </si>
  <si>
    <t>4/5 4/2 8/10</t>
  </si>
  <si>
    <t>0/4 0/4</t>
  </si>
  <si>
    <t>5/4 2/4 10/8</t>
  </si>
  <si>
    <t>4/1 0/4 4/10</t>
  </si>
  <si>
    <t>2/4 5/3 4/10</t>
  </si>
  <si>
    <t>1/4 4/0 10/4</t>
  </si>
  <si>
    <t>4/2 3/5 10/4</t>
  </si>
  <si>
    <t>jn v</t>
  </si>
  <si>
    <t>jn ny</t>
  </si>
  <si>
    <t>4/0 2/0 jn ny</t>
  </si>
  <si>
    <t>0/4 0/2 jn v</t>
  </si>
  <si>
    <t>5/4 4/0</t>
  </si>
  <si>
    <t>4/1 4/5 10/7</t>
  </si>
  <si>
    <t>5/4 4/2</t>
  </si>
  <si>
    <t>4/1 5/4</t>
  </si>
  <si>
    <t>4/1 2/4 13/11</t>
  </si>
  <si>
    <t>1/4 4/2 11/13</t>
  </si>
  <si>
    <t>2/4 5/3 10/7</t>
  </si>
  <si>
    <t>6/8 5/7</t>
  </si>
  <si>
    <t>4/7 7/4 3/5</t>
  </si>
  <si>
    <t>8/6 5/7 1/5</t>
  </si>
  <si>
    <t>7/4 7/3</t>
  </si>
  <si>
    <t>8/10 7/2 5/2</t>
  </si>
  <si>
    <t>7/1 7/0</t>
  </si>
  <si>
    <t>8/6 7/5</t>
  </si>
  <si>
    <t>4/7 3/7</t>
  </si>
  <si>
    <t>5/7 4/7</t>
  </si>
  <si>
    <t>7/4 4/7 5/3</t>
  </si>
  <si>
    <t>10/8 2/7 2/5</t>
  </si>
  <si>
    <t>7/5 7/4</t>
  </si>
  <si>
    <t>7/1 7/4</t>
  </si>
  <si>
    <t>6/8 7/5 5/1</t>
  </si>
  <si>
    <t>1/7 0/7</t>
  </si>
  <si>
    <t>1/7 4/7</t>
  </si>
  <si>
    <t>2/7 3/7</t>
  </si>
  <si>
    <t>7/5 1/7 4/5</t>
  </si>
  <si>
    <t>7/2 7/3</t>
  </si>
  <si>
    <t>5/7 7/1 5/4</t>
  </si>
  <si>
    <t>7/3 8/6</t>
  </si>
  <si>
    <t>3/7 6/8</t>
  </si>
  <si>
    <t>7/2 7/5</t>
  </si>
  <si>
    <t>7/4 7/4</t>
  </si>
  <si>
    <t>7/3 7/4</t>
  </si>
  <si>
    <t>0/7 4/7</t>
  </si>
  <si>
    <t>3/7 4/7</t>
  </si>
  <si>
    <t>7/0 7/4</t>
  </si>
  <si>
    <t>7/5 5/7 5/0</t>
  </si>
  <si>
    <t>3/7 2/7</t>
  </si>
  <si>
    <t>5/7 7/5 0/5</t>
  </si>
  <si>
    <t>5/7 3/7</t>
  </si>
  <si>
    <t>7/3 7/2</t>
  </si>
  <si>
    <t>7/5 7/3</t>
  </si>
  <si>
    <t>3/7 3/7</t>
  </si>
  <si>
    <t>7/3 7/3</t>
  </si>
  <si>
    <t>1/7 3/7</t>
  </si>
  <si>
    <t>5/7 7/4 3/5</t>
  </si>
  <si>
    <t>7/1 7/3</t>
  </si>
  <si>
    <t>7/5 4/7 5/3</t>
  </si>
  <si>
    <t>0/4</t>
  </si>
  <si>
    <t>2/4</t>
  </si>
  <si>
    <t>4/2</t>
  </si>
  <si>
    <t>4/0</t>
  </si>
  <si>
    <t>1/4</t>
  </si>
  <si>
    <t>4/1</t>
  </si>
  <si>
    <t>II.fiú B döntő</t>
  </si>
  <si>
    <t xml:space="preserve">KIS </t>
  </si>
  <si>
    <t>Dominik Gábor</t>
  </si>
  <si>
    <t>SPRENCZ</t>
  </si>
  <si>
    <t>Milán</t>
  </si>
  <si>
    <t>BOLDIZSÁR</t>
  </si>
  <si>
    <t>Balázs</t>
  </si>
  <si>
    <t>KIS</t>
  </si>
  <si>
    <t>4/7 7/5 5/4</t>
  </si>
  <si>
    <t>7/4 5/7 4/5</t>
  </si>
  <si>
    <t>7/3 7/1</t>
  </si>
  <si>
    <t>3/7 1/7</t>
  </si>
  <si>
    <t>7/3 9/7</t>
  </si>
  <si>
    <t>3/7 7/9</t>
  </si>
  <si>
    <t>7/5 4/7 5/1</t>
  </si>
  <si>
    <t>5/7 7/4 1/5</t>
  </si>
  <si>
    <t>7/4 7/5</t>
  </si>
  <si>
    <t>4/7 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</si>
</sst>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0.00_-;\-&quot;$&quot;* #,##0.00_-;_-&quot;$&quot;* &quot;-&quot;??_-;_-@_-"/>
  </numFmts>
  <fonts count="74" x14ac:knownFonts="1">
    <font>
      <sz val="10"/>
      <name val="Arial"/>
    </font>
    <font>
      <sz val="11"/>
      <color theme="1"/>
      <name val="Calibri"/>
      <family val="2"/>
      <charset val="238"/>
      <scheme val="minor"/>
    </font>
    <font>
      <u/>
      <sz val="10"/>
      <color indexed="12"/>
      <name val="Arial"/>
      <family val="2"/>
      <charset val="238"/>
    </font>
    <font>
      <b/>
      <sz val="32"/>
      <name val="Arial"/>
      <family val="2"/>
    </font>
    <font>
      <sz val="20"/>
      <name val="Arial"/>
      <family val="2"/>
    </font>
    <font>
      <b/>
      <sz val="20"/>
      <color indexed="10"/>
      <name val="Arial"/>
      <family val="2"/>
    </font>
    <font>
      <sz val="9"/>
      <name val="Arial"/>
      <family val="2"/>
    </font>
    <font>
      <b/>
      <sz val="14"/>
      <color indexed="8"/>
      <name val="Arial"/>
      <family val="2"/>
    </font>
    <font>
      <sz val="7"/>
      <name val="Arial"/>
      <family val="2"/>
    </font>
    <font>
      <sz val="6"/>
      <name val="Arial"/>
      <family val="2"/>
    </font>
    <font>
      <b/>
      <sz val="20"/>
      <name val="Arial"/>
      <family val="2"/>
    </font>
    <font>
      <b/>
      <sz val="11"/>
      <name val="Arial"/>
      <family val="2"/>
    </font>
    <font>
      <b/>
      <i/>
      <sz val="10"/>
      <name val="Arial"/>
      <family val="2"/>
    </font>
    <font>
      <b/>
      <sz val="8"/>
      <name val="Arial"/>
      <family val="2"/>
    </font>
    <font>
      <b/>
      <sz val="8"/>
      <color indexed="8"/>
      <name val="Arial"/>
      <family val="2"/>
    </font>
    <font>
      <sz val="10"/>
      <name val="Arial"/>
      <family val="2"/>
    </font>
    <font>
      <u/>
      <sz val="7"/>
      <color indexed="12"/>
      <name val="Arial"/>
      <family val="2"/>
    </font>
    <font>
      <b/>
      <sz val="16"/>
      <name val="Arial"/>
      <family val="2"/>
    </font>
    <font>
      <sz val="8"/>
      <name val="Arial"/>
      <family val="2"/>
      <charset val="238"/>
    </font>
    <font>
      <b/>
      <sz val="28"/>
      <name val="Arial"/>
      <family val="2"/>
    </font>
    <font>
      <sz val="8"/>
      <name val="Arial"/>
      <family val="2"/>
      <charset val="238"/>
    </font>
    <font>
      <sz val="8"/>
      <color indexed="8"/>
      <name val="Arial"/>
      <family val="2"/>
      <charset val="238"/>
    </font>
    <font>
      <b/>
      <sz val="10"/>
      <name val="Arial"/>
      <family val="2"/>
      <charset val="238"/>
    </font>
    <font>
      <b/>
      <sz val="16"/>
      <name val="Arial"/>
      <family val="2"/>
      <charset val="238"/>
    </font>
    <font>
      <sz val="10"/>
      <name val="Arial"/>
      <family val="2"/>
      <charset val="238"/>
    </font>
    <font>
      <i/>
      <sz val="6"/>
      <color indexed="9"/>
      <name val="Arial"/>
      <family val="2"/>
    </font>
    <font>
      <sz val="7"/>
      <color indexed="9"/>
      <name val="Arial"/>
      <family val="2"/>
    </font>
    <font>
      <sz val="7"/>
      <color indexed="8"/>
      <name val="Arial"/>
      <family val="2"/>
    </font>
    <font>
      <b/>
      <sz val="7"/>
      <name val="Arial"/>
      <family val="2"/>
    </font>
    <font>
      <b/>
      <sz val="7"/>
      <color indexed="9"/>
      <name val="Arial"/>
      <family val="2"/>
    </font>
    <font>
      <b/>
      <sz val="7"/>
      <color indexed="8"/>
      <name val="Arial"/>
      <family val="2"/>
    </font>
    <font>
      <b/>
      <sz val="10"/>
      <color indexed="10"/>
      <name val="Arial"/>
      <family val="2"/>
      <charset val="238"/>
    </font>
    <font>
      <sz val="8.5"/>
      <name val="Arial"/>
      <family val="2"/>
      <charset val="238"/>
    </font>
    <font>
      <sz val="10"/>
      <color indexed="41"/>
      <name val="Arial"/>
      <family val="2"/>
      <charset val="238"/>
    </font>
    <font>
      <sz val="9"/>
      <name val="Arial"/>
      <family val="2"/>
      <charset val="238"/>
    </font>
    <font>
      <b/>
      <sz val="8"/>
      <color indexed="9"/>
      <name val="Arial"/>
      <family val="2"/>
    </font>
    <font>
      <b/>
      <sz val="7"/>
      <color indexed="9"/>
      <name val="Arial"/>
      <family val="2"/>
      <charset val="238"/>
    </font>
    <font>
      <b/>
      <sz val="7"/>
      <name val="Arial"/>
      <family val="2"/>
      <charset val="238"/>
    </font>
    <font>
      <b/>
      <sz val="7"/>
      <color indexed="8"/>
      <name val="Arial"/>
      <family val="2"/>
      <charset val="238"/>
    </font>
    <font>
      <sz val="10"/>
      <color indexed="9"/>
      <name val="Arial"/>
      <family val="2"/>
    </font>
    <font>
      <b/>
      <sz val="9"/>
      <name val="Arial"/>
      <family val="2"/>
    </font>
    <font>
      <b/>
      <i/>
      <sz val="10"/>
      <name val="Arial"/>
      <family val="2"/>
      <charset val="238"/>
    </font>
    <font>
      <sz val="10"/>
      <color indexed="9"/>
      <name val="Arial"/>
      <family val="2"/>
      <charset val="238"/>
    </font>
    <font>
      <sz val="20"/>
      <color indexed="9"/>
      <name val="Arial"/>
      <family val="2"/>
    </font>
    <font>
      <b/>
      <sz val="10"/>
      <name val="Arial"/>
      <family val="2"/>
    </font>
    <font>
      <b/>
      <sz val="18"/>
      <name val="Arial"/>
      <family val="2"/>
    </font>
    <font>
      <b/>
      <sz val="8.5"/>
      <name val="Arial"/>
      <family val="2"/>
      <charset val="238"/>
    </font>
    <font>
      <b/>
      <sz val="10"/>
      <color indexed="41"/>
      <name val="Arial"/>
      <family val="2"/>
      <charset val="238"/>
    </font>
    <font>
      <i/>
      <sz val="8"/>
      <color indexed="10"/>
      <name val="Arial"/>
      <family val="2"/>
      <charset val="238"/>
    </font>
    <font>
      <b/>
      <sz val="9"/>
      <name val="Arial"/>
      <family val="2"/>
      <charset val="238"/>
    </font>
    <font>
      <b/>
      <sz val="9"/>
      <color indexed="9"/>
      <name val="Arial"/>
      <family val="2"/>
      <charset val="238"/>
    </font>
    <font>
      <b/>
      <sz val="8.5"/>
      <name val="Arial"/>
      <family val="2"/>
    </font>
    <font>
      <sz val="8.5"/>
      <color indexed="42"/>
      <name val="Arial"/>
      <family val="2"/>
    </font>
    <font>
      <sz val="8.5"/>
      <color indexed="8"/>
      <name val="Arial"/>
      <family val="2"/>
    </font>
    <font>
      <sz val="8.5"/>
      <name val="Arial"/>
      <family val="2"/>
    </font>
    <font>
      <sz val="8.5"/>
      <color indexed="9"/>
      <name val="Arial"/>
      <family val="2"/>
    </font>
    <font>
      <sz val="8.5"/>
      <color indexed="8"/>
      <name val="Arial"/>
      <family val="2"/>
      <charset val="238"/>
    </font>
    <font>
      <sz val="10"/>
      <color indexed="8"/>
      <name val="Arial"/>
      <family val="2"/>
      <charset val="238"/>
    </font>
    <font>
      <sz val="7"/>
      <color rgb="FFFF0000"/>
      <name val="Arial"/>
      <family val="2"/>
    </font>
    <font>
      <b/>
      <sz val="8.5"/>
      <color indexed="8"/>
      <name val="Arial"/>
      <family val="2"/>
    </font>
    <font>
      <sz val="10"/>
      <color indexed="8"/>
      <name val="Arial"/>
      <family val="2"/>
    </font>
    <font>
      <b/>
      <sz val="8.5"/>
      <color indexed="8"/>
      <name val="Arial"/>
      <family val="2"/>
      <charset val="238"/>
    </font>
    <font>
      <b/>
      <sz val="10"/>
      <color indexed="8"/>
      <name val="Arial"/>
      <family val="2"/>
      <charset val="238"/>
    </font>
    <font>
      <sz val="11"/>
      <name val="Arial"/>
      <family val="2"/>
    </font>
    <font>
      <sz val="14"/>
      <name val="Arial"/>
      <family val="2"/>
    </font>
    <font>
      <sz val="14"/>
      <color indexed="9"/>
      <name val="Arial"/>
      <family val="2"/>
    </font>
    <font>
      <b/>
      <sz val="8"/>
      <color indexed="8"/>
      <name val="Tahoma"/>
      <family val="2"/>
      <charset val="238"/>
    </font>
    <font>
      <sz val="7"/>
      <color indexed="9"/>
      <name val="Arial"/>
      <family val="2"/>
      <charset val="238"/>
    </font>
    <font>
      <b/>
      <i/>
      <sz val="8.5"/>
      <name val="Arial"/>
      <family val="2"/>
      <charset val="238"/>
    </font>
    <font>
      <i/>
      <sz val="8.5"/>
      <color indexed="9"/>
      <name val="Arial"/>
      <family val="2"/>
    </font>
    <font>
      <b/>
      <sz val="8.5"/>
      <color indexed="42"/>
      <name val="Arial"/>
      <family val="2"/>
      <charset val="238"/>
    </font>
    <font>
      <sz val="5"/>
      <color indexed="42"/>
      <name val="Arial"/>
      <family val="2"/>
    </font>
    <font>
      <sz val="5"/>
      <color indexed="42"/>
      <name val="Arial"/>
      <family val="2"/>
      <charset val="238"/>
    </font>
    <font>
      <sz val="5"/>
      <name val="Arial"/>
      <family val="2"/>
      <charset val="238"/>
    </font>
  </fonts>
  <fills count="14">
    <fill>
      <patternFill patternType="none"/>
    </fill>
    <fill>
      <patternFill patternType="gray125"/>
    </fill>
    <fill>
      <patternFill patternType="solid">
        <fgColor indexed="22"/>
        <bgColor indexed="64"/>
      </patternFill>
    </fill>
    <fill>
      <patternFill patternType="solid">
        <fgColor indexed="13"/>
        <bgColor indexed="64"/>
      </patternFill>
    </fill>
    <fill>
      <patternFill patternType="solid">
        <fgColor indexed="11"/>
        <bgColor indexed="64"/>
      </patternFill>
    </fill>
    <fill>
      <patternFill patternType="solid">
        <fgColor indexed="9"/>
        <bgColor indexed="64"/>
      </patternFill>
    </fill>
    <fill>
      <patternFill patternType="solid">
        <fgColor indexed="8"/>
        <bgColor indexed="64"/>
      </patternFill>
    </fill>
    <fill>
      <patternFill patternType="solid">
        <fgColor indexed="10"/>
        <bgColor indexed="64"/>
      </patternFill>
    </fill>
    <fill>
      <patternFill patternType="solid">
        <fgColor indexed="53"/>
        <bgColor indexed="64"/>
      </patternFill>
    </fill>
    <fill>
      <patternFill patternType="solid">
        <fgColor indexed="41"/>
        <bgColor indexed="64"/>
      </patternFill>
    </fill>
    <fill>
      <patternFill patternType="solid">
        <fgColor indexed="40"/>
        <bgColor indexed="64"/>
      </patternFill>
    </fill>
    <fill>
      <patternFill patternType="solid">
        <fgColor indexed="17"/>
        <bgColor indexed="64"/>
      </patternFill>
    </fill>
    <fill>
      <patternFill patternType="solid">
        <fgColor indexed="42"/>
        <bgColor indexed="64"/>
      </patternFill>
    </fill>
    <fill>
      <patternFill patternType="solid">
        <fgColor indexed="9"/>
        <bgColor indexed="8"/>
      </patternFill>
    </fill>
  </fills>
  <borders count="2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8"/>
      </right>
      <top style="medium">
        <color indexed="64"/>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5">
    <xf numFmtId="0" fontId="0" fillId="0" borderId="0"/>
    <xf numFmtId="0" fontId="2" fillId="0" borderId="0" applyNumberFormat="0" applyFill="0" applyBorder="0" applyAlignment="0" applyProtection="0"/>
    <xf numFmtId="0" fontId="24" fillId="0" borderId="0"/>
    <xf numFmtId="164" fontId="24" fillId="0" borderId="0" applyFont="0" applyFill="0" applyBorder="0" applyAlignment="0" applyProtection="0"/>
    <xf numFmtId="0" fontId="1" fillId="0" borderId="0"/>
  </cellStyleXfs>
  <cellXfs count="353">
    <xf numFmtId="0" fontId="0" fillId="0" borderId="0" xfId="0"/>
    <xf numFmtId="0" fontId="0" fillId="0" borderId="0" xfId="0" applyAlignment="1">
      <alignment horizontal="left"/>
    </xf>
    <xf numFmtId="0" fontId="0" fillId="0" borderId="0" xfId="0" applyAlignment="1">
      <alignment vertical="center"/>
    </xf>
    <xf numFmtId="0" fontId="3" fillId="2" borderId="0" xfId="0" applyFont="1" applyFill="1" applyAlignment="1">
      <alignment vertical="center"/>
    </xf>
    <xf numFmtId="0" fontId="0" fillId="2" borderId="0" xfId="0" applyFill="1" applyAlignment="1">
      <alignment horizontal="left" vertical="center"/>
    </xf>
    <xf numFmtId="0" fontId="0" fillId="2" borderId="0" xfId="0" applyFill="1" applyAlignment="1">
      <alignment vertical="center"/>
    </xf>
    <xf numFmtId="0" fontId="4" fillId="0" borderId="0" xfId="0" applyFont="1" applyAlignment="1">
      <alignment vertical="center"/>
    </xf>
    <xf numFmtId="0" fontId="5" fillId="3" borderId="1" xfId="0" applyFont="1" applyFill="1" applyBorder="1" applyAlignment="1">
      <alignment horizontal="centerContinuous" vertical="center"/>
    </xf>
    <xf numFmtId="0" fontId="5" fillId="3" borderId="2" xfId="0" applyFont="1" applyFill="1" applyBorder="1" applyAlignment="1">
      <alignment horizontal="centerContinuous" vertical="center"/>
    </xf>
    <xf numFmtId="0" fontId="5" fillId="3" borderId="3" xfId="0" applyFont="1" applyFill="1" applyBorder="1" applyAlignment="1">
      <alignment horizontal="centerContinuous" vertical="center"/>
    </xf>
    <xf numFmtId="0" fontId="4" fillId="2" borderId="0" xfId="0" applyFont="1" applyFill="1" applyAlignment="1">
      <alignment vertical="center"/>
    </xf>
    <xf numFmtId="0" fontId="6" fillId="2" borderId="0" xfId="0" applyFont="1" applyFill="1" applyAlignment="1">
      <alignment horizontal="center" vertical="center"/>
    </xf>
    <xf numFmtId="0" fontId="6" fillId="2" borderId="0" xfId="0" applyFont="1" applyFill="1" applyAlignment="1">
      <alignment vertical="center"/>
    </xf>
    <xf numFmtId="0" fontId="6" fillId="2" borderId="0" xfId="0" applyFont="1" applyFill="1" applyAlignment="1">
      <alignment horizontal="left" vertical="center"/>
    </xf>
    <xf numFmtId="0" fontId="7" fillId="4" borderId="1" xfId="0" applyFont="1" applyFill="1" applyBorder="1" applyAlignment="1">
      <alignment horizontal="centerContinuous" vertical="center"/>
    </xf>
    <xf numFmtId="0" fontId="7" fillId="4" borderId="2" xfId="0" applyFont="1" applyFill="1" applyBorder="1" applyAlignment="1">
      <alignment horizontal="centerContinuous" vertical="center"/>
    </xf>
    <xf numFmtId="0" fontId="7" fillId="4" borderId="3" xfId="0" applyFont="1" applyFill="1" applyBorder="1" applyAlignment="1">
      <alignment horizontal="centerContinuous" vertical="center"/>
    </xf>
    <xf numFmtId="0" fontId="8" fillId="0" borderId="0" xfId="0" applyFont="1" applyAlignment="1">
      <alignment vertical="center"/>
    </xf>
    <xf numFmtId="49" fontId="9" fillId="2" borderId="4" xfId="0" applyNumberFormat="1" applyFont="1" applyFill="1" applyBorder="1" applyAlignment="1">
      <alignment vertical="center"/>
    </xf>
    <xf numFmtId="49" fontId="9" fillId="2" borderId="0" xfId="0" applyNumberFormat="1" applyFont="1" applyFill="1" applyAlignment="1">
      <alignment vertical="center"/>
    </xf>
    <xf numFmtId="49" fontId="8" fillId="2" borderId="0" xfId="0" applyNumberFormat="1" applyFont="1" applyFill="1" applyAlignment="1">
      <alignment vertical="center"/>
    </xf>
    <xf numFmtId="0" fontId="8" fillId="2" borderId="0" xfId="0" applyFont="1" applyFill="1" applyAlignment="1">
      <alignment vertical="center"/>
    </xf>
    <xf numFmtId="49" fontId="4" fillId="2" borderId="0" xfId="0" applyNumberFormat="1" applyFont="1" applyFill="1" applyAlignment="1">
      <alignment vertical="center"/>
    </xf>
    <xf numFmtId="49" fontId="11" fillId="2" borderId="0" xfId="0" applyNumberFormat="1" applyFont="1" applyFill="1" applyAlignment="1">
      <alignment horizontal="left" vertical="center"/>
    </xf>
    <xf numFmtId="49" fontId="4" fillId="2" borderId="0" xfId="0" applyNumberFormat="1" applyFont="1" applyFill="1" applyAlignment="1">
      <alignment horizontal="right" vertical="center"/>
    </xf>
    <xf numFmtId="14" fontId="13" fillId="4" borderId="5" xfId="0" applyNumberFormat="1" applyFont="1" applyFill="1" applyBorder="1" applyAlignment="1">
      <alignment horizontal="left" vertical="center"/>
    </xf>
    <xf numFmtId="49" fontId="13" fillId="2" borderId="0" xfId="0" applyNumberFormat="1" applyFont="1" applyFill="1" applyAlignment="1">
      <alignment vertical="center"/>
    </xf>
    <xf numFmtId="49" fontId="13" fillId="4" borderId="5" xfId="0" applyNumberFormat="1" applyFont="1" applyFill="1" applyBorder="1" applyAlignment="1">
      <alignment vertical="center"/>
    </xf>
    <xf numFmtId="0" fontId="6" fillId="2" borderId="0" xfId="0" applyFont="1" applyFill="1"/>
    <xf numFmtId="0" fontId="0" fillId="2" borderId="0" xfId="0" applyFill="1"/>
    <xf numFmtId="0" fontId="0" fillId="2" borderId="0" xfId="0" applyFill="1" applyAlignment="1">
      <alignment horizontal="left"/>
    </xf>
    <xf numFmtId="0" fontId="8" fillId="2" borderId="0" xfId="0" applyFont="1" applyFill="1"/>
    <xf numFmtId="0" fontId="16" fillId="2" borderId="0" xfId="1" applyFont="1" applyFill="1"/>
    <xf numFmtId="0" fontId="19" fillId="2" borderId="0" xfId="0" applyFont="1" applyFill="1" applyAlignment="1">
      <alignment vertical="center"/>
    </xf>
    <xf numFmtId="0" fontId="17" fillId="2" borderId="0" xfId="0" applyFont="1" applyFill="1" applyAlignment="1">
      <alignment horizontal="center" vertical="center" wrapText="1"/>
    </xf>
    <xf numFmtId="0" fontId="13" fillId="2" borderId="0" xfId="0" applyFont="1" applyFill="1" applyAlignment="1">
      <alignment vertical="center"/>
    </xf>
    <xf numFmtId="0" fontId="8" fillId="2" borderId="0" xfId="0" applyFont="1" applyFill="1" applyAlignment="1">
      <alignment horizontal="center"/>
    </xf>
    <xf numFmtId="49" fontId="20" fillId="2" borderId="4" xfId="0" applyNumberFormat="1" applyFont="1" applyFill="1" applyBorder="1" applyAlignment="1">
      <alignment vertical="center"/>
    </xf>
    <xf numFmtId="49" fontId="20" fillId="2" borderId="0" xfId="0" applyNumberFormat="1" applyFont="1" applyFill="1" applyAlignment="1">
      <alignment vertical="center"/>
    </xf>
    <xf numFmtId="49" fontId="21" fillId="2" borderId="0" xfId="0" applyNumberFormat="1" applyFont="1" applyFill="1" applyAlignment="1">
      <alignment horizontal="left" vertical="center"/>
    </xf>
    <xf numFmtId="0" fontId="20" fillId="2" borderId="0" xfId="0" applyFont="1" applyFill="1"/>
    <xf numFmtId="0" fontId="12" fillId="4" borderId="5" xfId="0" applyFont="1" applyFill="1" applyBorder="1" applyAlignment="1">
      <alignment horizontal="left" vertical="center"/>
    </xf>
    <xf numFmtId="0" fontId="15" fillId="4" borderId="5" xfId="0" applyFont="1" applyFill="1" applyBorder="1" applyAlignment="1">
      <alignment vertical="center"/>
    </xf>
    <xf numFmtId="0" fontId="2" fillId="2" borderId="0" xfId="1" applyFill="1" applyBorder="1"/>
    <xf numFmtId="49" fontId="14" fillId="4" borderId="5" xfId="0" applyNumberFormat="1" applyFont="1" applyFill="1" applyBorder="1" applyAlignment="1">
      <alignment horizontal="left" vertical="center"/>
    </xf>
    <xf numFmtId="49" fontId="22" fillId="2" borderId="0" xfId="0" applyNumberFormat="1" applyFont="1" applyFill="1" applyAlignment="1">
      <alignment horizontal="center" vertical="center"/>
    </xf>
    <xf numFmtId="49" fontId="10" fillId="4" borderId="7" xfId="0" applyNumberFormat="1" applyFont="1" applyFill="1" applyBorder="1" applyAlignment="1">
      <alignment vertical="center"/>
    </xf>
    <xf numFmtId="49" fontId="23" fillId="4" borderId="6" xfId="0" applyNumberFormat="1" applyFont="1" applyFill="1" applyBorder="1" applyAlignment="1">
      <alignment vertical="center"/>
    </xf>
    <xf numFmtId="0" fontId="24" fillId="0" borderId="0" xfId="2"/>
    <xf numFmtId="0" fontId="25" fillId="0" borderId="0" xfId="2" applyFont="1" applyAlignment="1">
      <alignment horizontal="right" vertical="center"/>
    </xf>
    <xf numFmtId="49" fontId="8" fillId="0" borderId="0" xfId="2" applyNumberFormat="1" applyFont="1" applyAlignment="1">
      <alignment vertical="center"/>
    </xf>
    <xf numFmtId="49" fontId="26" fillId="0" borderId="0" xfId="2" applyNumberFormat="1" applyFont="1" applyAlignment="1">
      <alignment vertical="center"/>
    </xf>
    <xf numFmtId="0" fontId="24" fillId="5" borderId="8" xfId="2" applyFill="1" applyBorder="1"/>
    <xf numFmtId="0" fontId="24" fillId="5" borderId="9" xfId="2" applyFill="1" applyBorder="1"/>
    <xf numFmtId="49" fontId="8" fillId="5" borderId="10" xfId="2" applyNumberFormat="1" applyFont="1" applyFill="1" applyBorder="1" applyAlignment="1">
      <alignment vertical="center"/>
    </xf>
    <xf numFmtId="49" fontId="8" fillId="5" borderId="8" xfId="2" applyNumberFormat="1" applyFont="1" applyFill="1" applyBorder="1" applyAlignment="1">
      <alignment vertical="center"/>
    </xf>
    <xf numFmtId="49" fontId="26" fillId="5" borderId="9" xfId="2" applyNumberFormat="1" applyFont="1" applyFill="1" applyBorder="1" applyAlignment="1">
      <alignment vertical="center"/>
    </xf>
    <xf numFmtId="49" fontId="8" fillId="5" borderId="9" xfId="2" applyNumberFormat="1" applyFont="1" applyFill="1" applyBorder="1" applyAlignment="1">
      <alignment vertical="center"/>
    </xf>
    <xf numFmtId="49" fontId="27" fillId="5" borderId="10" xfId="2" applyNumberFormat="1" applyFont="1" applyFill="1" applyBorder="1" applyAlignment="1">
      <alignment horizontal="center" vertical="center"/>
    </xf>
    <xf numFmtId="0" fontId="8" fillId="5" borderId="9" xfId="2" applyFont="1" applyFill="1" applyBorder="1" applyAlignment="1">
      <alignment vertical="center"/>
    </xf>
    <xf numFmtId="49" fontId="8" fillId="5" borderId="10" xfId="2" applyNumberFormat="1" applyFont="1" applyFill="1" applyBorder="1" applyAlignment="1">
      <alignment horizontal="center" vertical="center"/>
    </xf>
    <xf numFmtId="0" fontId="8" fillId="2" borderId="8" xfId="2" applyFont="1" applyFill="1" applyBorder="1" applyAlignment="1">
      <alignment horizontal="right" vertical="center"/>
    </xf>
    <xf numFmtId="49" fontId="8" fillId="2" borderId="9" xfId="2" applyNumberFormat="1" applyFont="1" applyFill="1" applyBorder="1" applyAlignment="1">
      <alignment vertical="center"/>
    </xf>
    <xf numFmtId="49" fontId="8" fillId="2" borderId="10" xfId="2" applyNumberFormat="1" applyFont="1" applyFill="1" applyBorder="1" applyAlignment="1">
      <alignment vertical="center"/>
    </xf>
    <xf numFmtId="0" fontId="24" fillId="5" borderId="11" xfId="2" applyFill="1" applyBorder="1"/>
    <xf numFmtId="0" fontId="24" fillId="5" borderId="0" xfId="2" applyFill="1"/>
    <xf numFmtId="49" fontId="8" fillId="5" borderId="12" xfId="2" applyNumberFormat="1" applyFont="1" applyFill="1" applyBorder="1" applyAlignment="1">
      <alignment vertical="center"/>
    </xf>
    <xf numFmtId="49" fontId="8" fillId="5" borderId="11" xfId="2" applyNumberFormat="1" applyFont="1" applyFill="1" applyBorder="1" applyAlignment="1">
      <alignment vertical="center"/>
    </xf>
    <xf numFmtId="49" fontId="26" fillId="5" borderId="0" xfId="2" applyNumberFormat="1" applyFont="1" applyFill="1" applyAlignment="1">
      <alignment vertical="center"/>
    </xf>
    <xf numFmtId="49" fontId="8" fillId="5" borderId="0" xfId="2" applyNumberFormat="1" applyFont="1" applyFill="1" applyAlignment="1">
      <alignment vertical="center"/>
    </xf>
    <xf numFmtId="49" fontId="27" fillId="5" borderId="12" xfId="2" applyNumberFormat="1" applyFont="1" applyFill="1" applyBorder="1" applyAlignment="1">
      <alignment horizontal="center" vertical="center"/>
    </xf>
    <xf numFmtId="0" fontId="8" fillId="5" borderId="0" xfId="2" applyFont="1" applyFill="1" applyAlignment="1">
      <alignment vertical="center"/>
    </xf>
    <xf numFmtId="49" fontId="8" fillId="5" borderId="12" xfId="2" applyNumberFormat="1" applyFont="1" applyFill="1" applyBorder="1" applyAlignment="1">
      <alignment horizontal="center" vertical="center"/>
    </xf>
    <xf numFmtId="0" fontId="8" fillId="2" borderId="11" xfId="2" applyFont="1" applyFill="1" applyBorder="1" applyAlignment="1">
      <alignment horizontal="right" vertical="center"/>
    </xf>
    <xf numFmtId="49" fontId="8" fillId="2" borderId="0" xfId="2" applyNumberFormat="1" applyFont="1" applyFill="1" applyAlignment="1">
      <alignment vertical="center"/>
    </xf>
    <xf numFmtId="49" fontId="8" fillId="2" borderId="12" xfId="2" applyNumberFormat="1" applyFont="1" applyFill="1" applyBorder="1" applyAlignment="1">
      <alignment vertical="center"/>
    </xf>
    <xf numFmtId="49" fontId="28" fillId="0" borderId="0" xfId="2" applyNumberFormat="1" applyFont="1" applyAlignment="1">
      <alignment vertical="center"/>
    </xf>
    <xf numFmtId="0" fontId="24" fillId="5" borderId="13" xfId="2" applyFill="1" applyBorder="1"/>
    <xf numFmtId="0" fontId="24" fillId="5" borderId="14" xfId="2" applyFill="1" applyBorder="1"/>
    <xf numFmtId="49" fontId="28" fillId="5" borderId="15" xfId="2" applyNumberFormat="1" applyFont="1" applyFill="1" applyBorder="1" applyAlignment="1">
      <alignment vertical="center"/>
    </xf>
    <xf numFmtId="49" fontId="8" fillId="2" borderId="11" xfId="2" applyNumberFormat="1" applyFont="1" applyFill="1" applyBorder="1" applyAlignment="1">
      <alignment horizontal="right" vertical="center"/>
    </xf>
    <xf numFmtId="0" fontId="28" fillId="2" borderId="11" xfId="2" applyFont="1" applyFill="1" applyBorder="1" applyAlignment="1">
      <alignment vertical="center"/>
    </xf>
    <xf numFmtId="0" fontId="28" fillId="2" borderId="0" xfId="2" applyFont="1" applyFill="1" applyAlignment="1">
      <alignment vertical="center"/>
    </xf>
    <xf numFmtId="0" fontId="28" fillId="2" borderId="12" xfId="2" applyFont="1" applyFill="1" applyBorder="1" applyAlignment="1">
      <alignment vertical="center"/>
    </xf>
    <xf numFmtId="49" fontId="8" fillId="2" borderId="0" xfId="2" applyNumberFormat="1" applyFont="1" applyFill="1" applyAlignment="1">
      <alignment horizontal="right" vertical="center"/>
    </xf>
    <xf numFmtId="0" fontId="8" fillId="2" borderId="12" xfId="2" applyFont="1" applyFill="1" applyBorder="1" applyAlignment="1">
      <alignment vertical="center"/>
    </xf>
    <xf numFmtId="49" fontId="8" fillId="2" borderId="13" xfId="2" applyNumberFormat="1" applyFont="1" applyFill="1" applyBorder="1" applyAlignment="1">
      <alignment horizontal="right" vertical="center"/>
    </xf>
    <xf numFmtId="49" fontId="8" fillId="2" borderId="14" xfId="2" applyNumberFormat="1" applyFont="1" applyFill="1" applyBorder="1" applyAlignment="1">
      <alignment vertical="center"/>
    </xf>
    <xf numFmtId="49" fontId="8" fillId="2" borderId="15" xfId="2" applyNumberFormat="1" applyFont="1" applyFill="1" applyBorder="1" applyAlignment="1">
      <alignment vertical="center"/>
    </xf>
    <xf numFmtId="0" fontId="8" fillId="5" borderId="10" xfId="2" applyFont="1" applyFill="1" applyBorder="1" applyAlignment="1">
      <alignment vertical="center"/>
    </xf>
    <xf numFmtId="49" fontId="8" fillId="5" borderId="8" xfId="2" applyNumberFormat="1" applyFont="1" applyFill="1" applyBorder="1" applyAlignment="1">
      <alignment horizontal="right" vertical="center"/>
    </xf>
    <xf numFmtId="49" fontId="8" fillId="5" borderId="13" xfId="2" applyNumberFormat="1" applyFont="1" applyFill="1" applyBorder="1" applyAlignment="1">
      <alignment vertical="center"/>
    </xf>
    <xf numFmtId="49" fontId="26" fillId="5" borderId="14" xfId="2" applyNumberFormat="1" applyFont="1" applyFill="1" applyBorder="1" applyAlignment="1">
      <alignment vertical="center"/>
    </xf>
    <xf numFmtId="49" fontId="8" fillId="5" borderId="14" xfId="2" applyNumberFormat="1" applyFont="1" applyFill="1" applyBorder="1" applyAlignment="1">
      <alignment vertical="center"/>
    </xf>
    <xf numFmtId="49" fontId="27" fillId="5" borderId="15" xfId="2" applyNumberFormat="1" applyFont="1" applyFill="1" applyBorder="1" applyAlignment="1">
      <alignment horizontal="center" vertical="center"/>
    </xf>
    <xf numFmtId="49" fontId="8" fillId="5" borderId="15" xfId="2" applyNumberFormat="1" applyFont="1" applyFill="1" applyBorder="1" applyAlignment="1">
      <alignment horizontal="center" vertical="center"/>
    </xf>
    <xf numFmtId="49" fontId="8" fillId="5" borderId="13" xfId="2" applyNumberFormat="1" applyFont="1" applyFill="1" applyBorder="1" applyAlignment="1">
      <alignment horizontal="right" vertical="center"/>
    </xf>
    <xf numFmtId="49" fontId="8" fillId="5" borderId="15" xfId="2" applyNumberFormat="1" applyFont="1" applyFill="1" applyBorder="1" applyAlignment="1">
      <alignment vertical="center"/>
    </xf>
    <xf numFmtId="49" fontId="29" fillId="0" borderId="0" xfId="2" applyNumberFormat="1" applyFont="1" applyAlignment="1">
      <alignment vertical="center"/>
    </xf>
    <xf numFmtId="49" fontId="28" fillId="0" borderId="0" xfId="2" applyNumberFormat="1" applyFont="1" applyAlignment="1">
      <alignment horizontal="left" vertical="center"/>
    </xf>
    <xf numFmtId="0" fontId="24" fillId="0" borderId="12" xfId="2" applyBorder="1"/>
    <xf numFmtId="0" fontId="24" fillId="2" borderId="7" xfId="2" applyFill="1" applyBorder="1"/>
    <xf numFmtId="0" fontId="24" fillId="2" borderId="0" xfId="2" applyFill="1"/>
    <xf numFmtId="49" fontId="28" fillId="2" borderId="14" xfId="2" applyNumberFormat="1" applyFont="1" applyFill="1" applyBorder="1" applyAlignment="1">
      <alignment horizontal="left" vertical="center"/>
    </xf>
    <xf numFmtId="49" fontId="30" fillId="2" borderId="14" xfId="2" applyNumberFormat="1" applyFont="1" applyFill="1" applyBorder="1" applyAlignment="1">
      <alignment vertical="center"/>
    </xf>
    <xf numFmtId="49" fontId="29" fillId="2" borderId="14" xfId="2" applyNumberFormat="1" applyFont="1" applyFill="1" applyBorder="1" applyAlignment="1">
      <alignment vertical="center"/>
    </xf>
    <xf numFmtId="49" fontId="30" fillId="2" borderId="14" xfId="2" applyNumberFormat="1" applyFont="1" applyFill="1" applyBorder="1" applyAlignment="1">
      <alignment horizontal="center" vertical="center"/>
    </xf>
    <xf numFmtId="0" fontId="24" fillId="2" borderId="16" xfId="2" applyFill="1" applyBorder="1"/>
    <xf numFmtId="0" fontId="28" fillId="2" borderId="7" xfId="2" applyFont="1" applyFill="1" applyBorder="1" applyAlignment="1">
      <alignment vertical="center"/>
    </xf>
    <xf numFmtId="0" fontId="28" fillId="2" borderId="16" xfId="2" applyFont="1" applyFill="1" applyBorder="1" applyAlignment="1">
      <alignment vertical="center"/>
    </xf>
    <xf numFmtId="0" fontId="28" fillId="2" borderId="6" xfId="2" applyFont="1" applyFill="1" applyBorder="1" applyAlignment="1">
      <alignment vertical="center"/>
    </xf>
    <xf numFmtId="0" fontId="24" fillId="3" borderId="0" xfId="2" applyFill="1"/>
    <xf numFmtId="0" fontId="24" fillId="5" borderId="5" xfId="2" applyFill="1" applyBorder="1" applyAlignment="1">
      <alignment horizontal="center" vertical="center"/>
    </xf>
    <xf numFmtId="0" fontId="24" fillId="7" borderId="0" xfId="2" applyFill="1"/>
    <xf numFmtId="0" fontId="24" fillId="3" borderId="0" xfId="2" applyFill="1" applyAlignment="1">
      <alignment horizontal="center"/>
    </xf>
    <xf numFmtId="0" fontId="31" fillId="5" borderId="9" xfId="2" applyFont="1" applyFill="1" applyBorder="1" applyAlignment="1">
      <alignment horizontal="center"/>
    </xf>
    <xf numFmtId="0" fontId="24" fillId="8" borderId="17" xfId="2" applyFill="1" applyBorder="1" applyAlignment="1">
      <alignment horizontal="center"/>
    </xf>
    <xf numFmtId="0" fontId="24" fillId="9" borderId="9" xfId="2" applyFill="1" applyBorder="1" applyAlignment="1">
      <alignment horizontal="center"/>
    </xf>
    <xf numFmtId="0" fontId="32" fillId="5" borderId="9" xfId="2" applyFont="1" applyFill="1" applyBorder="1" applyAlignment="1">
      <alignment vertical="center"/>
    </xf>
    <xf numFmtId="0" fontId="32" fillId="5" borderId="9" xfId="2" applyFont="1" applyFill="1" applyBorder="1" applyAlignment="1">
      <alignment horizontal="center" vertical="center" shrinkToFit="1"/>
    </xf>
    <xf numFmtId="0" fontId="33" fillId="9" borderId="0" xfId="2" applyFont="1" applyFill="1"/>
    <xf numFmtId="0" fontId="24" fillId="5" borderId="0" xfId="2" applyFill="1" applyAlignment="1">
      <alignment horizontal="center"/>
    </xf>
    <xf numFmtId="0" fontId="31" fillId="5" borderId="0" xfId="2" applyFont="1" applyFill="1" applyAlignment="1">
      <alignment horizontal="center"/>
    </xf>
    <xf numFmtId="0" fontId="33" fillId="5" borderId="0" xfId="2" applyFont="1" applyFill="1"/>
    <xf numFmtId="0" fontId="24" fillId="10" borderId="0" xfId="2" applyFill="1" applyAlignment="1">
      <alignment horizontal="center"/>
    </xf>
    <xf numFmtId="49" fontId="15" fillId="10" borderId="0" xfId="2" applyNumberFormat="1" applyFont="1" applyFill="1"/>
    <xf numFmtId="0" fontId="34" fillId="2" borderId="0" xfId="2" applyFont="1" applyFill="1" applyAlignment="1">
      <alignment horizontal="center" shrinkToFit="1"/>
    </xf>
    <xf numFmtId="0" fontId="24" fillId="4" borderId="0" xfId="2" applyFill="1" applyAlignment="1">
      <alignment horizontal="center"/>
    </xf>
    <xf numFmtId="49" fontId="15" fillId="4" borderId="0" xfId="2" applyNumberFormat="1" applyFont="1" applyFill="1"/>
    <xf numFmtId="49" fontId="35" fillId="0" borderId="0" xfId="2" applyNumberFormat="1" applyFont="1" applyAlignment="1">
      <alignment vertical="center"/>
    </xf>
    <xf numFmtId="49" fontId="13" fillId="0" borderId="0" xfId="2" applyNumberFormat="1" applyFont="1" applyAlignment="1">
      <alignment vertical="center"/>
    </xf>
    <xf numFmtId="49" fontId="13" fillId="5" borderId="18" xfId="3" applyNumberFormat="1" applyFont="1" applyFill="1" applyBorder="1" applyAlignment="1" applyProtection="1">
      <alignment vertical="center"/>
      <protection locked="0"/>
    </xf>
    <xf numFmtId="49" fontId="14" fillId="5" borderId="18" xfId="2" applyNumberFormat="1" applyFont="1" applyFill="1" applyBorder="1" applyAlignment="1">
      <alignment horizontal="right" vertical="center"/>
    </xf>
    <xf numFmtId="49" fontId="35" fillId="5" borderId="18" xfId="2" applyNumberFormat="1" applyFont="1" applyFill="1" applyBorder="1" applyAlignment="1">
      <alignment vertical="center"/>
    </xf>
    <xf numFmtId="49" fontId="13" fillId="5" borderId="18" xfId="2" applyNumberFormat="1" applyFont="1" applyFill="1" applyBorder="1" applyAlignment="1">
      <alignment vertical="center"/>
    </xf>
    <xf numFmtId="14" fontId="13" fillId="5" borderId="18" xfId="2" applyNumberFormat="1" applyFont="1" applyFill="1" applyBorder="1" applyAlignment="1">
      <alignment horizontal="left" vertical="center"/>
    </xf>
    <xf numFmtId="49" fontId="15" fillId="3" borderId="0" xfId="2" applyNumberFormat="1" applyFont="1" applyFill="1"/>
    <xf numFmtId="49" fontId="36" fillId="0" borderId="0" xfId="2" applyNumberFormat="1" applyFont="1" applyAlignment="1">
      <alignment vertical="center"/>
    </xf>
    <xf numFmtId="49" fontId="37" fillId="0" borderId="0" xfId="2" applyNumberFormat="1" applyFont="1" applyAlignment="1">
      <alignment vertical="center"/>
    </xf>
    <xf numFmtId="49" fontId="37" fillId="2" borderId="0" xfId="2" applyNumberFormat="1" applyFont="1" applyFill="1" applyAlignment="1">
      <alignment vertical="center"/>
    </xf>
    <xf numFmtId="49" fontId="38" fillId="2" borderId="0" xfId="2" applyNumberFormat="1" applyFont="1" applyFill="1" applyAlignment="1">
      <alignment horizontal="right" vertical="center"/>
    </xf>
    <xf numFmtId="49" fontId="36" fillId="2" borderId="0" xfId="2" applyNumberFormat="1" applyFont="1" applyFill="1" applyAlignment="1">
      <alignment vertical="center"/>
    </xf>
    <xf numFmtId="49" fontId="24" fillId="3" borderId="0" xfId="2" applyNumberFormat="1" applyFill="1"/>
    <xf numFmtId="49" fontId="39" fillId="0" borderId="0" xfId="2" applyNumberFormat="1" applyFont="1"/>
    <xf numFmtId="49" fontId="15" fillId="0" borderId="0" xfId="2" applyNumberFormat="1" applyFont="1"/>
    <xf numFmtId="49" fontId="40" fillId="5" borderId="0" xfId="2" applyNumberFormat="1" applyFont="1" applyFill="1" applyAlignment="1">
      <alignment horizontal="left"/>
    </xf>
    <xf numFmtId="49" fontId="39" fillId="5" borderId="0" xfId="2" applyNumberFormat="1" applyFont="1" applyFill="1"/>
    <xf numFmtId="49" fontId="15" fillId="5" borderId="0" xfId="2" applyNumberFormat="1" applyFont="1" applyFill="1"/>
    <xf numFmtId="49" fontId="41" fillId="5" borderId="0" xfId="2" applyNumberFormat="1" applyFont="1" applyFill="1"/>
    <xf numFmtId="49" fontId="12" fillId="5" borderId="0" xfId="2" applyNumberFormat="1" applyFont="1" applyFill="1" applyAlignment="1">
      <alignment horizontal="left"/>
    </xf>
    <xf numFmtId="0" fontId="12" fillId="5" borderId="0" xfId="2" applyFont="1" applyFill="1" applyAlignment="1">
      <alignment horizontal="left"/>
    </xf>
    <xf numFmtId="0" fontId="41" fillId="5" borderId="0" xfId="2" applyFont="1" applyFill="1"/>
    <xf numFmtId="0" fontId="42" fillId="11" borderId="0" xfId="2" applyFont="1" applyFill="1" applyAlignment="1">
      <alignment horizontal="center" vertical="center"/>
    </xf>
    <xf numFmtId="49" fontId="43" fillId="0" borderId="0" xfId="2" applyNumberFormat="1" applyFont="1" applyAlignment="1">
      <alignment vertical="top"/>
    </xf>
    <xf numFmtId="49" fontId="4" fillId="0" borderId="0" xfId="2" applyNumberFormat="1" applyFont="1" applyAlignment="1">
      <alignment vertical="top"/>
    </xf>
    <xf numFmtId="49" fontId="44" fillId="5" borderId="0" xfId="2" applyNumberFormat="1" applyFont="1" applyFill="1" applyAlignment="1">
      <alignment horizontal="left"/>
    </xf>
    <xf numFmtId="49" fontId="43" fillId="5" borderId="0" xfId="2" applyNumberFormat="1" applyFont="1" applyFill="1" applyAlignment="1">
      <alignment vertical="top"/>
    </xf>
    <xf numFmtId="49" fontId="45" fillId="5" borderId="0" xfId="2" applyNumberFormat="1" applyFont="1" applyFill="1" applyAlignment="1">
      <alignment vertical="top"/>
    </xf>
    <xf numFmtId="49" fontId="40" fillId="5" borderId="0" xfId="2" applyNumberFormat="1" applyFont="1" applyFill="1" applyAlignment="1">
      <alignment horizontal="center"/>
    </xf>
    <xf numFmtId="49" fontId="4" fillId="5" borderId="0" xfId="2" applyNumberFormat="1" applyFont="1" applyFill="1" applyAlignment="1">
      <alignment vertical="top"/>
    </xf>
    <xf numFmtId="0" fontId="22" fillId="5" borderId="0" xfId="2" applyFont="1" applyFill="1" applyAlignment="1">
      <alignment horizontal="center"/>
    </xf>
    <xf numFmtId="0" fontId="22" fillId="9" borderId="0" xfId="2" applyFont="1" applyFill="1" applyAlignment="1">
      <alignment horizontal="center"/>
    </xf>
    <xf numFmtId="0" fontId="46" fillId="5" borderId="9" xfId="2" applyFont="1" applyFill="1" applyBorder="1" applyAlignment="1">
      <alignment vertical="center"/>
    </xf>
    <xf numFmtId="0" fontId="22" fillId="5" borderId="9" xfId="2" applyFont="1" applyFill="1" applyBorder="1"/>
    <xf numFmtId="0" fontId="47" fillId="5" borderId="0" xfId="2" applyFont="1" applyFill="1" applyAlignment="1">
      <alignment horizontal="center"/>
    </xf>
    <xf numFmtId="0" fontId="47" fillId="9" borderId="0" xfId="2" applyFont="1" applyFill="1" applyAlignment="1">
      <alignment horizontal="center"/>
    </xf>
    <xf numFmtId="0" fontId="24" fillId="5" borderId="5" xfId="2" applyFill="1" applyBorder="1"/>
    <xf numFmtId="0" fontId="22" fillId="9" borderId="5" xfId="2" applyFont="1" applyFill="1" applyBorder="1" applyAlignment="1">
      <alignment horizontal="center" vertical="center"/>
    </xf>
    <xf numFmtId="0" fontId="24" fillId="5" borderId="0" xfId="2" applyFill="1" applyAlignment="1">
      <alignment horizontal="center" vertical="center"/>
    </xf>
    <xf numFmtId="0" fontId="24" fillId="0" borderId="18" xfId="2" applyBorder="1"/>
    <xf numFmtId="0" fontId="24" fillId="5" borderId="9" xfId="2" applyFill="1" applyBorder="1" applyAlignment="1">
      <alignment horizontal="center" vertical="center" shrinkToFit="1"/>
    </xf>
    <xf numFmtId="0" fontId="24" fillId="5" borderId="9" xfId="2" applyFill="1" applyBorder="1" applyAlignment="1">
      <alignment vertical="center" shrinkToFit="1"/>
    </xf>
    <xf numFmtId="0" fontId="24" fillId="5" borderId="0" xfId="2" applyFill="1" applyAlignment="1">
      <alignment shrinkToFit="1"/>
    </xf>
    <xf numFmtId="0" fontId="12" fillId="0" borderId="0" xfId="2" applyFont="1" applyAlignment="1">
      <alignment horizontal="left" vertical="center"/>
    </xf>
    <xf numFmtId="49" fontId="38" fillId="0" borderId="0" xfId="2" applyNumberFormat="1" applyFont="1" applyAlignment="1">
      <alignment horizontal="right" vertical="center"/>
    </xf>
    <xf numFmtId="0" fontId="24" fillId="0" borderId="0" xfId="2" applyAlignment="1">
      <alignment horizontal="center"/>
    </xf>
    <xf numFmtId="49" fontId="10" fillId="0" borderId="0" xfId="2" applyNumberFormat="1" applyFont="1" applyAlignment="1">
      <alignment vertical="top"/>
    </xf>
    <xf numFmtId="49" fontId="45" fillId="0" borderId="0" xfId="2" applyNumberFormat="1" applyFont="1" applyAlignment="1">
      <alignment vertical="top"/>
    </xf>
    <xf numFmtId="49" fontId="40" fillId="0" borderId="0" xfId="2" applyNumberFormat="1" applyFont="1" applyAlignment="1">
      <alignment horizontal="center"/>
    </xf>
    <xf numFmtId="49" fontId="40" fillId="0" borderId="0" xfId="2" applyNumberFormat="1" applyFont="1" applyAlignment="1">
      <alignment horizontal="left"/>
    </xf>
    <xf numFmtId="49" fontId="44" fillId="0" borderId="0" xfId="2" applyNumberFormat="1" applyFont="1" applyAlignment="1">
      <alignment horizontal="left"/>
    </xf>
    <xf numFmtId="0" fontId="4" fillId="0" borderId="0" xfId="2" applyFont="1" applyAlignment="1">
      <alignment vertical="top"/>
    </xf>
    <xf numFmtId="0" fontId="4" fillId="5" borderId="0" xfId="2" applyFont="1" applyFill="1" applyAlignment="1">
      <alignment vertical="top"/>
    </xf>
    <xf numFmtId="0" fontId="41" fillId="0" borderId="0" xfId="2" applyFont="1"/>
    <xf numFmtId="49" fontId="12" fillId="0" borderId="0" xfId="2" applyNumberFormat="1" applyFont="1" applyAlignment="1">
      <alignment horizontal="left"/>
    </xf>
    <xf numFmtId="49" fontId="41" fillId="0" borderId="0" xfId="2" applyNumberFormat="1" applyFont="1"/>
    <xf numFmtId="0" fontId="15" fillId="0" borderId="0" xfId="2" applyFont="1"/>
    <xf numFmtId="0" fontId="9" fillId="0" borderId="0" xfId="2" applyFont="1" applyAlignment="1">
      <alignment vertical="center"/>
    </xf>
    <xf numFmtId="14" fontId="13" fillId="0" borderId="18" xfId="2" applyNumberFormat="1" applyFont="1" applyBorder="1" applyAlignment="1">
      <alignment horizontal="left" vertical="center"/>
    </xf>
    <xf numFmtId="49" fontId="13" fillId="0" borderId="18" xfId="2" applyNumberFormat="1" applyFont="1" applyBorder="1" applyAlignment="1">
      <alignment vertical="center"/>
    </xf>
    <xf numFmtId="49" fontId="24" fillId="0" borderId="18" xfId="2" applyNumberFormat="1" applyBorder="1" applyAlignment="1">
      <alignment vertical="center"/>
    </xf>
    <xf numFmtId="49" fontId="35" fillId="0" borderId="18" xfId="2" applyNumberFormat="1" applyFont="1" applyBorder="1" applyAlignment="1">
      <alignment vertical="center"/>
    </xf>
    <xf numFmtId="49" fontId="13" fillId="0" borderId="18" xfId="3" applyNumberFormat="1" applyFont="1" applyBorder="1" applyAlignment="1" applyProtection="1">
      <alignment vertical="center"/>
      <protection locked="0"/>
    </xf>
    <xf numFmtId="0" fontId="14" fillId="0" borderId="18" xfId="2" applyFont="1" applyBorder="1" applyAlignment="1">
      <alignment horizontal="left" vertical="center"/>
    </xf>
    <xf numFmtId="49" fontId="14" fillId="0" borderId="18" xfId="2" applyNumberFormat="1" applyFont="1" applyBorder="1" applyAlignment="1">
      <alignment horizontal="right" vertical="center"/>
    </xf>
    <xf numFmtId="0" fontId="13" fillId="0" borderId="0" xfId="2" applyFont="1" applyAlignment="1">
      <alignment vertical="center"/>
    </xf>
    <xf numFmtId="49" fontId="8" fillId="2" borderId="0" xfId="2" applyNumberFormat="1" applyFont="1" applyFill="1" applyAlignment="1">
      <alignment horizontal="center" vertical="center"/>
    </xf>
    <xf numFmtId="49" fontId="8" fillId="2" borderId="0" xfId="2" applyNumberFormat="1" applyFont="1" applyFill="1" applyAlignment="1">
      <alignment horizontal="center" vertical="center" shrinkToFit="1"/>
    </xf>
    <xf numFmtId="49" fontId="8" fillId="2" borderId="0" xfId="2" applyNumberFormat="1" applyFont="1" applyFill="1" applyAlignment="1">
      <alignment horizontal="left" vertical="center"/>
    </xf>
    <xf numFmtId="49" fontId="26" fillId="2" borderId="0" xfId="2" applyNumberFormat="1" applyFont="1" applyFill="1" applyAlignment="1">
      <alignment horizontal="center" vertical="center"/>
    </xf>
    <xf numFmtId="49" fontId="26" fillId="2" borderId="0" xfId="2" applyNumberFormat="1" applyFont="1" applyFill="1" applyAlignment="1">
      <alignment vertical="center"/>
    </xf>
    <xf numFmtId="49" fontId="49" fillId="2" borderId="0" xfId="2" applyNumberFormat="1" applyFont="1" applyFill="1" applyAlignment="1">
      <alignment horizontal="right" vertical="center"/>
    </xf>
    <xf numFmtId="0" fontId="49" fillId="2" borderId="0" xfId="2" applyFont="1" applyFill="1" applyAlignment="1">
      <alignment horizontal="center" vertical="center"/>
    </xf>
    <xf numFmtId="0" fontId="49" fillId="2" borderId="0" xfId="2" applyFont="1" applyFill="1" applyAlignment="1">
      <alignment horizontal="right" vertical="center"/>
    </xf>
    <xf numFmtId="0" fontId="49" fillId="2" borderId="0" xfId="2" applyFont="1" applyFill="1" applyAlignment="1">
      <alignment horizontal="left" vertical="center"/>
    </xf>
    <xf numFmtId="0" fontId="49" fillId="2" borderId="0" xfId="2" applyFont="1" applyFill="1" applyAlignment="1">
      <alignment vertical="center"/>
    </xf>
    <xf numFmtId="0" fontId="50" fillId="2" borderId="0" xfId="2" applyFont="1" applyFill="1" applyAlignment="1">
      <alignment horizontal="center" vertical="center"/>
    </xf>
    <xf numFmtId="0" fontId="50" fillId="2" borderId="0" xfId="2" applyFont="1" applyFill="1" applyAlignment="1">
      <alignment vertical="center"/>
    </xf>
    <xf numFmtId="0" fontId="49" fillId="0" borderId="0" xfId="2" applyFont="1" applyAlignment="1">
      <alignment vertical="center"/>
    </xf>
    <xf numFmtId="0" fontId="49" fillId="3" borderId="0" xfId="2" applyFont="1" applyFill="1"/>
    <xf numFmtId="0" fontId="49" fillId="3" borderId="0" xfId="2" applyFont="1" applyFill="1" applyAlignment="1">
      <alignment horizontal="center"/>
    </xf>
    <xf numFmtId="0" fontId="49" fillId="0" borderId="0" xfId="2" applyFont="1"/>
    <xf numFmtId="49" fontId="51" fillId="2" borderId="0" xfId="2" applyNumberFormat="1" applyFont="1" applyFill="1" applyAlignment="1">
      <alignment horizontal="center" vertical="center"/>
    </xf>
    <xf numFmtId="0" fontId="32" fillId="0" borderId="9" xfId="2" applyFont="1" applyBorder="1" applyAlignment="1">
      <alignment horizontal="center" vertical="center"/>
    </xf>
    <xf numFmtId="0" fontId="32" fillId="0" borderId="9" xfId="2" applyFont="1" applyBorder="1" applyAlignment="1">
      <alignment horizontal="center" vertical="center" shrinkToFit="1"/>
    </xf>
    <xf numFmtId="0" fontId="52" fillId="12" borderId="9" xfId="2" applyFont="1" applyFill="1" applyBorder="1" applyAlignment="1">
      <alignment horizontal="center" vertical="center"/>
    </xf>
    <xf numFmtId="0" fontId="51" fillId="0" borderId="9" xfId="2" applyFont="1" applyBorder="1" applyAlignment="1">
      <alignment vertical="center"/>
    </xf>
    <xf numFmtId="0" fontId="53" fillId="0" borderId="9" xfId="2" applyFont="1" applyBorder="1" applyAlignment="1">
      <alignment horizontal="center" vertical="center"/>
    </xf>
    <xf numFmtId="0" fontId="53" fillId="0" borderId="0" xfId="2" applyFont="1" applyAlignment="1">
      <alignment vertical="center"/>
    </xf>
    <xf numFmtId="0" fontId="54" fillId="5" borderId="0" xfId="2" applyFont="1" applyFill="1" applyAlignment="1">
      <alignment vertical="center"/>
    </xf>
    <xf numFmtId="0" fontId="55" fillId="5" borderId="0" xfId="2" applyFont="1" applyFill="1" applyAlignment="1">
      <alignment vertical="center"/>
    </xf>
    <xf numFmtId="49" fontId="54" fillId="5" borderId="0" xfId="2" applyNumberFormat="1" applyFont="1" applyFill="1" applyAlignment="1">
      <alignment vertical="center"/>
    </xf>
    <xf numFmtId="49" fontId="55" fillId="5" borderId="0" xfId="2" applyNumberFormat="1" applyFont="1" applyFill="1" applyAlignment="1">
      <alignment vertical="center"/>
    </xf>
    <xf numFmtId="0" fontId="15" fillId="5" borderId="0" xfId="2" applyFont="1" applyFill="1" applyAlignment="1">
      <alignment vertical="center"/>
    </xf>
    <xf numFmtId="0" fontId="15" fillId="0" borderId="0" xfId="2" applyFont="1" applyAlignment="1">
      <alignment vertical="center"/>
    </xf>
    <xf numFmtId="0" fontId="15" fillId="0" borderId="19" xfId="2" applyFont="1" applyBorder="1" applyAlignment="1">
      <alignment vertical="center"/>
    </xf>
    <xf numFmtId="49" fontId="54" fillId="2" borderId="0" xfId="2" applyNumberFormat="1" applyFont="1" applyFill="1" applyAlignment="1">
      <alignment horizontal="center" vertical="center"/>
    </xf>
    <xf numFmtId="0" fontId="32" fillId="0" borderId="0" xfId="2" applyFont="1" applyAlignment="1">
      <alignment horizontal="center" vertical="center"/>
    </xf>
    <xf numFmtId="0" fontId="32" fillId="0" borderId="0" xfId="2" applyFont="1" applyAlignment="1">
      <alignment horizontal="center" vertical="center" shrinkToFit="1"/>
    </xf>
    <xf numFmtId="0" fontId="54" fillId="0" borderId="0" xfId="2" applyFont="1" applyAlignment="1">
      <alignment horizontal="center" vertical="center"/>
    </xf>
    <xf numFmtId="0" fontId="56" fillId="0" borderId="0" xfId="2" applyFont="1" applyAlignment="1">
      <alignment vertical="center"/>
    </xf>
    <xf numFmtId="0" fontId="57" fillId="0" borderId="0" xfId="2" applyFont="1" applyAlignment="1">
      <alignment vertical="center"/>
    </xf>
    <xf numFmtId="0" fontId="58" fillId="0" borderId="0" xfId="2" applyFont="1" applyAlignment="1">
      <alignment horizontal="right" vertical="center"/>
    </xf>
    <xf numFmtId="0" fontId="25" fillId="13" borderId="13" xfId="2" applyFont="1" applyFill="1" applyBorder="1" applyAlignment="1">
      <alignment horizontal="right" vertical="center"/>
    </xf>
    <xf numFmtId="0" fontId="53" fillId="0" borderId="9" xfId="2" applyFont="1" applyBorder="1" applyAlignment="1">
      <alignment vertical="center"/>
    </xf>
    <xf numFmtId="0" fontId="15" fillId="0" borderId="20" xfId="2" applyFont="1" applyBorder="1" applyAlignment="1">
      <alignment vertical="center"/>
    </xf>
    <xf numFmtId="0" fontId="54" fillId="0" borderId="9" xfId="2" applyFont="1" applyBorder="1" applyAlignment="1">
      <alignment vertical="center"/>
    </xf>
    <xf numFmtId="0" fontId="53" fillId="0" borderId="8" xfId="2" applyFont="1" applyBorder="1" applyAlignment="1">
      <alignment horizontal="center" vertical="center"/>
    </xf>
    <xf numFmtId="0" fontId="53" fillId="0" borderId="11" xfId="2" applyFont="1" applyBorder="1" applyAlignment="1">
      <alignment horizontal="left" vertical="center"/>
    </xf>
    <xf numFmtId="0" fontId="52" fillId="0" borderId="0" xfId="2" applyFont="1" applyAlignment="1">
      <alignment horizontal="center" vertical="center"/>
    </xf>
    <xf numFmtId="0" fontId="53" fillId="0" borderId="0" xfId="2" applyFont="1" applyAlignment="1">
      <alignment horizontal="center" vertical="center"/>
    </xf>
    <xf numFmtId="0" fontId="26" fillId="0" borderId="0" xfId="2" applyFont="1" applyAlignment="1">
      <alignment horizontal="right" vertical="center"/>
    </xf>
    <xf numFmtId="0" fontId="25" fillId="13" borderId="11" xfId="2" applyFont="1" applyFill="1" applyBorder="1" applyAlignment="1">
      <alignment horizontal="right" vertical="center"/>
    </xf>
    <xf numFmtId="49" fontId="53" fillId="0" borderId="9" xfId="2" applyNumberFormat="1" applyFont="1" applyBorder="1" applyAlignment="1">
      <alignment vertical="center"/>
    </xf>
    <xf numFmtId="49" fontId="53" fillId="0" borderId="0" xfId="2" applyNumberFormat="1" applyFont="1" applyAlignment="1">
      <alignment vertical="center"/>
    </xf>
    <xf numFmtId="0" fontId="53" fillId="0" borderId="11" xfId="2" applyFont="1" applyBorder="1" applyAlignment="1">
      <alignment vertical="center"/>
    </xf>
    <xf numFmtId="49" fontId="53" fillId="0" borderId="11" xfId="2" applyNumberFormat="1" applyFont="1" applyBorder="1" applyAlignment="1">
      <alignment vertical="center"/>
    </xf>
    <xf numFmtId="0" fontId="53" fillId="0" borderId="8" xfId="2" applyFont="1" applyBorder="1" applyAlignment="1">
      <alignment vertical="center"/>
    </xf>
    <xf numFmtId="0" fontId="59" fillId="0" borderId="8" xfId="2" applyFont="1" applyBorder="1" applyAlignment="1">
      <alignment horizontal="center" vertical="center"/>
    </xf>
    <xf numFmtId="0" fontId="60" fillId="0" borderId="0" xfId="2" applyFont="1" applyAlignment="1">
      <alignment vertical="center"/>
    </xf>
    <xf numFmtId="0" fontId="61" fillId="0" borderId="0" xfId="2" applyFont="1" applyAlignment="1">
      <alignment vertical="center"/>
    </xf>
    <xf numFmtId="0" fontId="59" fillId="0" borderId="9" xfId="2" applyFont="1" applyBorder="1" applyAlignment="1">
      <alignment horizontal="center" vertical="center"/>
    </xf>
    <xf numFmtId="0" fontId="15" fillId="0" borderId="21" xfId="2" applyFont="1" applyBorder="1" applyAlignment="1">
      <alignment vertical="center"/>
    </xf>
    <xf numFmtId="49" fontId="53" fillId="0" borderId="8" xfId="2" applyNumberFormat="1" applyFont="1" applyBorder="1" applyAlignment="1">
      <alignment vertical="center"/>
    </xf>
    <xf numFmtId="0" fontId="62" fillId="0" borderId="0" xfId="2" applyFont="1" applyAlignment="1">
      <alignment vertical="center"/>
    </xf>
    <xf numFmtId="49" fontId="46" fillId="2" borderId="0" xfId="2" applyNumberFormat="1" applyFont="1" applyFill="1" applyAlignment="1">
      <alignment horizontal="center" vertical="center"/>
    </xf>
    <xf numFmtId="49" fontId="54" fillId="0" borderId="0" xfId="2" applyNumberFormat="1" applyFont="1" applyAlignment="1">
      <alignment horizontal="center" vertical="center"/>
    </xf>
    <xf numFmtId="49" fontId="51" fillId="0" borderId="0" xfId="2" applyNumberFormat="1" applyFont="1" applyAlignment="1">
      <alignment horizontal="center" vertical="center"/>
    </xf>
    <xf numFmtId="0" fontId="54" fillId="0" borderId="0" xfId="2" applyFont="1" applyAlignment="1">
      <alignment vertical="center"/>
    </xf>
    <xf numFmtId="49" fontId="54" fillId="0" borderId="0" xfId="2" applyNumberFormat="1" applyFont="1" applyAlignment="1">
      <alignment vertical="center"/>
    </xf>
    <xf numFmtId="0" fontId="8" fillId="0" borderId="0" xfId="2" applyFont="1" applyAlignment="1">
      <alignment horizontal="right" vertical="center"/>
    </xf>
    <xf numFmtId="0" fontId="54" fillId="0" borderId="0" xfId="2" applyFont="1" applyAlignment="1">
      <alignment horizontal="left" vertical="center"/>
    </xf>
    <xf numFmtId="49" fontId="63" fillId="5" borderId="0" xfId="2" applyNumberFormat="1" applyFont="1" applyFill="1" applyAlignment="1">
      <alignment horizontal="center" vertical="center"/>
    </xf>
    <xf numFmtId="49" fontId="64" fillId="0" borderId="0" xfId="2" applyNumberFormat="1" applyFont="1" applyAlignment="1">
      <alignment vertical="center"/>
    </xf>
    <xf numFmtId="49" fontId="65" fillId="0" borderId="0" xfId="2" applyNumberFormat="1" applyFont="1" applyAlignment="1">
      <alignment horizontal="center" vertical="center"/>
    </xf>
    <xf numFmtId="49" fontId="64" fillId="5" borderId="0" xfId="2" applyNumberFormat="1" applyFont="1" applyFill="1" applyAlignment="1">
      <alignment vertical="center"/>
    </xf>
    <xf numFmtId="49" fontId="65" fillId="5" borderId="0" xfId="2" applyNumberFormat="1" applyFont="1" applyFill="1" applyAlignment="1">
      <alignment vertical="center"/>
    </xf>
    <xf numFmtId="0" fontId="24" fillId="5" borderId="0" xfId="2" applyFill="1" applyAlignment="1">
      <alignment vertical="center"/>
    </xf>
    <xf numFmtId="0" fontId="24" fillId="0" borderId="0" xfId="2" applyAlignment="1">
      <alignment vertical="center"/>
    </xf>
    <xf numFmtId="49" fontId="30" fillId="2" borderId="16" xfId="2" applyNumberFormat="1" applyFont="1" applyFill="1" applyBorder="1" applyAlignment="1">
      <alignment horizontal="center" vertical="center"/>
    </xf>
    <xf numFmtId="49" fontId="30" fillId="2" borderId="16" xfId="2" applyNumberFormat="1" applyFont="1" applyFill="1" applyBorder="1" applyAlignment="1">
      <alignment vertical="center"/>
    </xf>
    <xf numFmtId="49" fontId="30" fillId="2" borderId="16" xfId="2" applyNumberFormat="1" applyFont="1" applyFill="1" applyBorder="1" applyAlignment="1">
      <alignment horizontal="centerContinuous" vertical="center"/>
    </xf>
    <xf numFmtId="49" fontId="30" fillId="2" borderId="7" xfId="2" applyNumberFormat="1" applyFont="1" applyFill="1" applyBorder="1" applyAlignment="1">
      <alignment horizontal="centerContinuous" vertical="center"/>
    </xf>
    <xf numFmtId="49" fontId="29" fillId="2" borderId="16" xfId="2" applyNumberFormat="1" applyFont="1" applyFill="1" applyBorder="1" applyAlignment="1">
      <alignment vertical="center"/>
    </xf>
    <xf numFmtId="49" fontId="29" fillId="2" borderId="7" xfId="2" applyNumberFormat="1" applyFont="1" applyFill="1" applyBorder="1" applyAlignment="1">
      <alignment vertical="center"/>
    </xf>
    <xf numFmtId="49" fontId="28" fillId="2" borderId="16" xfId="2" applyNumberFormat="1" applyFont="1" applyFill="1" applyBorder="1" applyAlignment="1">
      <alignment horizontal="left" vertical="center"/>
    </xf>
    <xf numFmtId="49" fontId="28" fillId="0" borderId="16" xfId="2" applyNumberFormat="1" applyFont="1" applyBorder="1" applyAlignment="1">
      <alignment horizontal="left" vertical="center"/>
    </xf>
    <xf numFmtId="49" fontId="29" fillId="5" borderId="7" xfId="2" applyNumberFormat="1" applyFont="1" applyFill="1" applyBorder="1" applyAlignment="1">
      <alignment vertical="center"/>
    </xf>
    <xf numFmtId="0" fontId="8" fillId="0" borderId="0" xfId="2" applyFont="1" applyAlignment="1">
      <alignment vertical="center"/>
    </xf>
    <xf numFmtId="49" fontId="8" fillId="0" borderId="15" xfId="2" applyNumberFormat="1" applyFont="1" applyBorder="1" applyAlignment="1">
      <alignment vertical="center"/>
    </xf>
    <xf numFmtId="49" fontId="8" fillId="0" borderId="14" xfId="2" applyNumberFormat="1" applyFont="1" applyBorder="1" applyAlignment="1">
      <alignment vertical="center"/>
    </xf>
    <xf numFmtId="49" fontId="8" fillId="0" borderId="14" xfId="2" applyNumberFormat="1" applyFont="1" applyBorder="1" applyAlignment="1">
      <alignment horizontal="right" vertical="center"/>
    </xf>
    <xf numFmtId="49" fontId="8" fillId="0" borderId="13" xfId="2" applyNumberFormat="1" applyFont="1" applyBorder="1" applyAlignment="1">
      <alignment horizontal="right" vertical="center"/>
    </xf>
    <xf numFmtId="49" fontId="8" fillId="0" borderId="0" xfId="2" applyNumberFormat="1" applyFont="1" applyAlignment="1">
      <alignment horizontal="center" vertical="center"/>
    </xf>
    <xf numFmtId="49" fontId="8" fillId="5" borderId="0" xfId="2" applyNumberFormat="1" applyFont="1" applyFill="1" applyAlignment="1">
      <alignment horizontal="center" vertical="center"/>
    </xf>
    <xf numFmtId="49" fontId="27" fillId="0" borderId="0" xfId="2" applyNumberFormat="1" applyFont="1" applyAlignment="1">
      <alignment horizontal="center" vertical="center"/>
    </xf>
    <xf numFmtId="49" fontId="26" fillId="0" borderId="11" xfId="2" applyNumberFormat="1" applyFont="1" applyBorder="1" applyAlignment="1">
      <alignment vertical="center"/>
    </xf>
    <xf numFmtId="49" fontId="28" fillId="2" borderId="15" xfId="2" applyNumberFormat="1" applyFont="1" applyFill="1" applyBorder="1" applyAlignment="1">
      <alignment vertical="center"/>
    </xf>
    <xf numFmtId="49" fontId="28" fillId="2" borderId="14" xfId="2" applyNumberFormat="1" applyFont="1" applyFill="1" applyBorder="1" applyAlignment="1">
      <alignment vertical="center"/>
    </xf>
    <xf numFmtId="49" fontId="26" fillId="2" borderId="11" xfId="2" applyNumberFormat="1" applyFont="1" applyFill="1" applyBorder="1" applyAlignment="1">
      <alignment vertical="center"/>
    </xf>
    <xf numFmtId="49" fontId="8" fillId="0" borderId="10" xfId="2" applyNumberFormat="1" applyFont="1" applyBorder="1" applyAlignment="1">
      <alignment vertical="center"/>
    </xf>
    <xf numFmtId="49" fontId="8" fillId="0" borderId="9" xfId="2" applyNumberFormat="1" applyFont="1" applyBorder="1" applyAlignment="1">
      <alignment vertical="center"/>
    </xf>
    <xf numFmtId="49" fontId="8" fillId="0" borderId="9" xfId="2" applyNumberFormat="1" applyFont="1" applyBorder="1" applyAlignment="1">
      <alignment horizontal="right" vertical="center"/>
    </xf>
    <xf numFmtId="49" fontId="8" fillId="0" borderId="8" xfId="2" applyNumberFormat="1" applyFont="1" applyBorder="1" applyAlignment="1">
      <alignment horizontal="right" vertical="center"/>
    </xf>
    <xf numFmtId="0" fontId="8" fillId="0" borderId="9" xfId="2" applyFont="1" applyBorder="1" applyAlignment="1">
      <alignment vertical="center"/>
    </xf>
    <xf numFmtId="49" fontId="26" fillId="0" borderId="9" xfId="2" applyNumberFormat="1" applyFont="1" applyBorder="1" applyAlignment="1">
      <alignment vertical="center"/>
    </xf>
    <xf numFmtId="49" fontId="26" fillId="0" borderId="8" xfId="2" applyNumberFormat="1" applyFont="1" applyBorder="1" applyAlignment="1">
      <alignment vertical="center"/>
    </xf>
    <xf numFmtId="49" fontId="8" fillId="2" borderId="14" xfId="2" applyNumberFormat="1" applyFont="1" applyFill="1" applyBorder="1" applyAlignment="1">
      <alignment horizontal="right" vertical="center"/>
    </xf>
    <xf numFmtId="0" fontId="8" fillId="2" borderId="0" xfId="2" applyFont="1" applyFill="1" applyAlignment="1">
      <alignment horizontal="right" vertical="center"/>
    </xf>
    <xf numFmtId="0" fontId="8" fillId="2" borderId="9" xfId="2" applyFont="1" applyFill="1" applyBorder="1" applyAlignment="1">
      <alignment horizontal="right" vertical="center"/>
    </xf>
    <xf numFmtId="49" fontId="8" fillId="0" borderId="9" xfId="2" applyNumberFormat="1" applyFont="1" applyBorder="1" applyAlignment="1">
      <alignment horizontal="center" vertical="center"/>
    </xf>
    <xf numFmtId="49" fontId="8" fillId="5" borderId="9" xfId="2" applyNumberFormat="1" applyFont="1" applyFill="1" applyBorder="1" applyAlignment="1">
      <alignment horizontal="center" vertical="center"/>
    </xf>
    <xf numFmtId="49" fontId="27" fillId="0" borderId="9" xfId="2" applyNumberFormat="1" applyFont="1" applyBorder="1" applyAlignment="1">
      <alignment horizontal="center" vertical="center"/>
    </xf>
    <xf numFmtId="0" fontId="25" fillId="13" borderId="8" xfId="2" applyFont="1" applyFill="1" applyBorder="1" applyAlignment="1">
      <alignment horizontal="right" vertical="center"/>
    </xf>
    <xf numFmtId="0" fontId="26" fillId="0" borderId="0" xfId="2" applyFont="1"/>
    <xf numFmtId="0" fontId="39" fillId="0" borderId="0" xfId="2" applyFont="1"/>
    <xf numFmtId="0" fontId="12" fillId="0" borderId="0" xfId="2" applyFont="1" applyAlignment="1">
      <alignment horizontal="left"/>
    </xf>
    <xf numFmtId="49" fontId="50" fillId="2" borderId="0" xfId="2" applyNumberFormat="1" applyFont="1" applyFill="1" applyAlignment="1">
      <alignment vertical="center"/>
    </xf>
    <xf numFmtId="0" fontId="32" fillId="0" borderId="9" xfId="2" applyFont="1" applyBorder="1" applyAlignment="1">
      <alignment vertical="center"/>
    </xf>
    <xf numFmtId="0" fontId="67" fillId="0" borderId="0" xfId="2" applyFont="1" applyAlignment="1">
      <alignment horizontal="right" vertical="center"/>
    </xf>
    <xf numFmtId="0" fontId="55" fillId="5" borderId="11" xfId="2" applyFont="1" applyFill="1" applyBorder="1" applyAlignment="1">
      <alignment vertical="center"/>
    </xf>
    <xf numFmtId="0" fontId="55" fillId="5" borderId="9" xfId="2" applyFont="1" applyFill="1" applyBorder="1" applyAlignment="1">
      <alignment vertical="center"/>
    </xf>
    <xf numFmtId="0" fontId="55" fillId="5" borderId="8" xfId="2" applyFont="1" applyFill="1" applyBorder="1" applyAlignment="1">
      <alignment vertical="center"/>
    </xf>
    <xf numFmtId="0" fontId="68" fillId="5" borderId="0" xfId="2" applyFont="1" applyFill="1" applyAlignment="1">
      <alignment horizontal="right" vertical="center"/>
    </xf>
    <xf numFmtId="0" fontId="69" fillId="0" borderId="0" xfId="2" applyFont="1" applyAlignment="1">
      <alignment vertical="center"/>
    </xf>
    <xf numFmtId="0" fontId="53" fillId="0" borderId="8" xfId="2" applyFont="1" applyBorder="1" applyAlignment="1">
      <alignment horizontal="right" vertical="center"/>
    </xf>
    <xf numFmtId="0" fontId="25" fillId="13" borderId="0" xfId="2" applyFont="1" applyFill="1" applyAlignment="1">
      <alignment horizontal="right" vertical="center"/>
    </xf>
    <xf numFmtId="49" fontId="15" fillId="5" borderId="0" xfId="2" applyNumberFormat="1" applyFont="1" applyFill="1" applyAlignment="1">
      <alignment vertical="center"/>
    </xf>
    <xf numFmtId="0" fontId="22" fillId="5" borderId="0" xfId="2" applyFont="1" applyFill="1" applyAlignment="1">
      <alignment horizontal="center" vertical="center"/>
    </xf>
    <xf numFmtId="0" fontId="18" fillId="9" borderId="0" xfId="2" applyFont="1" applyFill="1" applyAlignment="1">
      <alignment horizontal="center"/>
    </xf>
    <xf numFmtId="0" fontId="24" fillId="0" borderId="5" xfId="2" applyBorder="1" applyAlignment="1">
      <alignment horizontal="center" vertical="center" shrinkToFit="1"/>
    </xf>
    <xf numFmtId="0" fontId="24" fillId="0" borderId="5" xfId="2" applyBorder="1" applyAlignment="1">
      <alignment horizontal="right" vertical="center" shrinkToFit="1"/>
    </xf>
    <xf numFmtId="0" fontId="24" fillId="6" borderId="5" xfId="2" applyFill="1" applyBorder="1" applyAlignment="1">
      <alignment horizontal="center" vertical="center"/>
    </xf>
    <xf numFmtId="0" fontId="24" fillId="0" borderId="5" xfId="2" applyBorder="1" applyAlignment="1">
      <alignment horizontal="center" vertical="center"/>
    </xf>
    <xf numFmtId="0" fontId="24" fillId="2" borderId="5" xfId="2" applyFill="1" applyBorder="1" applyAlignment="1">
      <alignment vertical="center"/>
    </xf>
    <xf numFmtId="0" fontId="70" fillId="12" borderId="9" xfId="2" applyFont="1" applyFill="1" applyBorder="1" applyAlignment="1">
      <alignment horizontal="center" vertical="center"/>
    </xf>
    <xf numFmtId="49" fontId="24" fillId="5" borderId="0" xfId="2" applyNumberFormat="1" applyFill="1"/>
    <xf numFmtId="49" fontId="24" fillId="5" borderId="0" xfId="2" applyNumberFormat="1" applyFill="1" applyAlignment="1">
      <alignment horizontal="right" vertical="center" shrinkToFit="1"/>
    </xf>
    <xf numFmtId="49" fontId="24" fillId="5" borderId="0" xfId="2" applyNumberFormat="1" applyFill="1" applyAlignment="1">
      <alignment horizontal="center" vertical="center"/>
    </xf>
    <xf numFmtId="0" fontId="71" fillId="12" borderId="9" xfId="2" applyFont="1" applyFill="1" applyBorder="1" applyAlignment="1">
      <alignment horizontal="center" vertical="center"/>
    </xf>
    <xf numFmtId="0" fontId="72" fillId="12" borderId="9" xfId="2" applyFont="1" applyFill="1" applyBorder="1" applyAlignment="1">
      <alignment horizontal="center" vertical="center"/>
    </xf>
    <xf numFmtId="0" fontId="73" fillId="0" borderId="0" xfId="2" applyFont="1" applyAlignment="1">
      <alignment horizontal="center" vertical="center"/>
    </xf>
    <xf numFmtId="0" fontId="72" fillId="0" borderId="0" xfId="2" applyFont="1" applyAlignment="1">
      <alignment horizontal="center" vertical="center"/>
    </xf>
    <xf numFmtId="14" fontId="13" fillId="0" borderId="18" xfId="2" applyNumberFormat="1" applyFont="1" applyBorder="1" applyAlignment="1">
      <alignment horizontal="left" vertical="center"/>
    </xf>
    <xf numFmtId="49" fontId="10" fillId="5" borderId="0" xfId="2" applyNumberFormat="1" applyFont="1" applyFill="1" applyAlignment="1">
      <alignment vertical="top" shrinkToFit="1"/>
    </xf>
    <xf numFmtId="14" fontId="13" fillId="5" borderId="18" xfId="2" applyNumberFormat="1" applyFont="1" applyFill="1" applyBorder="1" applyAlignment="1">
      <alignment horizontal="left" vertical="center"/>
    </xf>
    <xf numFmtId="0" fontId="8" fillId="5" borderId="14" xfId="2" applyFont="1" applyFill="1" applyBorder="1" applyAlignment="1">
      <alignment horizontal="left" vertical="center"/>
    </xf>
    <xf numFmtId="0" fontId="8" fillId="5" borderId="0" xfId="2" applyFont="1" applyFill="1" applyAlignment="1">
      <alignment horizontal="left" vertical="center"/>
    </xf>
    <xf numFmtId="0" fontId="24" fillId="0" borderId="5" xfId="2" applyBorder="1" applyAlignment="1">
      <alignment horizontal="right" vertical="center" shrinkToFit="1"/>
    </xf>
    <xf numFmtId="0" fontId="24" fillId="0" borderId="5" xfId="2" applyBorder="1" applyAlignment="1">
      <alignment horizontal="center" vertical="center"/>
    </xf>
    <xf numFmtId="0" fontId="24" fillId="6" borderId="5" xfId="2" applyFill="1" applyBorder="1" applyAlignment="1">
      <alignment horizontal="center" vertical="center"/>
    </xf>
    <xf numFmtId="0" fontId="22" fillId="5" borderId="9" xfId="2" applyFont="1" applyFill="1" applyBorder="1" applyAlignment="1">
      <alignment horizontal="center"/>
    </xf>
    <xf numFmtId="0" fontId="24" fillId="5" borderId="9" xfId="2" applyFill="1" applyBorder="1" applyAlignment="1">
      <alignment horizontal="center"/>
    </xf>
    <xf numFmtId="0" fontId="24" fillId="2" borderId="5" xfId="2" applyFill="1" applyBorder="1" applyAlignment="1">
      <alignment vertical="center"/>
    </xf>
    <xf numFmtId="0" fontId="24" fillId="0" borderId="5" xfId="2" applyBorder="1" applyAlignment="1">
      <alignment horizontal="center" vertical="center" shrinkToFit="1"/>
    </xf>
    <xf numFmtId="0" fontId="24" fillId="5" borderId="9" xfId="2" applyFill="1" applyBorder="1" applyAlignment="1">
      <alignment vertical="center" shrinkToFit="1"/>
    </xf>
    <xf numFmtId="49" fontId="24" fillId="0" borderId="5" xfId="2" applyNumberFormat="1" applyBorder="1" applyAlignment="1">
      <alignment horizontal="center" vertical="center" shrinkToFit="1"/>
    </xf>
    <xf numFmtId="49" fontId="24" fillId="2" borderId="5" xfId="2" applyNumberFormat="1" applyFill="1" applyBorder="1" applyAlignment="1">
      <alignment vertical="center"/>
    </xf>
    <xf numFmtId="49" fontId="24" fillId="0" borderId="5" xfId="2" applyNumberFormat="1" applyBorder="1" applyAlignment="1">
      <alignment horizontal="right" vertical="center" shrinkToFit="1"/>
    </xf>
    <xf numFmtId="49" fontId="24" fillId="6" borderId="5" xfId="2" applyNumberFormat="1" applyFill="1" applyBorder="1" applyAlignment="1">
      <alignment horizontal="center" vertical="center"/>
    </xf>
    <xf numFmtId="49" fontId="24" fillId="0" borderId="5" xfId="2" applyNumberFormat="1" applyBorder="1" applyAlignment="1">
      <alignment horizontal="center" vertical="center"/>
    </xf>
    <xf numFmtId="0" fontId="54" fillId="2" borderId="0" xfId="2" applyFont="1" applyFill="1" applyAlignment="1">
      <alignment horizontal="center" vertical="center"/>
    </xf>
    <xf numFmtId="0" fontId="54" fillId="2" borderId="11" xfId="2" applyFont="1" applyFill="1" applyBorder="1" applyAlignment="1">
      <alignment horizontal="center" vertical="center"/>
    </xf>
  </cellXfs>
  <cellStyles count="5">
    <cellStyle name="Hivatkozás" xfId="1" builtinId="8"/>
    <cellStyle name="Normál" xfId="0" builtinId="0"/>
    <cellStyle name="Normál 2" xfId="2" xr:uid="{00000000-0005-0000-0000-000002000000}"/>
    <cellStyle name="Normál 3" xfId="4" xr:uid="{00000000-0005-0000-0000-000003000000}"/>
    <cellStyle name="Pénznem 2" xfId="3" xr:uid="{00000000-0005-0000-0000-000004000000}"/>
  </cellStyles>
  <dxfs count="197">
    <dxf>
      <font>
        <i val="0"/>
        <condense val="0"/>
        <extend val="0"/>
        <color indexed="9"/>
      </font>
      <fill>
        <patternFill>
          <bgColor indexed="42"/>
        </patternFill>
      </fill>
    </dxf>
    <dxf>
      <font>
        <b val="0"/>
        <i val="0"/>
        <condense val="0"/>
        <extend val="0"/>
      </font>
    </dxf>
    <dxf>
      <font>
        <i val="0"/>
        <condense val="0"/>
        <extend val="0"/>
        <color indexed="9"/>
      </font>
      <fill>
        <patternFill>
          <bgColor indexed="42"/>
        </patternFill>
      </fill>
    </dxf>
    <dxf>
      <font>
        <b val="0"/>
        <i val="0"/>
        <condense val="0"/>
        <extend val="0"/>
      </font>
    </dxf>
    <dxf>
      <font>
        <b val="0"/>
        <i val="0"/>
        <condense val="0"/>
        <extend val="0"/>
      </font>
    </dxf>
    <dxf>
      <font>
        <b val="0"/>
        <i val="0"/>
        <condense val="0"/>
        <extend val="0"/>
      </font>
    </dxf>
    <dxf>
      <font>
        <b val="0"/>
        <i val="0"/>
        <condense val="0"/>
        <extend val="0"/>
      </font>
    </dxf>
    <dxf>
      <font>
        <b val="0"/>
        <i val="0"/>
        <condense val="0"/>
        <extend val="0"/>
      </font>
    </dxf>
    <dxf>
      <font>
        <b val="0"/>
        <i val="0"/>
        <condense val="0"/>
        <extend val="0"/>
      </font>
    </dxf>
    <dxf>
      <font>
        <b val="0"/>
        <i val="0"/>
        <condense val="0"/>
        <extend val="0"/>
      </font>
    </dxf>
    <dxf>
      <font>
        <b val="0"/>
        <i val="0"/>
        <condense val="0"/>
        <extend val="0"/>
      </font>
    </dxf>
    <dxf>
      <font>
        <b val="0"/>
        <i val="0"/>
        <condense val="0"/>
        <extend val="0"/>
      </font>
    </dxf>
    <dxf>
      <font>
        <b/>
        <i val="0"/>
        <condense val="0"/>
        <extend val="0"/>
      </font>
    </dxf>
    <dxf>
      <font>
        <b/>
        <i val="0"/>
        <condense val="0"/>
        <extend val="0"/>
      </font>
    </dxf>
    <dxf>
      <font>
        <i val="0"/>
        <condense val="0"/>
        <extend val="0"/>
        <color indexed="9"/>
      </font>
      <fill>
        <patternFill>
          <bgColor indexed="42"/>
        </patternFill>
      </fill>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font>
    </dxf>
    <dxf>
      <font>
        <b val="0"/>
        <i val="0"/>
        <condense val="0"/>
        <extend val="0"/>
      </font>
    </dxf>
    <dxf>
      <font>
        <b val="0"/>
        <i val="0"/>
        <condense val="0"/>
        <extend val="0"/>
      </font>
    </dxf>
    <dxf>
      <font>
        <b/>
        <i val="0"/>
        <condense val="0"/>
        <extend val="0"/>
        <color indexed="8"/>
      </font>
      <fill>
        <patternFill patternType="solid">
          <bgColor indexed="42"/>
        </patternFill>
      </fill>
    </dxf>
    <dxf>
      <font>
        <b/>
        <i val="0"/>
        <condense val="0"/>
        <extend val="0"/>
        <color indexed="8"/>
      </font>
      <fill>
        <patternFill patternType="solid">
          <bgColor indexed="42"/>
        </patternFill>
      </fill>
    </dxf>
    <dxf>
      <font>
        <i val="0"/>
        <condense val="0"/>
        <extend val="0"/>
        <color indexed="9"/>
      </font>
    </dxf>
    <dxf>
      <font>
        <i val="0"/>
        <condense val="0"/>
        <extend val="0"/>
        <color indexed="9"/>
      </font>
    </dxf>
    <dxf>
      <font>
        <i val="0"/>
        <condense val="0"/>
        <extend val="0"/>
        <color indexed="9"/>
      </font>
      <fill>
        <patternFill>
          <bgColor indexed="42"/>
        </patternFill>
      </fill>
    </dxf>
    <dxf>
      <font>
        <b val="0"/>
        <i val="0"/>
        <condense val="0"/>
        <extend val="0"/>
      </font>
    </dxf>
    <dxf>
      <font>
        <b val="0"/>
        <i val="0"/>
        <condense val="0"/>
        <extend val="0"/>
      </font>
    </dxf>
    <dxf>
      <font>
        <b val="0"/>
        <i val="0"/>
        <condense val="0"/>
        <extend val="0"/>
      </font>
    </dxf>
    <dxf>
      <font>
        <b val="0"/>
        <i val="0"/>
        <condense val="0"/>
        <extend val="0"/>
      </font>
    </dxf>
    <dxf>
      <font>
        <b val="0"/>
        <i val="0"/>
        <condense val="0"/>
        <extend val="0"/>
      </font>
    </dxf>
    <dxf>
      <font>
        <b val="0"/>
        <i val="0"/>
        <condense val="0"/>
        <extend val="0"/>
      </font>
    </dxf>
    <dxf>
      <font>
        <b val="0"/>
        <i val="0"/>
        <condense val="0"/>
        <extend val="0"/>
      </font>
    </dxf>
    <dxf>
      <font>
        <b val="0"/>
        <i val="0"/>
        <condense val="0"/>
        <extend val="0"/>
      </font>
    </dxf>
    <dxf>
      <font>
        <b val="0"/>
        <i val="0"/>
        <condense val="0"/>
        <extend val="0"/>
      </font>
    </dxf>
    <dxf>
      <font>
        <b val="0"/>
        <i val="0"/>
        <condense val="0"/>
        <extend val="0"/>
      </font>
    </dxf>
    <dxf>
      <font>
        <b/>
        <i val="0"/>
        <condense val="0"/>
        <extend val="0"/>
      </font>
    </dxf>
    <dxf>
      <font>
        <b/>
        <i val="0"/>
        <condense val="0"/>
        <extend val="0"/>
      </font>
    </dxf>
    <dxf>
      <font>
        <i val="0"/>
        <condense val="0"/>
        <extend val="0"/>
        <color indexed="9"/>
      </font>
      <fill>
        <patternFill>
          <bgColor indexed="42"/>
        </patternFill>
      </fill>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font>
    </dxf>
    <dxf>
      <font>
        <b val="0"/>
        <i val="0"/>
        <condense val="0"/>
        <extend val="0"/>
      </font>
    </dxf>
    <dxf>
      <font>
        <b val="0"/>
        <i val="0"/>
        <condense val="0"/>
        <extend val="0"/>
      </font>
    </dxf>
    <dxf>
      <font>
        <b/>
        <i val="0"/>
        <condense val="0"/>
        <extend val="0"/>
        <color indexed="8"/>
      </font>
      <fill>
        <patternFill patternType="solid">
          <bgColor indexed="42"/>
        </patternFill>
      </fill>
    </dxf>
    <dxf>
      <font>
        <b/>
        <i val="0"/>
        <condense val="0"/>
        <extend val="0"/>
        <color indexed="8"/>
      </font>
      <fill>
        <patternFill patternType="solid">
          <bgColor indexed="42"/>
        </patternFill>
      </fill>
    </dxf>
    <dxf>
      <font>
        <i val="0"/>
        <condense val="0"/>
        <extend val="0"/>
        <color indexed="9"/>
      </font>
    </dxf>
    <dxf>
      <font>
        <i val="0"/>
        <condense val="0"/>
        <extend val="0"/>
        <color indexed="9"/>
      </font>
    </dxf>
    <dxf>
      <font>
        <b val="0"/>
        <i val="0"/>
        <condense val="0"/>
        <extend val="0"/>
      </font>
    </dxf>
    <dxf>
      <font>
        <b val="0"/>
        <i val="0"/>
        <condense val="0"/>
        <extend val="0"/>
      </font>
    </dxf>
    <dxf>
      <font>
        <b val="0"/>
        <i val="0"/>
        <condense val="0"/>
        <extend val="0"/>
      </font>
    </dxf>
    <dxf>
      <font>
        <b/>
        <i val="0"/>
        <condense val="0"/>
        <extend val="0"/>
      </font>
    </dxf>
    <dxf>
      <font>
        <b/>
        <i val="0"/>
        <condense val="0"/>
        <extend val="0"/>
      </font>
    </dxf>
    <dxf>
      <font>
        <i val="0"/>
        <condense val="0"/>
        <extend val="0"/>
        <color indexed="9"/>
      </font>
      <fill>
        <patternFill>
          <bgColor indexed="42"/>
        </patternFill>
      </fill>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font>
    </dxf>
    <dxf>
      <font>
        <b val="0"/>
        <i val="0"/>
        <condense val="0"/>
        <extend val="0"/>
      </font>
    </dxf>
    <dxf>
      <font>
        <b val="0"/>
        <i val="0"/>
        <condense val="0"/>
        <extend val="0"/>
      </font>
    </dxf>
    <dxf>
      <font>
        <b/>
        <i val="0"/>
        <condense val="0"/>
        <extend val="0"/>
        <color indexed="8"/>
      </font>
      <fill>
        <patternFill patternType="solid">
          <bgColor indexed="42"/>
        </patternFill>
      </fill>
    </dxf>
    <dxf>
      <font>
        <b/>
        <i val="0"/>
        <condense val="0"/>
        <extend val="0"/>
        <color indexed="8"/>
      </font>
      <fill>
        <patternFill patternType="solid">
          <bgColor indexed="42"/>
        </patternFill>
      </fill>
    </dxf>
    <dxf>
      <font>
        <i val="0"/>
        <condense val="0"/>
        <extend val="0"/>
        <color indexed="9"/>
      </font>
    </dxf>
    <dxf>
      <font>
        <i val="0"/>
        <condense val="0"/>
        <extend val="0"/>
        <color indexed="9"/>
      </font>
    </dxf>
    <dxf>
      <font>
        <b val="0"/>
        <i val="0"/>
        <condense val="0"/>
        <extend val="0"/>
      </font>
    </dxf>
    <dxf>
      <font>
        <b val="0"/>
        <i val="0"/>
        <condense val="0"/>
        <extend val="0"/>
      </font>
    </dxf>
    <dxf>
      <font>
        <b val="0"/>
        <i val="0"/>
        <condense val="0"/>
        <extend val="0"/>
      </font>
    </dxf>
    <dxf>
      <font>
        <b val="0"/>
        <i val="0"/>
        <condense val="0"/>
        <extend val="0"/>
      </font>
    </dxf>
    <dxf>
      <font>
        <b val="0"/>
        <i val="0"/>
        <condense val="0"/>
        <extend val="0"/>
      </font>
    </dxf>
    <dxf>
      <font>
        <b val="0"/>
        <i val="0"/>
        <condense val="0"/>
        <extend val="0"/>
      </font>
    </dxf>
    <dxf>
      <font>
        <b val="0"/>
        <i val="0"/>
        <condense val="0"/>
        <extend val="0"/>
      </font>
    </dxf>
    <dxf>
      <font>
        <b val="0"/>
        <i val="0"/>
        <condense val="0"/>
        <extend val="0"/>
      </font>
    </dxf>
    <dxf>
      <font>
        <b val="0"/>
        <i val="0"/>
        <condense val="0"/>
        <extend val="0"/>
      </font>
    </dxf>
    <dxf>
      <font>
        <b val="0"/>
        <i val="0"/>
        <condense val="0"/>
        <extend val="0"/>
      </font>
    </dxf>
    <dxf>
      <font>
        <b/>
        <i val="0"/>
        <condense val="0"/>
        <extend val="0"/>
      </font>
    </dxf>
    <dxf>
      <font>
        <b/>
        <i val="0"/>
        <condense val="0"/>
        <extend val="0"/>
      </font>
    </dxf>
    <dxf>
      <font>
        <i val="0"/>
        <condense val="0"/>
        <extend val="0"/>
        <color indexed="9"/>
      </font>
      <fill>
        <patternFill>
          <bgColor indexed="42"/>
        </patternFill>
      </fill>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font>
    </dxf>
    <dxf>
      <font>
        <b val="0"/>
        <i val="0"/>
        <condense val="0"/>
        <extend val="0"/>
      </font>
    </dxf>
    <dxf>
      <font>
        <b val="0"/>
        <i val="0"/>
        <condense val="0"/>
        <extend val="0"/>
      </font>
    </dxf>
    <dxf>
      <font>
        <b/>
        <i val="0"/>
        <condense val="0"/>
        <extend val="0"/>
        <color indexed="8"/>
      </font>
      <fill>
        <patternFill patternType="solid">
          <bgColor indexed="42"/>
        </patternFill>
      </fill>
    </dxf>
    <dxf>
      <font>
        <b/>
        <i val="0"/>
        <condense val="0"/>
        <extend val="0"/>
        <color indexed="8"/>
      </font>
      <fill>
        <patternFill patternType="solid">
          <bgColor indexed="42"/>
        </patternFill>
      </fill>
    </dxf>
    <dxf>
      <font>
        <i val="0"/>
        <condense val="0"/>
        <extend val="0"/>
        <color indexed="9"/>
      </font>
    </dxf>
    <dxf>
      <font>
        <i val="0"/>
        <condense val="0"/>
        <extend val="0"/>
        <color indexed="9"/>
      </font>
    </dxf>
    <dxf>
      <font>
        <b val="0"/>
        <i val="0"/>
        <condense val="0"/>
        <extend val="0"/>
      </font>
    </dxf>
    <dxf>
      <font>
        <b val="0"/>
        <i val="0"/>
        <condense val="0"/>
        <extend val="0"/>
      </font>
    </dxf>
    <dxf>
      <font>
        <b val="0"/>
        <i val="0"/>
        <condense val="0"/>
        <extend val="0"/>
      </font>
    </dxf>
    <dxf>
      <font>
        <b val="0"/>
        <i val="0"/>
        <condense val="0"/>
        <extend val="0"/>
      </font>
    </dxf>
    <dxf>
      <font>
        <b val="0"/>
        <i val="0"/>
        <condense val="0"/>
        <extend val="0"/>
      </font>
    </dxf>
    <dxf>
      <font>
        <b val="0"/>
        <i val="0"/>
        <condense val="0"/>
        <extend val="0"/>
      </font>
    </dxf>
    <dxf>
      <font>
        <b val="0"/>
        <i val="0"/>
        <condense val="0"/>
        <extend val="0"/>
      </font>
    </dxf>
    <dxf>
      <font>
        <b val="0"/>
        <i val="0"/>
        <condense val="0"/>
        <extend val="0"/>
      </font>
    </dxf>
    <dxf>
      <font>
        <b val="0"/>
        <i val="0"/>
        <condense val="0"/>
        <extend val="0"/>
      </font>
    </dxf>
    <dxf>
      <font>
        <b val="0"/>
        <i val="0"/>
        <condense val="0"/>
        <extend val="0"/>
      </font>
    </dxf>
    <dxf>
      <font>
        <b val="0"/>
        <i val="0"/>
        <condense val="0"/>
        <extend val="0"/>
      </font>
    </dxf>
    <dxf>
      <font>
        <b val="0"/>
        <i val="0"/>
        <condense val="0"/>
        <extend val="0"/>
      </font>
    </dxf>
    <dxf>
      <font>
        <b val="0"/>
        <i val="0"/>
        <condense val="0"/>
        <extend val="0"/>
      </font>
    </dxf>
    <dxf>
      <font>
        <b val="0"/>
        <i val="0"/>
        <condense val="0"/>
        <extend val="0"/>
      </font>
    </dxf>
    <dxf>
      <font>
        <b val="0"/>
        <i val="0"/>
        <condense val="0"/>
        <extend val="0"/>
      </font>
    </dxf>
    <dxf>
      <font>
        <b/>
        <i val="0"/>
        <condense val="0"/>
        <extend val="0"/>
      </font>
    </dxf>
    <dxf>
      <font>
        <b/>
        <i val="0"/>
        <condense val="0"/>
        <extend val="0"/>
      </font>
    </dxf>
    <dxf>
      <font>
        <i val="0"/>
        <condense val="0"/>
        <extend val="0"/>
        <color indexed="9"/>
      </font>
      <fill>
        <patternFill>
          <bgColor indexed="42"/>
        </patternFill>
      </fill>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font>
    </dxf>
    <dxf>
      <font>
        <b val="0"/>
        <i val="0"/>
        <condense val="0"/>
        <extend val="0"/>
      </font>
    </dxf>
    <dxf>
      <font>
        <b val="0"/>
        <i val="0"/>
        <condense val="0"/>
        <extend val="0"/>
      </font>
    </dxf>
    <dxf>
      <font>
        <b/>
        <i val="0"/>
        <condense val="0"/>
        <extend val="0"/>
        <color indexed="8"/>
      </font>
      <fill>
        <patternFill patternType="solid">
          <bgColor indexed="42"/>
        </patternFill>
      </fill>
    </dxf>
    <dxf>
      <font>
        <b/>
        <i val="0"/>
        <condense val="0"/>
        <extend val="0"/>
        <color indexed="8"/>
      </font>
      <fill>
        <patternFill patternType="solid">
          <bgColor indexed="42"/>
        </patternFill>
      </fill>
    </dxf>
    <dxf>
      <font>
        <i val="0"/>
        <condense val="0"/>
        <extend val="0"/>
        <color indexed="9"/>
      </font>
    </dxf>
    <dxf>
      <font>
        <i val="0"/>
        <condense val="0"/>
        <extend val="0"/>
        <color indexed="9"/>
      </font>
    </dxf>
    <dxf>
      <font>
        <i val="0"/>
        <condense val="0"/>
        <extend val="0"/>
        <color indexed="9"/>
      </font>
      <fill>
        <patternFill>
          <bgColor indexed="42"/>
        </patternFill>
      </fill>
    </dxf>
    <dxf>
      <font>
        <b val="0"/>
        <i val="0"/>
        <condense val="0"/>
        <extend val="0"/>
      </font>
    </dxf>
    <dxf>
      <font>
        <b val="0"/>
        <i val="0"/>
        <condense val="0"/>
        <extend val="0"/>
      </font>
    </dxf>
    <dxf>
      <font>
        <b val="0"/>
        <i val="0"/>
        <condense val="0"/>
        <extend val="0"/>
      </font>
    </dxf>
    <dxf>
      <font>
        <b val="0"/>
        <i val="0"/>
        <condense val="0"/>
        <extend val="0"/>
      </font>
    </dxf>
    <dxf>
      <font>
        <b/>
        <i val="0"/>
        <condense val="0"/>
        <extend val="0"/>
      </font>
    </dxf>
    <dxf>
      <font>
        <b/>
        <i val="0"/>
        <condense val="0"/>
        <extend val="0"/>
      </font>
    </dxf>
    <dxf>
      <font>
        <i val="0"/>
        <condense val="0"/>
        <extend val="0"/>
        <color indexed="9"/>
      </font>
      <fill>
        <patternFill>
          <bgColor indexed="42"/>
        </patternFill>
      </fill>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font>
    </dxf>
    <dxf>
      <font>
        <b val="0"/>
        <i val="0"/>
        <condense val="0"/>
        <extend val="0"/>
      </font>
    </dxf>
    <dxf>
      <font>
        <b val="0"/>
        <i val="0"/>
        <condense val="0"/>
        <extend val="0"/>
      </font>
    </dxf>
    <dxf>
      <font>
        <b/>
        <i val="0"/>
        <condense val="0"/>
        <extend val="0"/>
        <color indexed="8"/>
      </font>
      <fill>
        <patternFill patternType="solid">
          <bgColor indexed="42"/>
        </patternFill>
      </fill>
    </dxf>
    <dxf>
      <font>
        <b/>
        <i val="0"/>
        <condense val="0"/>
        <extend val="0"/>
        <color indexed="8"/>
      </font>
      <fill>
        <patternFill patternType="solid">
          <bgColor indexed="42"/>
        </patternFill>
      </fill>
    </dxf>
    <dxf>
      <font>
        <i val="0"/>
        <condense val="0"/>
        <extend val="0"/>
        <color indexed="9"/>
      </font>
    </dxf>
    <dxf>
      <font>
        <i val="0"/>
        <condense val="0"/>
        <extend val="0"/>
        <color indexed="9"/>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i val="0"/>
        <condense val="0"/>
        <extend val="0"/>
        <color indexed="9"/>
      </font>
      <fill>
        <patternFill>
          <bgColor indexed="42"/>
        </patternFill>
      </fill>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color indexed="8"/>
      </font>
      <fill>
        <patternFill patternType="solid">
          <bgColor indexed="42"/>
        </patternFill>
      </fill>
    </dxf>
    <dxf>
      <font>
        <b/>
        <i val="0"/>
        <condense val="0"/>
        <extend val="0"/>
        <color indexed="8"/>
      </font>
      <fill>
        <patternFill patternType="solid">
          <bgColor indexed="42"/>
        </patternFill>
      </fill>
    </dxf>
    <dxf>
      <font>
        <b val="0"/>
        <i val="0"/>
        <condense val="0"/>
        <extend val="0"/>
      </font>
    </dxf>
    <dxf>
      <font>
        <b/>
        <i val="0"/>
        <condense val="0"/>
        <extend val="0"/>
      </font>
    </dxf>
    <dxf>
      <font>
        <b/>
        <i val="0"/>
        <condense val="0"/>
        <extend val="0"/>
      </font>
    </dxf>
    <dxf>
      <font>
        <i val="0"/>
        <condense val="0"/>
        <extend val="0"/>
        <color indexed="9"/>
      </font>
      <fill>
        <patternFill>
          <bgColor indexed="42"/>
        </patternFill>
      </fill>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font>
    </dxf>
    <dxf>
      <font>
        <b val="0"/>
        <i val="0"/>
        <condense val="0"/>
        <extend val="0"/>
      </font>
    </dxf>
    <dxf>
      <font>
        <b val="0"/>
        <i val="0"/>
        <condense val="0"/>
        <extend val="0"/>
      </font>
    </dxf>
    <dxf>
      <font>
        <b/>
        <i val="0"/>
        <condense val="0"/>
        <extend val="0"/>
        <color indexed="8"/>
      </font>
      <fill>
        <patternFill patternType="solid">
          <bgColor indexed="42"/>
        </patternFill>
      </fill>
    </dxf>
    <dxf>
      <font>
        <b/>
        <i val="0"/>
        <condense val="0"/>
        <extend val="0"/>
        <color indexed="8"/>
      </font>
      <fill>
        <patternFill patternType="solid">
          <bgColor indexed="42"/>
        </patternFill>
      </fill>
    </dxf>
    <dxf>
      <font>
        <b val="0"/>
        <i val="0"/>
        <condense val="0"/>
        <extend val="0"/>
      </font>
    </dxf>
    <dxf>
      <font>
        <i val="0"/>
        <condense val="0"/>
        <extend val="0"/>
        <color indexed="9"/>
      </font>
    </dxf>
    <dxf>
      <font>
        <i val="0"/>
        <condense val="0"/>
        <extend val="0"/>
        <color indexed="9"/>
      </font>
    </dxf>
    <dxf>
      <font>
        <i val="0"/>
        <condense val="0"/>
        <extend val="0"/>
        <color indexed="9"/>
      </font>
      <fill>
        <patternFill>
          <bgColor indexed="42"/>
        </patternFill>
      </fill>
    </dxf>
    <dxf>
      <font>
        <b val="0"/>
        <i val="0"/>
        <condense val="0"/>
        <extend val="0"/>
      </font>
    </dxf>
    <dxf>
      <font>
        <i val="0"/>
        <condense val="0"/>
        <extend val="0"/>
        <color indexed="9"/>
      </font>
      <fill>
        <patternFill>
          <bgColor indexed="42"/>
        </patternFill>
      </fill>
    </dxf>
    <dxf>
      <font>
        <b val="0"/>
        <i val="0"/>
        <condense val="0"/>
        <extend val="0"/>
      </font>
    </dxf>
    <dxf>
      <font>
        <i val="0"/>
        <condense val="0"/>
        <extend val="0"/>
        <color indexed="9"/>
      </font>
      <fill>
        <patternFill>
          <bgColor indexed="42"/>
        </patternFill>
      </fill>
    </dxf>
    <dxf>
      <font>
        <b val="0"/>
        <i val="0"/>
        <condense val="0"/>
        <extend val="0"/>
      </font>
    </dxf>
    <dxf>
      <font>
        <i val="0"/>
        <condense val="0"/>
        <extend val="0"/>
        <color indexed="9"/>
      </font>
      <fill>
        <patternFill>
          <bgColor indexed="42"/>
        </patternFill>
      </fill>
    </dxf>
    <dxf>
      <font>
        <b val="0"/>
        <i val="0"/>
        <condense val="0"/>
        <extend val="0"/>
      </font>
    </dxf>
    <dxf>
      <font>
        <i val="0"/>
        <condense val="0"/>
        <extend val="0"/>
        <color indexed="9"/>
      </font>
      <fill>
        <patternFill>
          <bgColor indexed="42"/>
        </patternFill>
      </fill>
    </dxf>
    <dxf>
      <font>
        <b val="0"/>
        <i val="0"/>
        <condense val="0"/>
        <extend val="0"/>
      </font>
    </dxf>
    <dxf>
      <font>
        <i val="0"/>
        <condense val="0"/>
        <extend val="0"/>
        <color indexed="9"/>
      </font>
      <fill>
        <patternFill>
          <bgColor indexed="42"/>
        </patternFill>
      </fill>
    </dxf>
    <dxf>
      <font>
        <b val="0"/>
        <i val="0"/>
        <condense val="0"/>
        <extend val="0"/>
      </font>
    </dxf>
    <dxf>
      <font>
        <i val="0"/>
        <condense val="0"/>
        <extend val="0"/>
        <color indexed="9"/>
      </font>
      <fill>
        <patternFill>
          <bgColor indexed="42"/>
        </patternFill>
      </fill>
    </dxf>
    <dxf>
      <font>
        <b val="0"/>
        <i val="0"/>
        <condense val="0"/>
        <extend val="0"/>
      </font>
    </dxf>
    <dxf>
      <font>
        <i val="0"/>
        <condense val="0"/>
        <extend val="0"/>
        <color indexed="9"/>
      </font>
      <fill>
        <patternFill>
          <bgColor indexed="42"/>
        </patternFill>
      </fill>
    </dxf>
    <dxf>
      <font>
        <b val="0"/>
        <i val="0"/>
        <condense val="0"/>
        <extend val="0"/>
      </font>
    </dxf>
    <dxf>
      <font>
        <i val="0"/>
        <condense val="0"/>
        <extend val="0"/>
        <color indexed="9"/>
      </font>
      <fill>
        <patternFill>
          <bgColor indexed="42"/>
        </patternFill>
      </fill>
    </dxf>
    <dxf>
      <font>
        <b val="0"/>
        <i val="0"/>
        <condense val="0"/>
        <extend val="0"/>
      </font>
    </dxf>
    <dxf>
      <font>
        <i val="0"/>
        <condense val="0"/>
        <extend val="0"/>
        <color indexed="9"/>
      </font>
      <fill>
        <patternFill>
          <bgColor indexed="42"/>
        </patternFill>
      </fill>
    </dxf>
    <dxf>
      <font>
        <b val="0"/>
        <i val="0"/>
        <condense val="0"/>
        <extend val="0"/>
      </font>
    </dxf>
    <dxf>
      <font>
        <i val="0"/>
        <condense val="0"/>
        <extend val="0"/>
        <color indexed="9"/>
      </font>
      <fill>
        <patternFill>
          <bgColor indexed="42"/>
        </patternFill>
      </fill>
    </dxf>
    <dxf>
      <font>
        <b val="0"/>
        <i val="0"/>
        <condense val="0"/>
        <extend val="0"/>
      </font>
    </dxf>
    <dxf>
      <font>
        <i val="0"/>
        <condense val="0"/>
        <extend val="0"/>
        <color indexed="9"/>
      </font>
      <fill>
        <patternFill>
          <bgColor indexed="42"/>
        </patternFill>
      </fill>
    </dxf>
    <dxf>
      <font>
        <b val="0"/>
        <i val="0"/>
        <condense val="0"/>
        <extend val="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FF9933"/>
      <rgbColor rgb="00008000"/>
      <rgbColor rgb="00000080"/>
      <rgbColor rgb="0099FF66"/>
      <rgbColor rgb="00800080"/>
      <rgbColor rgb="00008080"/>
      <rgbColor rgb="00EAEAEA"/>
      <rgbColor rgb="00DDDDDD"/>
      <rgbColor rgb="00FF9933"/>
      <rgbColor rgb="00FFFF66"/>
      <rgbColor rgb="0066FF66"/>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DBFFF0"/>
      <rgbColor rgb="00CCFFFF"/>
      <rgbColor rgb="00FDFFBF"/>
      <rgbColor rgb="00A6CAF0"/>
      <rgbColor rgb="00CCFFCC"/>
      <rgbColor rgb="00CC99FF"/>
      <rgbColor rgb="00E3E3E3"/>
      <rgbColor rgb="003366FF"/>
      <rgbColor rgb="0033CCCC"/>
      <rgbColor rgb="00339933"/>
      <rgbColor rgb="00999933"/>
      <rgbColor rgb="00996633"/>
      <rgbColor rgb="00FFFF66"/>
      <rgbColor rgb="00666699"/>
      <rgbColor rgb="00DDDDDD"/>
      <rgbColor rgb="003333CC"/>
      <rgbColor rgb="00336666"/>
      <rgbColor rgb="00003300"/>
      <rgbColor rgb="00333300"/>
      <rgbColor rgb="00663300"/>
      <rgbColor rgb="00993366"/>
      <rgbColor rgb="00333399"/>
      <rgbColor rgb="00B2B2B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7.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sharedStrings" Target="sharedStrings.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7.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9.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8.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4</xdr:col>
      <xdr:colOff>304800</xdr:colOff>
      <xdr:row>11</xdr:row>
      <xdr:rowOff>0</xdr:rowOff>
    </xdr:from>
    <xdr:to>
      <xdr:col>4</xdr:col>
      <xdr:colOff>1228725</xdr:colOff>
      <xdr:row>11</xdr:row>
      <xdr:rowOff>0</xdr:rowOff>
    </xdr:to>
    <xdr:sp macro="" textlink="">
      <xdr:nvSpPr>
        <xdr:cNvPr id="1028" name="Text 4">
          <a:extLst>
            <a:ext uri="{FF2B5EF4-FFF2-40B4-BE49-F238E27FC236}">
              <a16:creationId xmlns:a16="http://schemas.microsoft.com/office/drawing/2014/main" id="{25664601-00CD-4C39-B5F7-2A7E7EEAD8A2}"/>
            </a:ext>
          </a:extLst>
        </xdr:cNvPr>
        <xdr:cNvSpPr txBox="1">
          <a:spLocks noChangeArrowheads="1"/>
        </xdr:cNvSpPr>
      </xdr:nvSpPr>
      <xdr:spPr bwMode="auto">
        <a:xfrm>
          <a:off x="5410200" y="2867025"/>
          <a:ext cx="923925" cy="0"/>
        </a:xfrm>
        <a:prstGeom prst="rect">
          <a:avLst/>
        </a:prstGeom>
        <a:noFill/>
        <a:ln w="1">
          <a:noFill/>
          <a:miter lim="800000"/>
          <a:headEnd/>
          <a:tailEnd/>
        </a:ln>
      </xdr:spPr>
      <xdr:txBody>
        <a:bodyPr vertOverflow="clip" wrap="square" lIns="45720" tIns="36576" rIns="0" bIns="0" anchor="t" upright="1"/>
        <a:lstStyle/>
        <a:p>
          <a:pPr algn="l" rtl="0">
            <a:defRPr sz="1000"/>
          </a:pPr>
          <a:r>
            <a:rPr lang="hu-HU" sz="2200" b="0" i="0" u="none" strike="noStrike" baseline="0">
              <a:solidFill>
                <a:srgbClr val="000000"/>
              </a:solidFill>
              <a:latin typeface="ITF"/>
            </a:rPr>
            <a:t>I</a:t>
          </a:r>
        </a:p>
      </xdr:txBody>
    </xdr:sp>
    <xdr:clientData/>
  </xdr:twoCellAnchor>
  <xdr:twoCellAnchor editAs="oneCell">
    <xdr:from>
      <xdr:col>4</xdr:col>
      <xdr:colOff>609600</xdr:colOff>
      <xdr:row>0</xdr:row>
      <xdr:rowOff>57150</xdr:rowOff>
    </xdr:from>
    <xdr:to>
      <xdr:col>4</xdr:col>
      <xdr:colOff>1219200</xdr:colOff>
      <xdr:row>0</xdr:row>
      <xdr:rowOff>552450</xdr:rowOff>
    </xdr:to>
    <xdr:pic>
      <xdr:nvPicPr>
        <xdr:cNvPr id="1275" name="Kép 2">
          <a:extLst>
            <a:ext uri="{FF2B5EF4-FFF2-40B4-BE49-F238E27FC236}">
              <a16:creationId xmlns:a16="http://schemas.microsoft.com/office/drawing/2014/main" id="{00000000-0008-0000-0000-0000FB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715000" y="57150"/>
          <a:ext cx="609600" cy="4953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12</xdr:col>
      <xdr:colOff>9525</xdr:colOff>
      <xdr:row>0</xdr:row>
      <xdr:rowOff>66675</xdr:rowOff>
    </xdr:from>
    <xdr:to>
      <xdr:col>12</xdr:col>
      <xdr:colOff>514350</xdr:colOff>
      <xdr:row>1</xdr:row>
      <xdr:rowOff>142875</xdr:rowOff>
    </xdr:to>
    <xdr:pic>
      <xdr:nvPicPr>
        <xdr:cNvPr id="2" name="Kép 2">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324725" y="66675"/>
          <a:ext cx="504825" cy="238125"/>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542925</xdr:colOff>
      <xdr:row>0</xdr:row>
      <xdr:rowOff>9525</xdr:rowOff>
    </xdr:from>
    <xdr:to>
      <xdr:col>12</xdr:col>
      <xdr:colOff>561975</xdr:colOff>
      <xdr:row>1</xdr:row>
      <xdr:rowOff>152400</xdr:rowOff>
    </xdr:to>
    <xdr:pic>
      <xdr:nvPicPr>
        <xdr:cNvPr id="2" name="Kép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181725" y="9525"/>
          <a:ext cx="590550" cy="47625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11</xdr:col>
      <xdr:colOff>428625</xdr:colOff>
      <xdr:row>0</xdr:row>
      <xdr:rowOff>0</xdr:rowOff>
    </xdr:from>
    <xdr:to>
      <xdr:col>12</xdr:col>
      <xdr:colOff>438150</xdr:colOff>
      <xdr:row>1</xdr:row>
      <xdr:rowOff>133350</xdr:rowOff>
    </xdr:to>
    <xdr:pic>
      <xdr:nvPicPr>
        <xdr:cNvPr id="2" name="Kép 2">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019800" y="0"/>
          <a:ext cx="581025" cy="466725"/>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11</xdr:col>
      <xdr:colOff>523875</xdr:colOff>
      <xdr:row>0</xdr:row>
      <xdr:rowOff>0</xdr:rowOff>
    </xdr:from>
    <xdr:to>
      <xdr:col>12</xdr:col>
      <xdr:colOff>523875</xdr:colOff>
      <xdr:row>1</xdr:row>
      <xdr:rowOff>133350</xdr:rowOff>
    </xdr:to>
    <xdr:pic>
      <xdr:nvPicPr>
        <xdr:cNvPr id="2" name="Kép 2">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162675" y="0"/>
          <a:ext cx="571500" cy="466725"/>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11</xdr:col>
      <xdr:colOff>495300</xdr:colOff>
      <xdr:row>0</xdr:row>
      <xdr:rowOff>47625</xdr:rowOff>
    </xdr:from>
    <xdr:to>
      <xdr:col>12</xdr:col>
      <xdr:colOff>457200</xdr:colOff>
      <xdr:row>1</xdr:row>
      <xdr:rowOff>142875</xdr:rowOff>
    </xdr:to>
    <xdr:pic>
      <xdr:nvPicPr>
        <xdr:cNvPr id="2" name="Kép 2">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124575" y="47625"/>
          <a:ext cx="533400" cy="428625"/>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11</xdr:col>
      <xdr:colOff>495300</xdr:colOff>
      <xdr:row>0</xdr:row>
      <xdr:rowOff>47625</xdr:rowOff>
    </xdr:from>
    <xdr:to>
      <xdr:col>12</xdr:col>
      <xdr:colOff>457200</xdr:colOff>
      <xdr:row>1</xdr:row>
      <xdr:rowOff>142875</xdr:rowOff>
    </xdr:to>
    <xdr:pic>
      <xdr:nvPicPr>
        <xdr:cNvPr id="2" name="Kép 2">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172200" y="47625"/>
          <a:ext cx="533400" cy="428625"/>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11</xdr:col>
      <xdr:colOff>533400</xdr:colOff>
      <xdr:row>0</xdr:row>
      <xdr:rowOff>57150</xdr:rowOff>
    </xdr:from>
    <xdr:to>
      <xdr:col>12</xdr:col>
      <xdr:colOff>466725</xdr:colOff>
      <xdr:row>1</xdr:row>
      <xdr:rowOff>133350</xdr:rowOff>
    </xdr:to>
    <xdr:pic>
      <xdr:nvPicPr>
        <xdr:cNvPr id="2" name="Kép 2">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124575" y="57150"/>
          <a:ext cx="504825" cy="409575"/>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11</xdr:col>
      <xdr:colOff>476250</xdr:colOff>
      <xdr:row>0</xdr:row>
      <xdr:rowOff>19050</xdr:rowOff>
    </xdr:from>
    <xdr:to>
      <xdr:col>12</xdr:col>
      <xdr:colOff>466725</xdr:colOff>
      <xdr:row>1</xdr:row>
      <xdr:rowOff>142875</xdr:rowOff>
    </xdr:to>
    <xdr:pic>
      <xdr:nvPicPr>
        <xdr:cNvPr id="2" name="Kép 2">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067425" y="19050"/>
          <a:ext cx="561975" cy="45720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12</xdr:col>
      <xdr:colOff>9525</xdr:colOff>
      <xdr:row>0</xdr:row>
      <xdr:rowOff>66675</xdr:rowOff>
    </xdr:from>
    <xdr:to>
      <xdr:col>12</xdr:col>
      <xdr:colOff>514350</xdr:colOff>
      <xdr:row>1</xdr:row>
      <xdr:rowOff>142875</xdr:rowOff>
    </xdr:to>
    <xdr:pic>
      <xdr:nvPicPr>
        <xdr:cNvPr id="2" name="Kép 2">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172200" y="66675"/>
          <a:ext cx="504825" cy="409575"/>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11</xdr:col>
      <xdr:colOff>533400</xdr:colOff>
      <xdr:row>0</xdr:row>
      <xdr:rowOff>28575</xdr:rowOff>
    </xdr:from>
    <xdr:to>
      <xdr:col>12</xdr:col>
      <xdr:colOff>542925</xdr:colOff>
      <xdr:row>2</xdr:row>
      <xdr:rowOff>0</xdr:rowOff>
    </xdr:to>
    <xdr:pic>
      <xdr:nvPicPr>
        <xdr:cNvPr id="2" name="Kép 2">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172200" y="28575"/>
          <a:ext cx="581025" cy="466725"/>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11</xdr:col>
      <xdr:colOff>495300</xdr:colOff>
      <xdr:row>0</xdr:row>
      <xdr:rowOff>47625</xdr:rowOff>
    </xdr:from>
    <xdr:to>
      <xdr:col>12</xdr:col>
      <xdr:colOff>457200</xdr:colOff>
      <xdr:row>1</xdr:row>
      <xdr:rowOff>142875</xdr:rowOff>
    </xdr:to>
    <xdr:pic>
      <xdr:nvPicPr>
        <xdr:cNvPr id="2" name="Kép 2">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172200" y="47625"/>
          <a:ext cx="533400" cy="428625"/>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12</xdr:col>
      <xdr:colOff>9525</xdr:colOff>
      <xdr:row>0</xdr:row>
      <xdr:rowOff>66675</xdr:rowOff>
    </xdr:from>
    <xdr:to>
      <xdr:col>12</xdr:col>
      <xdr:colOff>514350</xdr:colOff>
      <xdr:row>1</xdr:row>
      <xdr:rowOff>142875</xdr:rowOff>
    </xdr:to>
    <xdr:pic>
      <xdr:nvPicPr>
        <xdr:cNvPr id="2" name="Kép 2">
          <a:extLst>
            <a:ext uri="{FF2B5EF4-FFF2-40B4-BE49-F238E27FC236}">
              <a16:creationId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172200" y="66675"/>
          <a:ext cx="504825" cy="409575"/>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16</xdr:col>
      <xdr:colOff>295275</xdr:colOff>
      <xdr:row>0</xdr:row>
      <xdr:rowOff>0</xdr:rowOff>
    </xdr:from>
    <xdr:to>
      <xdr:col>19</xdr:col>
      <xdr:colOff>9525</xdr:colOff>
      <xdr:row>2</xdr:row>
      <xdr:rowOff>0</xdr:rowOff>
    </xdr:to>
    <xdr:pic>
      <xdr:nvPicPr>
        <xdr:cNvPr id="2" name="Kép 2">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34125" y="0"/>
          <a:ext cx="542925" cy="438150"/>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xdr:from>
          <xdr:col>12</xdr:col>
          <xdr:colOff>411480</xdr:colOff>
          <xdr:row>0</xdr:row>
          <xdr:rowOff>7620</xdr:rowOff>
        </xdr:from>
        <xdr:to>
          <xdr:col>14</xdr:col>
          <xdr:colOff>289560</xdr:colOff>
          <xdr:row>0</xdr:row>
          <xdr:rowOff>137160</xdr:rowOff>
        </xdr:to>
        <xdr:sp macro="" textlink="">
          <xdr:nvSpPr>
            <xdr:cNvPr id="4097" name="Button 1" hidden="1">
              <a:extLst>
                <a:ext uri="{63B3BB69-23CF-44E3-9099-C40C66FF867C}">
                  <a14:compatExt spid="_x0000_s4097"/>
                </a:ext>
                <a:ext uri="{FF2B5EF4-FFF2-40B4-BE49-F238E27FC236}">
                  <a16:creationId xmlns:a16="http://schemas.microsoft.com/office/drawing/2014/main" id="{163B443E-8BFC-611E-AC8C-C1A251EF3D1B}"/>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403860</xdr:colOff>
          <xdr:row>0</xdr:row>
          <xdr:rowOff>144780</xdr:rowOff>
        </xdr:from>
        <xdr:to>
          <xdr:col>14</xdr:col>
          <xdr:colOff>289560</xdr:colOff>
          <xdr:row>1</xdr:row>
          <xdr:rowOff>45720</xdr:rowOff>
        </xdr:to>
        <xdr:sp macro="" textlink="">
          <xdr:nvSpPr>
            <xdr:cNvPr id="4098" name="Button 2" hidden="1">
              <a:extLst>
                <a:ext uri="{63B3BB69-23CF-44E3-9099-C40C66FF867C}">
                  <a14:compatExt spid="_x0000_s4098"/>
                </a:ext>
                <a:ext uri="{FF2B5EF4-FFF2-40B4-BE49-F238E27FC236}">
                  <a16:creationId xmlns:a16="http://schemas.microsoft.com/office/drawing/2014/main" id="{692835A3-1D8E-3968-A405-E0A02C37273D}"/>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wsDr>
</file>

<file path=xl/drawings/drawing15.xml><?xml version="1.0" encoding="utf-8"?>
<xdr:wsDr xmlns:xdr="http://schemas.openxmlformats.org/drawingml/2006/spreadsheetDrawing" xmlns:a="http://schemas.openxmlformats.org/drawingml/2006/main">
  <xdr:twoCellAnchor editAs="oneCell">
    <xdr:from>
      <xdr:col>16</xdr:col>
      <xdr:colOff>276225</xdr:colOff>
      <xdr:row>0</xdr:row>
      <xdr:rowOff>28575</xdr:rowOff>
    </xdr:from>
    <xdr:to>
      <xdr:col>17</xdr:col>
      <xdr:colOff>66675</xdr:colOff>
      <xdr:row>2</xdr:row>
      <xdr:rowOff>0</xdr:rowOff>
    </xdr:to>
    <xdr:pic>
      <xdr:nvPicPr>
        <xdr:cNvPr id="2" name="Kép 2">
          <a:extLst>
            <a:ext uri="{FF2B5EF4-FFF2-40B4-BE49-F238E27FC236}">
              <a16:creationId xmlns:a16="http://schemas.microsoft.com/office/drawing/2014/main" id="{00000000-0008-0000-0E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296025" y="28575"/>
          <a:ext cx="504825" cy="409575"/>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xdr:from>
          <xdr:col>12</xdr:col>
          <xdr:colOff>411480</xdr:colOff>
          <xdr:row>0</xdr:row>
          <xdr:rowOff>7620</xdr:rowOff>
        </xdr:from>
        <xdr:to>
          <xdr:col>14</xdr:col>
          <xdr:colOff>289560</xdr:colOff>
          <xdr:row>0</xdr:row>
          <xdr:rowOff>137160</xdr:rowOff>
        </xdr:to>
        <xdr:sp macro="" textlink="">
          <xdr:nvSpPr>
            <xdr:cNvPr id="5121" name="Button 1" hidden="1">
              <a:extLst>
                <a:ext uri="{63B3BB69-23CF-44E3-9099-C40C66FF867C}">
                  <a14:compatExt spid="_x0000_s5121"/>
                </a:ext>
                <a:ext uri="{FF2B5EF4-FFF2-40B4-BE49-F238E27FC236}">
                  <a16:creationId xmlns:a16="http://schemas.microsoft.com/office/drawing/2014/main" id="{CA50E783-3592-9250-7462-EDB9463B0BAE}"/>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403860</xdr:colOff>
          <xdr:row>0</xdr:row>
          <xdr:rowOff>144780</xdr:rowOff>
        </xdr:from>
        <xdr:to>
          <xdr:col>14</xdr:col>
          <xdr:colOff>289560</xdr:colOff>
          <xdr:row>1</xdr:row>
          <xdr:rowOff>45720</xdr:rowOff>
        </xdr:to>
        <xdr:sp macro="" textlink="">
          <xdr:nvSpPr>
            <xdr:cNvPr id="5122" name="Button 2" hidden="1">
              <a:extLst>
                <a:ext uri="{63B3BB69-23CF-44E3-9099-C40C66FF867C}">
                  <a14:compatExt spid="_x0000_s5122"/>
                </a:ext>
                <a:ext uri="{FF2B5EF4-FFF2-40B4-BE49-F238E27FC236}">
                  <a16:creationId xmlns:a16="http://schemas.microsoft.com/office/drawing/2014/main" id="{FB37462A-BE81-692E-45BF-DA900E6EB691}"/>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wsDr>
</file>

<file path=xl/drawings/drawing16.xml><?xml version="1.0" encoding="utf-8"?>
<xdr:wsDr xmlns:xdr="http://schemas.openxmlformats.org/drawingml/2006/spreadsheetDrawing" xmlns:a="http://schemas.openxmlformats.org/drawingml/2006/main">
  <xdr:twoCellAnchor editAs="oneCell">
    <xdr:from>
      <xdr:col>16</xdr:col>
      <xdr:colOff>295275</xdr:colOff>
      <xdr:row>0</xdr:row>
      <xdr:rowOff>0</xdr:rowOff>
    </xdr:from>
    <xdr:to>
      <xdr:col>17</xdr:col>
      <xdr:colOff>95250</xdr:colOff>
      <xdr:row>1</xdr:row>
      <xdr:rowOff>142875</xdr:rowOff>
    </xdr:to>
    <xdr:pic>
      <xdr:nvPicPr>
        <xdr:cNvPr id="2" name="Kép 2">
          <a:extLst>
            <a:ext uri="{FF2B5EF4-FFF2-40B4-BE49-F238E27FC236}">
              <a16:creationId xmlns:a16="http://schemas.microsoft.com/office/drawing/2014/main" id="{00000000-0008-0000-0F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05550" y="0"/>
          <a:ext cx="514350" cy="419100"/>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xdr:from>
          <xdr:col>12</xdr:col>
          <xdr:colOff>411480</xdr:colOff>
          <xdr:row>0</xdr:row>
          <xdr:rowOff>7620</xdr:rowOff>
        </xdr:from>
        <xdr:to>
          <xdr:col>14</xdr:col>
          <xdr:colOff>289560</xdr:colOff>
          <xdr:row>0</xdr:row>
          <xdr:rowOff>137160</xdr:rowOff>
        </xdr:to>
        <xdr:sp macro="" textlink="">
          <xdr:nvSpPr>
            <xdr:cNvPr id="6145" name="Button 1" hidden="1">
              <a:extLst>
                <a:ext uri="{63B3BB69-23CF-44E3-9099-C40C66FF867C}">
                  <a14:compatExt spid="_x0000_s6145"/>
                </a:ext>
                <a:ext uri="{FF2B5EF4-FFF2-40B4-BE49-F238E27FC236}">
                  <a16:creationId xmlns:a16="http://schemas.microsoft.com/office/drawing/2014/main" id="{9A586D47-89FC-2DF0-77C8-9F9127C8BC4A}"/>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403860</xdr:colOff>
          <xdr:row>0</xdr:row>
          <xdr:rowOff>144780</xdr:rowOff>
        </xdr:from>
        <xdr:to>
          <xdr:col>14</xdr:col>
          <xdr:colOff>289560</xdr:colOff>
          <xdr:row>1</xdr:row>
          <xdr:rowOff>45720</xdr:rowOff>
        </xdr:to>
        <xdr:sp macro="" textlink="">
          <xdr:nvSpPr>
            <xdr:cNvPr id="6146" name="Button 2" hidden="1">
              <a:extLst>
                <a:ext uri="{63B3BB69-23CF-44E3-9099-C40C66FF867C}">
                  <a14:compatExt spid="_x0000_s6146"/>
                </a:ext>
                <a:ext uri="{FF2B5EF4-FFF2-40B4-BE49-F238E27FC236}">
                  <a16:creationId xmlns:a16="http://schemas.microsoft.com/office/drawing/2014/main" id="{CC9AF7A0-7F8A-2EE3-07C7-6D5132C9D453}"/>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wsDr>
</file>

<file path=xl/drawings/drawing17.xml><?xml version="1.0" encoding="utf-8"?>
<xdr:wsDr xmlns:xdr="http://schemas.openxmlformats.org/drawingml/2006/spreadsheetDrawing" xmlns:a="http://schemas.openxmlformats.org/drawingml/2006/main">
  <xdr:twoCellAnchor editAs="oneCell">
    <xdr:from>
      <xdr:col>12</xdr:col>
      <xdr:colOff>19050</xdr:colOff>
      <xdr:row>0</xdr:row>
      <xdr:rowOff>0</xdr:rowOff>
    </xdr:from>
    <xdr:to>
      <xdr:col>13</xdr:col>
      <xdr:colOff>9525</xdr:colOff>
      <xdr:row>1</xdr:row>
      <xdr:rowOff>123825</xdr:rowOff>
    </xdr:to>
    <xdr:pic>
      <xdr:nvPicPr>
        <xdr:cNvPr id="2" name="Kép 2">
          <a:extLst>
            <a:ext uri="{FF2B5EF4-FFF2-40B4-BE49-F238E27FC236}">
              <a16:creationId xmlns:a16="http://schemas.microsoft.com/office/drawing/2014/main" id="{00000000-0008-0000-1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229350" y="0"/>
          <a:ext cx="561975" cy="457200"/>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16</xdr:col>
      <xdr:colOff>247650</xdr:colOff>
      <xdr:row>0</xdr:row>
      <xdr:rowOff>0</xdr:rowOff>
    </xdr:from>
    <xdr:to>
      <xdr:col>17</xdr:col>
      <xdr:colOff>66675</xdr:colOff>
      <xdr:row>1</xdr:row>
      <xdr:rowOff>152400</xdr:rowOff>
    </xdr:to>
    <xdr:pic>
      <xdr:nvPicPr>
        <xdr:cNvPr id="2" name="Kép 2">
          <a:extLst>
            <a:ext uri="{FF2B5EF4-FFF2-40B4-BE49-F238E27FC236}">
              <a16:creationId xmlns:a16="http://schemas.microsoft.com/office/drawing/2014/main" id="{00000000-0008-0000-1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15075" y="0"/>
          <a:ext cx="533400" cy="428625"/>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xdr:from>
          <xdr:col>12</xdr:col>
          <xdr:colOff>411480</xdr:colOff>
          <xdr:row>0</xdr:row>
          <xdr:rowOff>7620</xdr:rowOff>
        </xdr:from>
        <xdr:to>
          <xdr:col>14</xdr:col>
          <xdr:colOff>289560</xdr:colOff>
          <xdr:row>0</xdr:row>
          <xdr:rowOff>137160</xdr:rowOff>
        </xdr:to>
        <xdr:sp macro="" textlink="">
          <xdr:nvSpPr>
            <xdr:cNvPr id="8193" name="Button 1" hidden="1">
              <a:extLst>
                <a:ext uri="{63B3BB69-23CF-44E3-9099-C40C66FF867C}">
                  <a14:compatExt spid="_x0000_s8193"/>
                </a:ext>
                <a:ext uri="{FF2B5EF4-FFF2-40B4-BE49-F238E27FC236}">
                  <a16:creationId xmlns:a16="http://schemas.microsoft.com/office/drawing/2014/main" id="{14F43EC6-9876-30EF-486D-6F52FA0E86C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403860</xdr:colOff>
          <xdr:row>0</xdr:row>
          <xdr:rowOff>144780</xdr:rowOff>
        </xdr:from>
        <xdr:to>
          <xdr:col>14</xdr:col>
          <xdr:colOff>289560</xdr:colOff>
          <xdr:row>1</xdr:row>
          <xdr:rowOff>45720</xdr:rowOff>
        </xdr:to>
        <xdr:sp macro="" textlink="">
          <xdr:nvSpPr>
            <xdr:cNvPr id="8194" name="Button 2" hidden="1">
              <a:extLst>
                <a:ext uri="{63B3BB69-23CF-44E3-9099-C40C66FF867C}">
                  <a14:compatExt spid="_x0000_s8194"/>
                </a:ext>
                <a:ext uri="{FF2B5EF4-FFF2-40B4-BE49-F238E27FC236}">
                  <a16:creationId xmlns:a16="http://schemas.microsoft.com/office/drawing/2014/main" id="{B28A8D29-5A2B-CE3B-FC85-D1AD9DF55BBA}"/>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wsDr>
</file>

<file path=xl/drawings/drawing19.xml><?xml version="1.0" encoding="utf-8"?>
<xdr:wsDr xmlns:xdr="http://schemas.openxmlformats.org/drawingml/2006/spreadsheetDrawing" xmlns:a="http://schemas.openxmlformats.org/drawingml/2006/main">
  <xdr:twoCellAnchor editAs="oneCell">
    <xdr:from>
      <xdr:col>16</xdr:col>
      <xdr:colOff>266700</xdr:colOff>
      <xdr:row>0</xdr:row>
      <xdr:rowOff>0</xdr:rowOff>
    </xdr:from>
    <xdr:to>
      <xdr:col>18</xdr:col>
      <xdr:colOff>0</xdr:colOff>
      <xdr:row>2</xdr:row>
      <xdr:rowOff>19050</xdr:rowOff>
    </xdr:to>
    <xdr:pic>
      <xdr:nvPicPr>
        <xdr:cNvPr id="2" name="Kép 2">
          <a:extLst>
            <a:ext uri="{FF2B5EF4-FFF2-40B4-BE49-F238E27FC236}">
              <a16:creationId xmlns:a16="http://schemas.microsoft.com/office/drawing/2014/main" id="{00000000-0008-0000-1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05550" y="0"/>
          <a:ext cx="561975" cy="457200"/>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xdr:from>
          <xdr:col>12</xdr:col>
          <xdr:colOff>411480</xdr:colOff>
          <xdr:row>0</xdr:row>
          <xdr:rowOff>7620</xdr:rowOff>
        </xdr:from>
        <xdr:to>
          <xdr:col>14</xdr:col>
          <xdr:colOff>289560</xdr:colOff>
          <xdr:row>0</xdr:row>
          <xdr:rowOff>137160</xdr:rowOff>
        </xdr:to>
        <xdr:sp macro="" textlink="">
          <xdr:nvSpPr>
            <xdr:cNvPr id="9217" name="Button 1" hidden="1">
              <a:extLst>
                <a:ext uri="{63B3BB69-23CF-44E3-9099-C40C66FF867C}">
                  <a14:compatExt spid="_x0000_s9217"/>
                </a:ext>
                <a:ext uri="{FF2B5EF4-FFF2-40B4-BE49-F238E27FC236}">
                  <a16:creationId xmlns:a16="http://schemas.microsoft.com/office/drawing/2014/main" id="{EF93E6C2-9263-A380-13B7-1978E5CCA9EA}"/>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403860</xdr:colOff>
          <xdr:row>0</xdr:row>
          <xdr:rowOff>144780</xdr:rowOff>
        </xdr:from>
        <xdr:to>
          <xdr:col>14</xdr:col>
          <xdr:colOff>289560</xdr:colOff>
          <xdr:row>1</xdr:row>
          <xdr:rowOff>45720</xdr:rowOff>
        </xdr:to>
        <xdr:sp macro="" textlink="">
          <xdr:nvSpPr>
            <xdr:cNvPr id="9218" name="Button 2" hidden="1">
              <a:extLst>
                <a:ext uri="{63B3BB69-23CF-44E3-9099-C40C66FF867C}">
                  <a14:compatExt spid="_x0000_s9218"/>
                </a:ext>
                <a:ext uri="{FF2B5EF4-FFF2-40B4-BE49-F238E27FC236}">
                  <a16:creationId xmlns:a16="http://schemas.microsoft.com/office/drawing/2014/main" id="{1AE7CF78-F222-1DAD-FBDD-9B5E52A0AC43}"/>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wsDr>
</file>

<file path=xl/drawings/drawing20.xml><?xml version="1.0" encoding="utf-8"?>
<xdr:wsDr xmlns:xdr="http://schemas.openxmlformats.org/drawingml/2006/spreadsheetDrawing" xmlns:a="http://schemas.openxmlformats.org/drawingml/2006/main">
  <xdr:twoCellAnchor editAs="oneCell">
    <xdr:from>
      <xdr:col>16</xdr:col>
      <xdr:colOff>295275</xdr:colOff>
      <xdr:row>0</xdr:row>
      <xdr:rowOff>0</xdr:rowOff>
    </xdr:from>
    <xdr:to>
      <xdr:col>17</xdr:col>
      <xdr:colOff>95250</xdr:colOff>
      <xdr:row>1</xdr:row>
      <xdr:rowOff>142875</xdr:rowOff>
    </xdr:to>
    <xdr:pic>
      <xdr:nvPicPr>
        <xdr:cNvPr id="2" name="Kép 2">
          <a:extLst>
            <a:ext uri="{FF2B5EF4-FFF2-40B4-BE49-F238E27FC236}">
              <a16:creationId xmlns:a16="http://schemas.microsoft.com/office/drawing/2014/main" id="{00000000-0008-0000-13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05550" y="0"/>
          <a:ext cx="514350" cy="419100"/>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xdr:from>
          <xdr:col>12</xdr:col>
          <xdr:colOff>411480</xdr:colOff>
          <xdr:row>0</xdr:row>
          <xdr:rowOff>7620</xdr:rowOff>
        </xdr:from>
        <xdr:to>
          <xdr:col>14</xdr:col>
          <xdr:colOff>289560</xdr:colOff>
          <xdr:row>0</xdr:row>
          <xdr:rowOff>137160</xdr:rowOff>
        </xdr:to>
        <xdr:sp macro="" textlink="">
          <xdr:nvSpPr>
            <xdr:cNvPr id="10241" name="Button 1" hidden="1">
              <a:extLst>
                <a:ext uri="{63B3BB69-23CF-44E3-9099-C40C66FF867C}">
                  <a14:compatExt spid="_x0000_s10241"/>
                </a:ext>
                <a:ext uri="{FF2B5EF4-FFF2-40B4-BE49-F238E27FC236}">
                  <a16:creationId xmlns:a16="http://schemas.microsoft.com/office/drawing/2014/main" id="{26BCF35E-4F88-A55D-2EE0-6DD6D8E541B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403860</xdr:colOff>
          <xdr:row>0</xdr:row>
          <xdr:rowOff>144780</xdr:rowOff>
        </xdr:from>
        <xdr:to>
          <xdr:col>14</xdr:col>
          <xdr:colOff>289560</xdr:colOff>
          <xdr:row>1</xdr:row>
          <xdr:rowOff>45720</xdr:rowOff>
        </xdr:to>
        <xdr:sp macro="" textlink="">
          <xdr:nvSpPr>
            <xdr:cNvPr id="10242" name="Button 2" hidden="1">
              <a:extLst>
                <a:ext uri="{63B3BB69-23CF-44E3-9099-C40C66FF867C}">
                  <a14:compatExt spid="_x0000_s10242"/>
                </a:ext>
                <a:ext uri="{FF2B5EF4-FFF2-40B4-BE49-F238E27FC236}">
                  <a16:creationId xmlns:a16="http://schemas.microsoft.com/office/drawing/2014/main" id="{775EB334-0236-A488-A374-100CE414C875}"/>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wsDr>
</file>

<file path=xl/drawings/drawing21.xml><?xml version="1.0" encoding="utf-8"?>
<xdr:wsDr xmlns:xdr="http://schemas.openxmlformats.org/drawingml/2006/spreadsheetDrawing" xmlns:a="http://schemas.openxmlformats.org/drawingml/2006/main">
  <xdr:twoCellAnchor editAs="oneCell">
    <xdr:from>
      <xdr:col>16</xdr:col>
      <xdr:colOff>295275</xdr:colOff>
      <xdr:row>0</xdr:row>
      <xdr:rowOff>0</xdr:rowOff>
    </xdr:from>
    <xdr:to>
      <xdr:col>19</xdr:col>
      <xdr:colOff>9525</xdr:colOff>
      <xdr:row>2</xdr:row>
      <xdr:rowOff>0</xdr:rowOff>
    </xdr:to>
    <xdr:pic>
      <xdr:nvPicPr>
        <xdr:cNvPr id="2" name="Kép 2">
          <a:extLst>
            <a:ext uri="{FF2B5EF4-FFF2-40B4-BE49-F238E27FC236}">
              <a16:creationId xmlns:a16="http://schemas.microsoft.com/office/drawing/2014/main" id="{00000000-0008-0000-14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34125" y="0"/>
          <a:ext cx="542925" cy="438150"/>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xdr:from>
          <xdr:col>12</xdr:col>
          <xdr:colOff>411480</xdr:colOff>
          <xdr:row>0</xdr:row>
          <xdr:rowOff>7620</xdr:rowOff>
        </xdr:from>
        <xdr:to>
          <xdr:col>14</xdr:col>
          <xdr:colOff>289560</xdr:colOff>
          <xdr:row>0</xdr:row>
          <xdr:rowOff>137160</xdr:rowOff>
        </xdr:to>
        <xdr:sp macro="" textlink="">
          <xdr:nvSpPr>
            <xdr:cNvPr id="11265" name="Button 1" hidden="1">
              <a:extLst>
                <a:ext uri="{63B3BB69-23CF-44E3-9099-C40C66FF867C}">
                  <a14:compatExt spid="_x0000_s11265"/>
                </a:ext>
                <a:ext uri="{FF2B5EF4-FFF2-40B4-BE49-F238E27FC236}">
                  <a16:creationId xmlns:a16="http://schemas.microsoft.com/office/drawing/2014/main" id="{FBFC4CFB-3E21-73DE-73F2-6F53CCE10D1B}"/>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403860</xdr:colOff>
          <xdr:row>0</xdr:row>
          <xdr:rowOff>144780</xdr:rowOff>
        </xdr:from>
        <xdr:to>
          <xdr:col>14</xdr:col>
          <xdr:colOff>289560</xdr:colOff>
          <xdr:row>1</xdr:row>
          <xdr:rowOff>45720</xdr:rowOff>
        </xdr:to>
        <xdr:sp macro="" textlink="">
          <xdr:nvSpPr>
            <xdr:cNvPr id="11266" name="Button 2" hidden="1">
              <a:extLst>
                <a:ext uri="{63B3BB69-23CF-44E3-9099-C40C66FF867C}">
                  <a14:compatExt spid="_x0000_s11266"/>
                </a:ext>
                <a:ext uri="{FF2B5EF4-FFF2-40B4-BE49-F238E27FC236}">
                  <a16:creationId xmlns:a16="http://schemas.microsoft.com/office/drawing/2014/main" id="{1465947C-E27E-7427-2067-A59608A1225F}"/>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wsDr>
</file>

<file path=xl/drawings/drawing22.xml><?xml version="1.0" encoding="utf-8"?>
<xdr:wsDr xmlns:xdr="http://schemas.openxmlformats.org/drawingml/2006/spreadsheetDrawing" xmlns:a="http://schemas.openxmlformats.org/drawingml/2006/main">
  <xdr:twoCellAnchor editAs="oneCell">
    <xdr:from>
      <xdr:col>11</xdr:col>
      <xdr:colOff>533400</xdr:colOff>
      <xdr:row>0</xdr:row>
      <xdr:rowOff>57150</xdr:rowOff>
    </xdr:from>
    <xdr:to>
      <xdr:col>12</xdr:col>
      <xdr:colOff>466725</xdr:colOff>
      <xdr:row>1</xdr:row>
      <xdr:rowOff>133350</xdr:rowOff>
    </xdr:to>
    <xdr:pic>
      <xdr:nvPicPr>
        <xdr:cNvPr id="2" name="Kép 2">
          <a:extLst>
            <a:ext uri="{FF2B5EF4-FFF2-40B4-BE49-F238E27FC236}">
              <a16:creationId xmlns:a16="http://schemas.microsoft.com/office/drawing/2014/main" id="{00000000-0008-0000-15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124575" y="57150"/>
          <a:ext cx="504825" cy="409575"/>
        </a:xfrm>
        <a:prstGeom prst="rect">
          <a:avLst/>
        </a:prstGeom>
        <a:noFill/>
        <a:ln w="9525">
          <a:noFill/>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16</xdr:col>
      <xdr:colOff>276225</xdr:colOff>
      <xdr:row>0</xdr:row>
      <xdr:rowOff>38100</xdr:rowOff>
    </xdr:from>
    <xdr:to>
      <xdr:col>17</xdr:col>
      <xdr:colOff>57150</xdr:colOff>
      <xdr:row>2</xdr:row>
      <xdr:rowOff>0</xdr:rowOff>
    </xdr:to>
    <xdr:pic>
      <xdr:nvPicPr>
        <xdr:cNvPr id="2" name="Kép 2">
          <a:extLst>
            <a:ext uri="{FF2B5EF4-FFF2-40B4-BE49-F238E27FC236}">
              <a16:creationId xmlns:a16="http://schemas.microsoft.com/office/drawing/2014/main" id="{00000000-0008-0000-16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296025" y="38100"/>
          <a:ext cx="495300" cy="400050"/>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xdr:from>
          <xdr:col>12</xdr:col>
          <xdr:colOff>411480</xdr:colOff>
          <xdr:row>0</xdr:row>
          <xdr:rowOff>7620</xdr:rowOff>
        </xdr:from>
        <xdr:to>
          <xdr:col>14</xdr:col>
          <xdr:colOff>289560</xdr:colOff>
          <xdr:row>0</xdr:row>
          <xdr:rowOff>137160</xdr:rowOff>
        </xdr:to>
        <xdr:sp macro="" textlink="">
          <xdr:nvSpPr>
            <xdr:cNvPr id="13313" name="Button 1" hidden="1">
              <a:extLst>
                <a:ext uri="{63B3BB69-23CF-44E3-9099-C40C66FF867C}">
                  <a14:compatExt spid="_x0000_s13313"/>
                </a:ext>
                <a:ext uri="{FF2B5EF4-FFF2-40B4-BE49-F238E27FC236}">
                  <a16:creationId xmlns:a16="http://schemas.microsoft.com/office/drawing/2014/main" id="{B8129DC5-F808-983D-1FA4-960D92F620EA}"/>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403860</xdr:colOff>
          <xdr:row>0</xdr:row>
          <xdr:rowOff>144780</xdr:rowOff>
        </xdr:from>
        <xdr:to>
          <xdr:col>14</xdr:col>
          <xdr:colOff>289560</xdr:colOff>
          <xdr:row>1</xdr:row>
          <xdr:rowOff>45720</xdr:rowOff>
        </xdr:to>
        <xdr:sp macro="" textlink="">
          <xdr:nvSpPr>
            <xdr:cNvPr id="13314" name="Button 2" hidden="1">
              <a:extLst>
                <a:ext uri="{63B3BB69-23CF-44E3-9099-C40C66FF867C}">
                  <a14:compatExt spid="_x0000_s13314"/>
                </a:ext>
                <a:ext uri="{FF2B5EF4-FFF2-40B4-BE49-F238E27FC236}">
                  <a16:creationId xmlns:a16="http://schemas.microsoft.com/office/drawing/2014/main" id="{4F4EA7E2-3058-6416-A6A9-01CEF04B0488}"/>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wsDr>
</file>

<file path=xl/drawings/drawing24.xml><?xml version="1.0" encoding="utf-8"?>
<xdr:wsDr xmlns:xdr="http://schemas.openxmlformats.org/drawingml/2006/spreadsheetDrawing" xmlns:a="http://schemas.openxmlformats.org/drawingml/2006/main">
  <xdr:twoCellAnchor editAs="oneCell">
    <xdr:from>
      <xdr:col>11</xdr:col>
      <xdr:colOff>476250</xdr:colOff>
      <xdr:row>0</xdr:row>
      <xdr:rowOff>28575</xdr:rowOff>
    </xdr:from>
    <xdr:to>
      <xdr:col>12</xdr:col>
      <xdr:colOff>457200</xdr:colOff>
      <xdr:row>1</xdr:row>
      <xdr:rowOff>142875</xdr:rowOff>
    </xdr:to>
    <xdr:pic>
      <xdr:nvPicPr>
        <xdr:cNvPr id="2" name="Kép 2">
          <a:extLst>
            <a:ext uri="{FF2B5EF4-FFF2-40B4-BE49-F238E27FC236}">
              <a16:creationId xmlns:a16="http://schemas.microsoft.com/office/drawing/2014/main" id="{00000000-0008-0000-17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153150" y="28575"/>
          <a:ext cx="552450" cy="447675"/>
        </a:xfrm>
        <a:prstGeom prst="rect">
          <a:avLst/>
        </a:prstGeom>
        <a:noFill/>
        <a:ln w="9525">
          <a:noFill/>
          <a:miter lim="800000"/>
          <a:headEnd/>
          <a:tailEnd/>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12</xdr:col>
      <xdr:colOff>9525</xdr:colOff>
      <xdr:row>0</xdr:row>
      <xdr:rowOff>66675</xdr:rowOff>
    </xdr:from>
    <xdr:to>
      <xdr:col>12</xdr:col>
      <xdr:colOff>514350</xdr:colOff>
      <xdr:row>1</xdr:row>
      <xdr:rowOff>142875</xdr:rowOff>
    </xdr:to>
    <xdr:pic>
      <xdr:nvPicPr>
        <xdr:cNvPr id="2" name="Kép 2">
          <a:extLst>
            <a:ext uri="{FF2B5EF4-FFF2-40B4-BE49-F238E27FC236}">
              <a16:creationId xmlns:a16="http://schemas.microsoft.com/office/drawing/2014/main" id="{00000000-0008-0000-1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210300" y="66675"/>
          <a:ext cx="504825" cy="40957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Tenisz%20t&#225;bla7.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i&#225;kolimpia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Tenisz/Tenisz%20t&#225;bla.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i&#225;kolimpia2.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Tenisz%20t&#225;bla6.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Di&#225;kolimpia3.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Tenisz%20t&#225;bla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ltalanos"/>
      <sheetName val="Birók"/>
      <sheetName val="1Q ELO"/>
      <sheetName val="1Q 8&gt;2"/>
      <sheetName val="1Q 8&gt;4"/>
      <sheetName val="1Q 16&gt;4"/>
      <sheetName val="1MD ELO"/>
      <sheetName val="1E3"/>
      <sheetName val="1E4"/>
      <sheetName val="1E5"/>
      <sheetName val="1E6"/>
      <sheetName val="1E7"/>
      <sheetName val="1E8"/>
      <sheetName val="1MD 8"/>
      <sheetName val="VI.fiúA"/>
      <sheetName val="1MD 32"/>
      <sheetName val="1MD 64"/>
      <sheetName val="1D ELO"/>
      <sheetName val="1D 8"/>
      <sheetName val="1D 16"/>
      <sheetName val="1D 32"/>
      <sheetName val="1Q ELO (2)"/>
      <sheetName val="1Q 8&gt;2 (2)"/>
      <sheetName val="1Q 8&gt;4 (2)"/>
      <sheetName val="1Q 16&gt;4 (2)"/>
      <sheetName val="1MD ELO (2)"/>
      <sheetName val="1E3 (2)"/>
      <sheetName val="1E4 (2)"/>
      <sheetName val="1E5 (2)"/>
      <sheetName val="1E6 (2)"/>
      <sheetName val="1E7 (2)"/>
      <sheetName val="1E8 (2)"/>
      <sheetName val="1MD 8 (2)"/>
      <sheetName val="1MD 16 (2)"/>
      <sheetName val="1MD 32 (2)"/>
      <sheetName val="1MD 64 (2)"/>
      <sheetName val="1D ELO (2)"/>
      <sheetName val="1D 8 (2)"/>
      <sheetName val="1D 16 (2)"/>
      <sheetName val="1D 32 (2)"/>
      <sheetName val="1Q ELO (3)"/>
      <sheetName val="1Q 8&gt;2 (3)"/>
      <sheetName val="1Q 8&gt;4 (3)"/>
      <sheetName val="1Q 16&gt;4 (3)"/>
      <sheetName val="1MD ELO (3)"/>
      <sheetName val="1E3 (3)"/>
      <sheetName val="1E4 (3)"/>
      <sheetName val="1E5 (3)"/>
      <sheetName val="1E6 (3)"/>
      <sheetName val="1E7 (3)"/>
      <sheetName val="1E8 (3)"/>
      <sheetName val="1MD 8 (3)"/>
      <sheetName val="VI.fiúB"/>
      <sheetName val="1MD 32 (3)"/>
      <sheetName val="1MD 64 (3)"/>
      <sheetName val="1D ELO (3)"/>
      <sheetName val="1D 8 (3)"/>
      <sheetName val="1D 16 (3)"/>
      <sheetName val="1D 32 (3)"/>
      <sheetName val="1Q ELO (4)"/>
      <sheetName val="1Q 8&gt;2 (4)"/>
      <sheetName val="1Q 8&gt;4 (4)"/>
      <sheetName val="1Q 16&gt;4 (4)"/>
      <sheetName val="1MD ELO (4)"/>
      <sheetName val="1E3 (4)"/>
      <sheetName val="1E4 (4)"/>
      <sheetName val="1E5 (4)"/>
      <sheetName val="1E6 (4)"/>
      <sheetName val="1E7 (4)"/>
      <sheetName val="1E8 (4)"/>
      <sheetName val="1MD 8 (4)"/>
      <sheetName val="VI.lány A"/>
      <sheetName val="1MD 32 (4)"/>
      <sheetName val="1MD 64 (4)"/>
      <sheetName val="1D ELO (4)"/>
      <sheetName val="1D 8 (4)"/>
      <sheetName val="1D 16 (4)"/>
      <sheetName val="1D 32 (4)"/>
      <sheetName val="1Q ELO (5)"/>
      <sheetName val="1Q 8&gt;2 (5)"/>
      <sheetName val="1Q 8&gt;4 (5)"/>
      <sheetName val="1Q 16&gt;4 (5)"/>
      <sheetName val="1MD ELO (5)"/>
      <sheetName val="1E3 (5)"/>
      <sheetName val="1E4 (5)"/>
      <sheetName val="1E5 (5)"/>
      <sheetName val="1E6 (5)"/>
      <sheetName val="1E7 (5)"/>
      <sheetName val="1E8 (5)"/>
      <sheetName val="1MD 8 (5)"/>
      <sheetName val="VI.lány B"/>
      <sheetName val="1MD 32 (5)"/>
      <sheetName val="1MD 64 (5)"/>
      <sheetName val="1D ELO (5)"/>
      <sheetName val="1D 8 (5)"/>
      <sheetName val="1D 16 (5)"/>
      <sheetName val="1D 32 (5)"/>
    </sheetNames>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ltalanos"/>
      <sheetName val="Birók"/>
      <sheetName val="1MD ELO (2)"/>
      <sheetName val="1E4 (2)"/>
      <sheetName val="1E5 (2)"/>
      <sheetName val="1E6 (2)"/>
      <sheetName val="1E7 (2)"/>
      <sheetName val="1E8 (2)"/>
      <sheetName val="1MD 8 (2)"/>
      <sheetName val="1MD 16 (2)"/>
      <sheetName val="1MD 32 (2)"/>
      <sheetName val="1MD 64 (2)"/>
      <sheetName val="1D ELO (2)"/>
      <sheetName val="1D 8 (2)"/>
      <sheetName val="1D 16 (2)"/>
      <sheetName val="1D 32 (2)"/>
      <sheetName val="1Q ELO (3)"/>
      <sheetName val="1Q 8&gt;2 (3)"/>
      <sheetName val="1Q 8&gt;4 (3)"/>
      <sheetName val="1Q 16&gt;4 (3)"/>
      <sheetName val="1MD ELO (3)"/>
      <sheetName val="1E3 (3)"/>
      <sheetName val="1E4 (3)"/>
      <sheetName val="1E5 (3)"/>
      <sheetName val="II.fiú A"/>
      <sheetName val="1E7 (3)"/>
      <sheetName val="1E8 (3)"/>
      <sheetName val="1MD 8 (3)"/>
      <sheetName val="1MD 16 (3)"/>
      <sheetName val="1MD 32 (3)"/>
      <sheetName val="1MD 64 (3)"/>
      <sheetName val="1D ELO (3)"/>
      <sheetName val="1D 8 (3)"/>
      <sheetName val="1D 16 (3)"/>
      <sheetName val="1D 32 (3)"/>
      <sheetName val="1Q ELO (4)"/>
      <sheetName val="1Q 8&gt;2 (4)"/>
      <sheetName val="1Q 8&gt;4 (4)"/>
      <sheetName val="1Q 16&gt;4 (4)"/>
      <sheetName val="1MD ELO (4)"/>
      <sheetName val="1E3 (4)"/>
      <sheetName val="II.kcs fiú B1"/>
      <sheetName val="1E5 (4)"/>
      <sheetName val="II.kcs fiú B2"/>
      <sheetName val="1E7 (4)"/>
      <sheetName val="1E8 (4)"/>
      <sheetName val="1MD 8 (4)"/>
      <sheetName val="1MD 16 (4)"/>
      <sheetName val="1MD 32 (4)"/>
      <sheetName val="1MD 64 (4)"/>
      <sheetName val="1D ELO (4)"/>
      <sheetName val="1D 8 (4)"/>
      <sheetName val="1D 16 (4)"/>
      <sheetName val="1D 32 (4)"/>
      <sheetName val="1Q ELO (5)"/>
      <sheetName val="1Q 8&gt;2 (5)"/>
      <sheetName val="1Q 8&gt;4 (5)"/>
      <sheetName val="1Q 16&gt;4 (5)"/>
      <sheetName val="1MD ELO (5)"/>
      <sheetName val="1E3 (5)"/>
      <sheetName val="1E4 (5)"/>
      <sheetName val="II.kcs lány A"/>
      <sheetName val="1E6 (5)"/>
      <sheetName val="1E7 (5)"/>
      <sheetName val="1E8 (5)"/>
      <sheetName val="1MD 8 (5)"/>
      <sheetName val="1MD 16 (5)"/>
      <sheetName val="1MD 32 (5)"/>
      <sheetName val="1MD 64 (5)"/>
      <sheetName val="1D ELO (5)"/>
      <sheetName val="1D 8 (5)"/>
      <sheetName val="1D 16 (5)"/>
      <sheetName val="1D 32 (5)"/>
    </sheetNames>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ltalanos"/>
      <sheetName val="Birók"/>
      <sheetName val="1Q ELO"/>
      <sheetName val="1Q 8&gt;2"/>
      <sheetName val="1Q 8&gt;4"/>
      <sheetName val="1Q 16&gt;4"/>
      <sheetName val="1MD ELO"/>
      <sheetName val="1E3"/>
      <sheetName val="1E4"/>
      <sheetName val="1E5"/>
      <sheetName val="1E6"/>
      <sheetName val="1E7"/>
      <sheetName val="1E8"/>
      <sheetName val="1MD 8"/>
      <sheetName val="1MD 16"/>
      <sheetName val="1MD 32"/>
      <sheetName val="1MD 64"/>
      <sheetName val="1D ELO"/>
      <sheetName val="1D 8"/>
      <sheetName val="1D 16"/>
      <sheetName val="1D 32"/>
      <sheetName val="1Q ELO (2)"/>
      <sheetName val="1Q 8&gt;2 (2)"/>
      <sheetName val="1Q 8&gt;4 (2)"/>
      <sheetName val="1Q 16&gt;4 (2)"/>
      <sheetName val="1MD ELO (2)"/>
      <sheetName val="1E3 (2)"/>
      <sheetName val="1E4 (2)"/>
      <sheetName val="1E5 (2)"/>
      <sheetName val="1E6 (2)"/>
      <sheetName val="1E7 (2)"/>
      <sheetName val="1E8 (2)"/>
      <sheetName val="1MD 8 (2)"/>
      <sheetName val="1MD 16 (2)"/>
      <sheetName val="1MD 32 (2)"/>
      <sheetName val="1MD 64 (2)"/>
      <sheetName val="1D ELO (2)"/>
      <sheetName val="1D 8 (2)"/>
      <sheetName val="1D 16 (2)"/>
      <sheetName val="1D 32 (2)"/>
      <sheetName val="1Q ELO (3)"/>
      <sheetName val="1Q 8&gt;2 (3)"/>
      <sheetName val="1Q 8&gt;4 (3)"/>
      <sheetName val="1Q 16&gt;4 (3)"/>
      <sheetName val="1MD ELO (3)"/>
      <sheetName val="1E3 (3)"/>
      <sheetName val="1E4 (3)"/>
      <sheetName val="1E5 (3)"/>
      <sheetName val="1E6 (3)"/>
      <sheetName val="1E7 (3)"/>
      <sheetName val="1E8 (3)"/>
      <sheetName val="1MD 8 (3)"/>
      <sheetName val="1MD 16 (3)"/>
      <sheetName val="1MD 32 (3)"/>
      <sheetName val="1MD 64 (3)"/>
      <sheetName val="1D ELO (3)"/>
      <sheetName val="1D 8 (3)"/>
      <sheetName val="1D 16 (3)"/>
      <sheetName val="1D 32 (3)"/>
      <sheetName val="1Q ELO (4)"/>
      <sheetName val="1Q 8&gt;2 (4)"/>
      <sheetName val="1Q 8&gt;4 (4)"/>
      <sheetName val="1Q 16&gt;4 (4)"/>
      <sheetName val="1MD ELO (4)"/>
      <sheetName val="1E3 (4)"/>
      <sheetName val="1E4 (4)"/>
      <sheetName val="1E5 (4)"/>
      <sheetName val="1E6 (4)"/>
      <sheetName val="1E7 (4)"/>
      <sheetName val="1E8 (4)"/>
      <sheetName val="1MD 8 (4)"/>
      <sheetName val="1MD 16 (4)"/>
      <sheetName val="1MD 32 (4)"/>
      <sheetName val="1MD 64 (4)"/>
      <sheetName val="1D ELO (4)"/>
      <sheetName val="1D 8 (4)"/>
      <sheetName val="1D 16 (4)"/>
      <sheetName val="1D 32 (4)"/>
      <sheetName val="1Q ELO (5)"/>
      <sheetName val="1Q 8&gt;2 (5)"/>
      <sheetName val="1Q 8&gt;4 (5)"/>
      <sheetName val="1Q 16&gt;4 (5)"/>
      <sheetName val="1MD ELO (5)"/>
      <sheetName val="1E3 (5)"/>
      <sheetName val="1E4 (5)"/>
      <sheetName val="1E5 (5)"/>
      <sheetName val="1E6 (5)"/>
      <sheetName val="1E7 (5)"/>
      <sheetName val="1E8 (5)"/>
      <sheetName val="1MD 8 (5)"/>
      <sheetName val="1MD 16 (5)"/>
      <sheetName val="1MD 32 (5)"/>
      <sheetName val="1MD 64 (5)"/>
      <sheetName val="1D ELO (5)"/>
      <sheetName val="1D 8 (5)"/>
      <sheetName val="1D 16 (5)"/>
      <sheetName val="1D 32 (5)"/>
    </sheetNames>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ltalanos"/>
      <sheetName val="Birók"/>
      <sheetName val="1Q ELO"/>
      <sheetName val="1Q 8&gt;2"/>
      <sheetName val="1Q 8&gt;4"/>
      <sheetName val="1Q 16&gt;4"/>
      <sheetName val="1MD ELO"/>
      <sheetName val="1E3"/>
      <sheetName val="II.kcs lány B"/>
      <sheetName val="1E5"/>
      <sheetName val="1E6"/>
      <sheetName val="1E7"/>
      <sheetName val="1E8"/>
      <sheetName val="1MD 8"/>
      <sheetName val="1MD 16"/>
      <sheetName val="1MD 32"/>
      <sheetName val="1MD 64"/>
      <sheetName val="1D ELO"/>
      <sheetName val="1D 8"/>
      <sheetName val="1D 16"/>
      <sheetName val="1D 32"/>
      <sheetName val="1Q ELO (2)"/>
      <sheetName val="1Q 8&gt;2 (2)"/>
      <sheetName val="1Q 8&gt;4 (2)"/>
      <sheetName val="1Q 16&gt;4 (2)"/>
      <sheetName val="1MD ELO (2)"/>
      <sheetName val="1E3 (2)"/>
      <sheetName val="III.fiúA"/>
      <sheetName val="1E5 (2)"/>
      <sheetName val="1E6 (2)"/>
      <sheetName val="1E7 (2)"/>
      <sheetName val="1E8 (2)"/>
      <sheetName val="1MD 8 (2)"/>
      <sheetName val="1MD 16 (2)"/>
      <sheetName val="1MD 32 (2)"/>
      <sheetName val="1MD 64 (2)"/>
      <sheetName val="1D ELO (2)"/>
      <sheetName val="1D 8 (2)"/>
      <sheetName val="1D 16 (2)"/>
      <sheetName val="1D 32 (2)"/>
      <sheetName val="1Q ELO (3)"/>
      <sheetName val="1Q 8&gt;2 (3)"/>
      <sheetName val="1Q 8&gt;4 (3)"/>
      <sheetName val="1Q 16&gt;4 (3)"/>
      <sheetName val="1MD ELO (3)"/>
      <sheetName val="1E3 (3)"/>
      <sheetName val="III.lány B"/>
      <sheetName val="1E5 (3)"/>
      <sheetName val="1E6 (3)"/>
      <sheetName val="1E7 (3)"/>
      <sheetName val="1E8 (3)"/>
      <sheetName val="1MD 8 (3)"/>
      <sheetName val="1MD 16 (3)"/>
      <sheetName val="1MD 32 (3)"/>
      <sheetName val="1MD 64 (3)"/>
      <sheetName val="1D ELO (3)"/>
      <sheetName val="1D 8 (3)"/>
      <sheetName val="1D 16 (3)"/>
      <sheetName val="1D 32 (3)"/>
      <sheetName val="1Q ELO (4)"/>
      <sheetName val="1Q 8&gt;2 (4)"/>
      <sheetName val="1Q 8&gt;4 (4)"/>
      <sheetName val="1Q 16&gt;4 (4)"/>
      <sheetName val="1MD ELO (4)"/>
      <sheetName val="1E3 (4)"/>
      <sheetName val="1E4 (4)"/>
      <sheetName val="1E5 (4)"/>
      <sheetName val="IV.fiúA"/>
      <sheetName val="1E7 (4)"/>
      <sheetName val="1E8 (4)"/>
      <sheetName val="1MD 8 (4)"/>
      <sheetName val="1MD 16 (4)"/>
      <sheetName val="1MD 32 (4)"/>
      <sheetName val="1MD 64 (4)"/>
      <sheetName val="1D ELO (4)"/>
      <sheetName val="1D 8 (4)"/>
      <sheetName val="1D 16 (4)"/>
      <sheetName val="1D 32 (4)"/>
      <sheetName val="1Q ELO (5)"/>
      <sheetName val="1Q 8&gt;2 (5)"/>
      <sheetName val="1Q 8&gt;4 (5)"/>
      <sheetName val="1Q 16&gt;4 (5)"/>
      <sheetName val="1MD ELO (5)"/>
      <sheetName val="1E3 (5)"/>
      <sheetName val="1E4 (5)"/>
      <sheetName val="IV.fiúB"/>
      <sheetName val="1E6 (5)"/>
      <sheetName val="1E7 (5)"/>
      <sheetName val="1E8 (5)"/>
      <sheetName val="1MD 8 (5)"/>
      <sheetName val="1MD 16 (5)"/>
      <sheetName val="1MD 32 (5)"/>
      <sheetName val="1MD 64 (5)"/>
      <sheetName val="1D ELO (5)"/>
      <sheetName val="1D 8 (5)"/>
      <sheetName val="1D 16 (5)"/>
      <sheetName val="1D 32 (5)"/>
    </sheetNames>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ltalanos"/>
      <sheetName val="Birók"/>
      <sheetName val="1Q ELO"/>
      <sheetName val="1Q 8&gt;2"/>
      <sheetName val="1Q 8&gt;4"/>
      <sheetName val="1Q 16&gt;4"/>
      <sheetName val="1MD ELO"/>
      <sheetName val="1E3"/>
      <sheetName val="1E4"/>
      <sheetName val="1E5"/>
      <sheetName val="1E6"/>
      <sheetName val="1E7"/>
      <sheetName val="1E8"/>
      <sheetName val="1MD 8"/>
      <sheetName val="1MD 16"/>
      <sheetName val="1MD 32"/>
      <sheetName val="1MD 64"/>
      <sheetName val="1D ELO"/>
      <sheetName val="1D 8"/>
      <sheetName val="1D 16"/>
      <sheetName val="1D 32"/>
      <sheetName val="1Q ELO (2)"/>
      <sheetName val="1Q 8&gt;2 (2)"/>
      <sheetName val="1Q 8&gt;4 (2)"/>
      <sheetName val="1Q 16&gt;4 (2)"/>
      <sheetName val="1MD ELO (2)"/>
      <sheetName val="1E3 (2)"/>
      <sheetName val="1E4 (2)"/>
      <sheetName val="1E5 (2)"/>
      <sheetName val="1E6 (2)"/>
      <sheetName val="1E7 (2)"/>
      <sheetName val="1E8 (2)"/>
      <sheetName val="1MD 8 (2)"/>
      <sheetName val="1MD 16 (2)"/>
      <sheetName val="V.fiúB"/>
      <sheetName val="1MD 64 (2)"/>
      <sheetName val="1D ELO (2)"/>
      <sheetName val="1D 8 (2)"/>
      <sheetName val="1D 16 (2)"/>
      <sheetName val="1D 32 (2)"/>
      <sheetName val="1Q ELO (3)"/>
      <sheetName val="1Q 8&gt;2 (3)"/>
      <sheetName val="1Q 8&gt;4 (3)"/>
      <sheetName val="1Q 16&gt;4 (3)"/>
      <sheetName val="1MD ELO (3)"/>
      <sheetName val="1E3 (3)"/>
      <sheetName val="1E4 (3)"/>
      <sheetName val="1E5 (3)"/>
      <sheetName val="1E6 (3)"/>
      <sheetName val="1E7 (3)"/>
      <sheetName val="1E8 (3)"/>
      <sheetName val="1MD 8 (3)"/>
      <sheetName val="1MD 16 (3)"/>
      <sheetName val="1MD 32 (3)"/>
      <sheetName val="1MD 64 (3)"/>
      <sheetName val="1D ELO (3)"/>
      <sheetName val="1D 8 (3)"/>
      <sheetName val="1D 16 (3)"/>
      <sheetName val="1D 32 (3)"/>
      <sheetName val="1Q ELO (4)"/>
      <sheetName val="1Q 8&gt;2 (4)"/>
      <sheetName val="1Q 8&gt;4 (4)"/>
      <sheetName val="1Q 16&gt;4 (4)"/>
      <sheetName val="1MD ELO (4)"/>
      <sheetName val="1E3 (4)"/>
      <sheetName val="1E4 (4)"/>
      <sheetName val="1E5 (4)"/>
      <sheetName val="1E6 (4)"/>
      <sheetName val="1E7 (4)"/>
      <sheetName val="1E8 (4)"/>
      <sheetName val="1MD 8 (4)"/>
      <sheetName val="V.lány A"/>
      <sheetName val="1MD 32 (4)"/>
      <sheetName val="1MD 64 (4)"/>
      <sheetName val="1D ELO (4)"/>
      <sheetName val="1D 8 (4)"/>
      <sheetName val="1D 16 (4)"/>
      <sheetName val="1D 32 (4)"/>
      <sheetName val="1Q ELO (5)"/>
      <sheetName val="1Q 8&gt;2 (5)"/>
      <sheetName val="1Q 8&gt;4 (5)"/>
      <sheetName val="1Q 16&gt;4 (5)"/>
      <sheetName val="1MD ELO (5)"/>
      <sheetName val="1E3 (5)"/>
      <sheetName val="1E4 (5)"/>
      <sheetName val="1E5 (5)"/>
      <sheetName val="1E6 (5)"/>
      <sheetName val="V.lány B"/>
      <sheetName val="1E8 (5)"/>
      <sheetName val="1MD 8 (5)"/>
      <sheetName val="1MD 16 (5)"/>
      <sheetName val="1MD 32 (5)"/>
      <sheetName val="1MD 64 (5)"/>
      <sheetName val="1D ELO (5)"/>
      <sheetName val="1D 8 (5)"/>
      <sheetName val="1D 16 (5)"/>
      <sheetName val="1D 32 (5)"/>
    </sheetNames>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ltalanos"/>
      <sheetName val="Birók"/>
      <sheetName val="1Q ELO"/>
      <sheetName val="1Q 8&gt;2"/>
      <sheetName val="1Q 8&gt;4"/>
      <sheetName val="1Q 16&gt;4"/>
      <sheetName val="1MD ELO"/>
      <sheetName val="1E3"/>
      <sheetName val="IV.lányA"/>
      <sheetName val="1E5"/>
      <sheetName val="1E6"/>
      <sheetName val="1E7"/>
      <sheetName val="1E8"/>
      <sheetName val="1MD 8"/>
      <sheetName val="1MD 16"/>
      <sheetName val="1MD 32"/>
      <sheetName val="1MD 64"/>
      <sheetName val="1D ELO"/>
      <sheetName val="1D 8"/>
      <sheetName val="1D 16"/>
      <sheetName val="1D 32"/>
      <sheetName val="1Q ELO (2)"/>
      <sheetName val="1Q 8&gt;2 (2)"/>
      <sheetName val="1Q 8&gt;4 (2)"/>
      <sheetName val="1Q 16&gt;4 (2)"/>
      <sheetName val="1MD ELO (2)"/>
      <sheetName val="1E3 (2)"/>
      <sheetName val="1E4 (2)"/>
      <sheetName val="1E5 (2)"/>
      <sheetName val="IV.fiúA"/>
      <sheetName val="1E7 (2)"/>
      <sheetName val="1E8 (2)"/>
      <sheetName val="1MD 8 (2)"/>
      <sheetName val="1MD 16 (2)"/>
      <sheetName val="1MD 32 (2)"/>
      <sheetName val="1MD 64 (2)"/>
      <sheetName val="1D ELO (2)"/>
      <sheetName val="1D 8 (2)"/>
      <sheetName val="1D 16 (2)"/>
      <sheetName val="1D 32 (2)"/>
      <sheetName val="1Q ELO (3)"/>
      <sheetName val="1Q 8&gt;2 (3)"/>
      <sheetName val="1Q 8&gt;4 (3)"/>
      <sheetName val="1Q 16&gt;4 (3)"/>
      <sheetName val="1MD ELO (3)"/>
      <sheetName val="1E3 (3)"/>
      <sheetName val="IV.lány A"/>
      <sheetName val="1E5 (3)"/>
      <sheetName val="1E6 (3)"/>
      <sheetName val="1E7 (3)"/>
      <sheetName val="1E8 (3)"/>
      <sheetName val="1MD 8 (3)"/>
      <sheetName val="1MD 16 (3)"/>
      <sheetName val="1MD 32 (3)"/>
      <sheetName val="1MD 64 (3)"/>
      <sheetName val="1D ELO (3)"/>
      <sheetName val="1D 8 (3)"/>
      <sheetName val="1D 16 (3)"/>
      <sheetName val="1D 32 (3)"/>
      <sheetName val="1Q ELO (4)"/>
      <sheetName val="1Q 8&gt;2 (4)"/>
      <sheetName val="1Q 8&gt;4 (4)"/>
      <sheetName val="1Q 16&gt;4 (4)"/>
      <sheetName val="1MD ELO (4)"/>
      <sheetName val="1E3 (4)"/>
      <sheetName val="1E4 (4)"/>
      <sheetName val="1E5 (4)"/>
      <sheetName val="1E6 (4)"/>
      <sheetName val="1E7 (4)"/>
      <sheetName val="1E8 (4)"/>
      <sheetName val="1MD 8 (4)"/>
      <sheetName val="1MD 16 (4)"/>
      <sheetName val="1MD 32 (4)"/>
      <sheetName val="1MD 64 (4)"/>
      <sheetName val="1D ELO (4)"/>
      <sheetName val="1D 8 (4)"/>
      <sheetName val="1D 16 (4)"/>
      <sheetName val="1D 32 (4)"/>
      <sheetName val="1Q ELO (5)"/>
      <sheetName val="1Q 8&gt;2 (5)"/>
      <sheetName val="1Q 8&gt;4 (5)"/>
      <sheetName val="1Q 16&gt;4 (5)"/>
      <sheetName val="1MD ELO (5)"/>
      <sheetName val="1E3 (5)"/>
      <sheetName val="1E4 (5)"/>
      <sheetName val="1E5 (5)"/>
      <sheetName val="1E6 (5)"/>
      <sheetName val="1E7 (5)"/>
      <sheetName val="1E8 (5)"/>
      <sheetName val="1MD 8 (5)"/>
      <sheetName val="V.fiúA"/>
      <sheetName val="1MD 32 (5)"/>
      <sheetName val="1MD 64 (5)"/>
      <sheetName val="1D ELO (5)"/>
      <sheetName val="1D 8 (5)"/>
      <sheetName val="1D 16 (5)"/>
      <sheetName val="1D 32 (5)"/>
    </sheetNames>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ltalanos"/>
      <sheetName val="Birók"/>
      <sheetName val="1Q ELO"/>
      <sheetName val="1Q 8&gt;2"/>
      <sheetName val="1Q 8&gt;4"/>
      <sheetName val="1Q 16&gt;4"/>
      <sheetName val="1MD ELO"/>
      <sheetName val="1E3"/>
      <sheetName val="VII.fúA"/>
      <sheetName val="1E5"/>
      <sheetName val="1E6"/>
      <sheetName val="1E7"/>
      <sheetName val="1E8"/>
      <sheetName val="1MD 8"/>
      <sheetName val="1MD 16"/>
      <sheetName val="1MD 32"/>
      <sheetName val="1MD 64"/>
      <sheetName val="1D ELO"/>
      <sheetName val="1D 8"/>
      <sheetName val="1D 16"/>
      <sheetName val="1D 32"/>
      <sheetName val="1Q ELO (2)"/>
      <sheetName val="1Q 8&gt;2 (2)"/>
      <sheetName val="1Q 8&gt;4 (2)"/>
      <sheetName val="1Q 16&gt;4 (2)"/>
      <sheetName val="1MD ELO (2)"/>
      <sheetName val="1E3 (2)"/>
      <sheetName val="1E4 (2)"/>
      <sheetName val="1E5 (2)"/>
      <sheetName val="1E6 (2)"/>
      <sheetName val="1E7 (2)"/>
      <sheetName val="1E8 (2)"/>
      <sheetName val="1MD 8 (2)"/>
      <sheetName val="VII.fiúB"/>
      <sheetName val="1MD 32 (2)"/>
      <sheetName val="1MD 64 (2)"/>
      <sheetName val="1D ELO (2)"/>
      <sheetName val="1D 8 (2)"/>
      <sheetName val="1D 16 (2)"/>
      <sheetName val="1D 32 (2)"/>
      <sheetName val="1Q ELO (3)"/>
      <sheetName val="1Q 8&gt;2 (3)"/>
      <sheetName val="1Q 8&gt;4 (3)"/>
      <sheetName val="1Q 16&gt;4 (3)"/>
      <sheetName val="1MD ELO (3)"/>
      <sheetName val="1E3 (3)"/>
      <sheetName val="1E4 (3)"/>
      <sheetName val="VII.lány B"/>
      <sheetName val="1E6 (3)"/>
      <sheetName val="1E7 (3)"/>
      <sheetName val="1E8 (3)"/>
      <sheetName val="1MD 8 (3)"/>
      <sheetName val="1MD 16 (3)"/>
      <sheetName val="1MD 32 (3)"/>
      <sheetName val="1MD 64 (3)"/>
      <sheetName val="1D ELO (3)"/>
      <sheetName val="1D 8 (3)"/>
      <sheetName val="1D 16 (3)"/>
      <sheetName val="1D 32 (3)"/>
      <sheetName val="1Q ELO (4)"/>
      <sheetName val="1Q 8&gt;2 (4)"/>
      <sheetName val="1Q 8&gt;4 (4)"/>
      <sheetName val="1Q 16&gt;4 (4)"/>
      <sheetName val="1MD ELO (4)"/>
      <sheetName val="VIII.fiúB"/>
      <sheetName val="1E4 (4)"/>
      <sheetName val="1E5 (4)"/>
      <sheetName val="1E6 (4)"/>
      <sheetName val="1E7 (4)"/>
      <sheetName val="1E8 (4)"/>
      <sheetName val="1MD 8 (4)"/>
      <sheetName val="1MD 16 (4)"/>
      <sheetName val="1MD 32 (4)"/>
      <sheetName val="1MD 64 (4)"/>
      <sheetName val="1D ELO (4)"/>
      <sheetName val="1D 8 (4)"/>
      <sheetName val="1D 16 (4)"/>
      <sheetName val="1D 32 (4)"/>
      <sheetName val="1Q ELO (5)"/>
      <sheetName val="1Q 8&gt;2 (5)"/>
      <sheetName val="1Q 8&gt;4 (5)"/>
      <sheetName val="1Q 16&gt;4 (5)"/>
      <sheetName val="1MD ELO (5)"/>
      <sheetName val="VIII.lány B"/>
      <sheetName val="1E4 (5)"/>
      <sheetName val="1E5 (5)"/>
      <sheetName val="1E6 (5)"/>
      <sheetName val="1E7 (5)"/>
      <sheetName val="1E8 (5)"/>
      <sheetName val="1MD 8 (5)"/>
      <sheetName val="1MD 16 (5)"/>
      <sheetName val="1MD 32 (5)"/>
      <sheetName val="1MD 64 (5)"/>
      <sheetName val="1D ELO (5)"/>
      <sheetName val="1D 8 (5)"/>
      <sheetName val="1D 16 (5)"/>
      <sheetName val="1D 32 (5)"/>
    </sheetNames>
  </externalBook>
</externalLink>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4.xml"/><Relationship Id="rId1" Type="http://schemas.openxmlformats.org/officeDocument/2006/relationships/printerSettings" Target="../printerSettings/printerSettings14.bin"/><Relationship Id="rId6" Type="http://schemas.openxmlformats.org/officeDocument/2006/relationships/comments" Target="../comments1.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5.xml"/><Relationship Id="rId1" Type="http://schemas.openxmlformats.org/officeDocument/2006/relationships/printerSettings" Target="../printerSettings/printerSettings15.bin"/><Relationship Id="rId6" Type="http://schemas.openxmlformats.org/officeDocument/2006/relationships/comments" Target="../comments2.xml"/><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6.xml"/><Relationship Id="rId1" Type="http://schemas.openxmlformats.org/officeDocument/2006/relationships/printerSettings" Target="../printerSettings/printerSettings16.bin"/><Relationship Id="rId6" Type="http://schemas.openxmlformats.org/officeDocument/2006/relationships/comments" Target="../comments3.xml"/><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8.xml"/><Relationship Id="rId1" Type="http://schemas.openxmlformats.org/officeDocument/2006/relationships/printerSettings" Target="../printerSettings/printerSettings18.bin"/><Relationship Id="rId6" Type="http://schemas.openxmlformats.org/officeDocument/2006/relationships/comments" Target="../comments4.xml"/><Relationship Id="rId5" Type="http://schemas.openxmlformats.org/officeDocument/2006/relationships/ctrlProp" Target="../ctrlProps/ctrlProp8.xml"/><Relationship Id="rId4" Type="http://schemas.openxmlformats.org/officeDocument/2006/relationships/ctrlProp" Target="../ctrlProps/ctrlProp7.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9.xml"/><Relationship Id="rId1" Type="http://schemas.openxmlformats.org/officeDocument/2006/relationships/printerSettings" Target="../printerSettings/printerSettings19.bin"/><Relationship Id="rId6" Type="http://schemas.openxmlformats.org/officeDocument/2006/relationships/comments" Target="../comments5.xml"/><Relationship Id="rId5" Type="http://schemas.openxmlformats.org/officeDocument/2006/relationships/ctrlProp" Target="../ctrlProps/ctrlProp10.xml"/><Relationship Id="rId4" Type="http://schemas.openxmlformats.org/officeDocument/2006/relationships/ctrlProp" Target="../ctrlProps/ctrlProp9.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20.xml"/><Relationship Id="rId1" Type="http://schemas.openxmlformats.org/officeDocument/2006/relationships/printerSettings" Target="../printerSettings/printerSettings20.bin"/><Relationship Id="rId6" Type="http://schemas.openxmlformats.org/officeDocument/2006/relationships/comments" Target="../comments6.xml"/><Relationship Id="rId5" Type="http://schemas.openxmlformats.org/officeDocument/2006/relationships/ctrlProp" Target="../ctrlProps/ctrlProp12.xml"/><Relationship Id="rId4" Type="http://schemas.openxmlformats.org/officeDocument/2006/relationships/ctrlProp" Target="../ctrlProps/ctrlProp11.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21.xml"/><Relationship Id="rId1" Type="http://schemas.openxmlformats.org/officeDocument/2006/relationships/printerSettings" Target="../printerSettings/printerSettings21.bin"/><Relationship Id="rId6" Type="http://schemas.openxmlformats.org/officeDocument/2006/relationships/comments" Target="../comments7.xml"/><Relationship Id="rId5" Type="http://schemas.openxmlformats.org/officeDocument/2006/relationships/ctrlProp" Target="../ctrlProps/ctrlProp14.xml"/><Relationship Id="rId4" Type="http://schemas.openxmlformats.org/officeDocument/2006/relationships/ctrlProp" Target="../ctrlProps/ctrlProp13.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23.xml"/><Relationship Id="rId1" Type="http://schemas.openxmlformats.org/officeDocument/2006/relationships/printerSettings" Target="../printerSettings/printerSettings23.bin"/><Relationship Id="rId6" Type="http://schemas.openxmlformats.org/officeDocument/2006/relationships/comments" Target="../comments8.xml"/><Relationship Id="rId5" Type="http://schemas.openxmlformats.org/officeDocument/2006/relationships/ctrlProp" Target="../ctrlProps/ctrlProp16.xml"/><Relationship Id="rId4" Type="http://schemas.openxmlformats.org/officeDocument/2006/relationships/ctrlProp" Target="../ctrlProps/ctrlProp15.xm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18"/>
  <sheetViews>
    <sheetView showGridLines="0" showZeros="0" workbookViewId="0">
      <selection activeCell="E10" sqref="E10"/>
    </sheetView>
  </sheetViews>
  <sheetFormatPr defaultRowHeight="13.2" x14ac:dyDescent="0.25"/>
  <cols>
    <col min="1" max="4" width="19.109375" customWidth="1"/>
    <col min="5" max="5" width="19.109375" style="1" customWidth="1"/>
  </cols>
  <sheetData>
    <row r="1" spans="1:7" s="2" customFormat="1" ht="49.5" customHeight="1" thickBot="1" x14ac:dyDescent="0.3">
      <c r="A1" s="33" t="s">
        <v>10</v>
      </c>
      <c r="B1" s="3"/>
      <c r="C1" s="3"/>
      <c r="D1" s="34"/>
      <c r="E1" s="4"/>
      <c r="F1" s="5"/>
      <c r="G1" s="5"/>
    </row>
    <row r="2" spans="1:7" s="6" customFormat="1" ht="36.75" customHeight="1" thickBot="1" x14ac:dyDescent="0.3">
      <c r="A2" s="7" t="s">
        <v>0</v>
      </c>
      <c r="B2" s="8"/>
      <c r="C2" s="8"/>
      <c r="D2" s="8"/>
      <c r="E2" s="9"/>
      <c r="F2" s="10"/>
      <c r="G2" s="10"/>
    </row>
    <row r="3" spans="1:7" s="2" customFormat="1" ht="6" customHeight="1" thickBot="1" x14ac:dyDescent="0.3">
      <c r="A3" s="11"/>
      <c r="B3" s="12"/>
      <c r="C3" s="12"/>
      <c r="D3" s="12"/>
      <c r="E3" s="13"/>
      <c r="F3" s="5"/>
      <c r="G3" s="5"/>
    </row>
    <row r="4" spans="1:7" s="2" customFormat="1" ht="20.25" customHeight="1" thickBot="1" x14ac:dyDescent="0.3">
      <c r="A4" s="14" t="s">
        <v>1</v>
      </c>
      <c r="B4" s="15"/>
      <c r="C4" s="15"/>
      <c r="D4" s="15"/>
      <c r="E4" s="16"/>
      <c r="F4" s="5"/>
      <c r="G4" s="5"/>
    </row>
    <row r="5" spans="1:7" s="17" customFormat="1" ht="15" customHeight="1" x14ac:dyDescent="0.25">
      <c r="A5" s="37" t="s">
        <v>2</v>
      </c>
      <c r="B5" s="19"/>
      <c r="C5" s="19"/>
      <c r="D5" s="19"/>
      <c r="E5" s="45"/>
      <c r="F5" s="20"/>
      <c r="G5" s="21"/>
    </row>
    <row r="6" spans="1:7" s="2" customFormat="1" ht="24.6" x14ac:dyDescent="0.25">
      <c r="A6" s="47" t="s">
        <v>16</v>
      </c>
      <c r="B6" s="46"/>
      <c r="C6" s="22"/>
      <c r="D6" s="23"/>
      <c r="E6" s="24"/>
      <c r="F6" s="5"/>
      <c r="G6" s="5"/>
    </row>
    <row r="7" spans="1:7" s="17" customFormat="1" ht="15" customHeight="1" x14ac:dyDescent="0.25">
      <c r="A7" s="38" t="s">
        <v>11</v>
      </c>
      <c r="B7" s="38" t="s">
        <v>12</v>
      </c>
      <c r="C7" s="38" t="s">
        <v>13</v>
      </c>
      <c r="D7" s="38" t="s">
        <v>14</v>
      </c>
      <c r="E7" s="38" t="s">
        <v>15</v>
      </c>
      <c r="F7" s="20"/>
      <c r="G7" s="21"/>
    </row>
    <row r="8" spans="1:7" s="2" customFormat="1" ht="16.5" customHeight="1" x14ac:dyDescent="0.25">
      <c r="A8" s="41"/>
      <c r="B8" s="41"/>
      <c r="C8" s="41"/>
      <c r="D8" s="41"/>
      <c r="E8" s="41"/>
      <c r="F8" s="5"/>
      <c r="G8" s="5"/>
    </row>
    <row r="9" spans="1:7" s="2" customFormat="1" ht="15" customHeight="1" x14ac:dyDescent="0.25">
      <c r="A9" s="37" t="s">
        <v>3</v>
      </c>
      <c r="B9" s="19"/>
      <c r="C9" s="38" t="s">
        <v>4</v>
      </c>
      <c r="D9" s="38"/>
      <c r="E9" s="39" t="s">
        <v>5</v>
      </c>
      <c r="F9" s="5"/>
      <c r="G9" s="5"/>
    </row>
    <row r="10" spans="1:7" s="2" customFormat="1" x14ac:dyDescent="0.25">
      <c r="A10" s="25" t="s">
        <v>17</v>
      </c>
      <c r="B10" s="26"/>
      <c r="C10" s="27" t="s">
        <v>18</v>
      </c>
      <c r="D10" s="38" t="s">
        <v>7</v>
      </c>
      <c r="E10" s="44" t="s">
        <v>19</v>
      </c>
      <c r="F10" s="5"/>
      <c r="G10" s="5"/>
    </row>
    <row r="11" spans="1:7" x14ac:dyDescent="0.25">
      <c r="A11" s="18"/>
      <c r="B11" s="19"/>
      <c r="C11" s="40" t="s">
        <v>6</v>
      </c>
      <c r="D11" s="40" t="s">
        <v>8</v>
      </c>
      <c r="E11" s="40" t="s">
        <v>9</v>
      </c>
      <c r="F11" s="29"/>
      <c r="G11" s="29"/>
    </row>
    <row r="12" spans="1:7" s="2" customFormat="1" x14ac:dyDescent="0.25">
      <c r="A12" s="35"/>
      <c r="B12" s="5"/>
      <c r="C12" s="42"/>
      <c r="D12" s="42"/>
      <c r="E12" s="42"/>
      <c r="F12" s="5"/>
      <c r="G12" s="5"/>
    </row>
    <row r="13" spans="1:7" ht="7.5" customHeight="1" x14ac:dyDescent="0.25">
      <c r="A13" s="29"/>
      <c r="B13" s="29"/>
      <c r="C13" s="29"/>
      <c r="D13" s="29"/>
      <c r="E13" s="30"/>
      <c r="F13" s="29"/>
      <c r="G13" s="29"/>
    </row>
    <row r="14" spans="1:7" ht="112.5" customHeight="1" x14ac:dyDescent="0.25">
      <c r="A14" s="29"/>
      <c r="B14" s="29"/>
      <c r="C14" s="29"/>
      <c r="D14" s="29"/>
      <c r="E14" s="30"/>
      <c r="F14" s="29"/>
      <c r="G14" s="29"/>
    </row>
    <row r="15" spans="1:7" ht="18.75" customHeight="1" x14ac:dyDescent="0.25">
      <c r="A15" s="28"/>
      <c r="B15" s="28"/>
      <c r="C15" s="28"/>
      <c r="D15" s="28"/>
      <c r="E15" s="30"/>
      <c r="F15" s="29"/>
      <c r="G15" s="29"/>
    </row>
    <row r="16" spans="1:7" ht="17.25" customHeight="1" x14ac:dyDescent="0.25">
      <c r="A16" s="28"/>
      <c r="B16" s="28"/>
      <c r="C16" s="28"/>
      <c r="D16" s="28"/>
      <c r="E16" s="28"/>
      <c r="F16" s="29"/>
      <c r="G16" s="29"/>
    </row>
    <row r="17" spans="1:7" ht="12.75" customHeight="1" x14ac:dyDescent="0.25">
      <c r="A17" s="31"/>
      <c r="B17" s="43"/>
      <c r="C17" s="36"/>
      <c r="D17" s="32"/>
      <c r="E17" s="30"/>
      <c r="F17" s="29"/>
      <c r="G17" s="29"/>
    </row>
    <row r="18" spans="1:7" x14ac:dyDescent="0.25">
      <c r="A18" s="29"/>
      <c r="B18" s="29"/>
      <c r="C18" s="29"/>
      <c r="D18" s="29"/>
      <c r="E18" s="30"/>
      <c r="F18" s="29"/>
      <c r="G18" s="29"/>
    </row>
  </sheetData>
  <phoneticPr fontId="18" type="noConversion"/>
  <pageMargins left="0.35" right="0.35" top="0.39" bottom="0.39" header="0" footer="0"/>
  <pageSetup paperSize="9" orientation="portrait" horizontalDpi="360" verticalDpi="36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1"/>
  </sheetPr>
  <dimension ref="A1:AK41"/>
  <sheetViews>
    <sheetView workbookViewId="0">
      <selection activeCell="H19" sqref="H19"/>
    </sheetView>
  </sheetViews>
  <sheetFormatPr defaultColWidth="9.109375" defaultRowHeight="13.2" x14ac:dyDescent="0.25"/>
  <cols>
    <col min="1" max="1" width="5.44140625" style="48" customWidth="1"/>
    <col min="2" max="2" width="4.44140625" style="48" customWidth="1"/>
    <col min="3" max="3" width="8.33203125" style="48" customWidth="1"/>
    <col min="4" max="4" width="7.109375" style="48" customWidth="1"/>
    <col min="5" max="5" width="9.33203125" style="48" customWidth="1"/>
    <col min="6" max="6" width="7.109375" style="48" customWidth="1"/>
    <col min="7" max="7" width="9.33203125" style="48" customWidth="1"/>
    <col min="8" max="8" width="7.109375" style="48" customWidth="1"/>
    <col min="9" max="9" width="9.33203125" style="48" customWidth="1"/>
    <col min="10" max="10" width="8.44140625" style="48" customWidth="1"/>
    <col min="11" max="13" width="8.5546875" style="48" customWidth="1"/>
    <col min="14" max="14" width="9.109375" style="48"/>
    <col min="15" max="15" width="5.5546875" style="48" customWidth="1"/>
    <col min="16" max="16" width="4.5546875" style="48" customWidth="1"/>
    <col min="17" max="17" width="11.6640625" style="48" customWidth="1"/>
    <col min="18" max="24" width="9.109375" style="48"/>
    <col min="25" max="25" width="10.33203125" style="48" hidden="1" customWidth="1"/>
    <col min="26" max="37" width="0" style="48" hidden="1" customWidth="1"/>
    <col min="38" max="16384" width="9.109375" style="48"/>
  </cols>
  <sheetData>
    <row r="1" spans="1:37" ht="24.6" x14ac:dyDescent="0.25">
      <c r="A1" s="334" t="e">
        <f>[2]Altalanos!$A$6</f>
        <v>#REF!</v>
      </c>
      <c r="B1" s="334"/>
      <c r="C1" s="334"/>
      <c r="D1" s="334"/>
      <c r="E1" s="334"/>
      <c r="F1" s="334"/>
      <c r="G1" s="159"/>
      <c r="H1" s="158" t="s">
        <v>79</v>
      </c>
      <c r="I1" s="157"/>
      <c r="J1" s="156"/>
      <c r="L1" s="145"/>
      <c r="M1" s="155"/>
      <c r="N1" s="153"/>
      <c r="O1" s="153" t="s">
        <v>78</v>
      </c>
      <c r="P1" s="153"/>
      <c r="Q1" s="154"/>
      <c r="R1" s="153"/>
      <c r="AB1" s="152" t="e">
        <f>IF(Y5=1,CONCATENATE(VLOOKUP(Y3,AA16:AH27,2)),CONCATENATE(VLOOKUP(Y3,AA2:AK13,2)))</f>
        <v>#REF!</v>
      </c>
      <c r="AC1" s="152" t="e">
        <f>IF(Y5=1,CONCATENATE(VLOOKUP(Y3,AA16:AK27,3)),CONCATENATE(VLOOKUP(Y3,AA2:AK13,3)))</f>
        <v>#REF!</v>
      </c>
      <c r="AD1" s="152" t="e">
        <f>IF(Y5=1,CONCATENATE(VLOOKUP(Y3,AA16:AK27,4)),CONCATENATE(VLOOKUP(Y3,AA2:AK13,4)))</f>
        <v>#REF!</v>
      </c>
      <c r="AE1" s="152" t="e">
        <f>IF(Y5=1,CONCATENATE(VLOOKUP(Y3,AA16:AK27,5)),CONCATENATE(VLOOKUP(Y3,AA2:AK13,5)))</f>
        <v>#REF!</v>
      </c>
      <c r="AF1" s="152" t="e">
        <f>IF(Y5=1,CONCATENATE(VLOOKUP(Y3,AA16:AK27,6)),CONCATENATE(VLOOKUP(Y3,AA2:AK13,6)))</f>
        <v>#REF!</v>
      </c>
      <c r="AG1" s="152" t="e">
        <f>IF(Y5=1,CONCATENATE(VLOOKUP(Y3,AA16:AK27,7)),CONCATENATE(VLOOKUP(Y3,AA2:AK13,7)))</f>
        <v>#REF!</v>
      </c>
      <c r="AH1" s="152" t="e">
        <f>IF(Y5=1,CONCATENATE(VLOOKUP(Y3,AA16:AK27,8)),CONCATENATE(VLOOKUP(Y3,AA2:AK13,8)))</f>
        <v>#REF!</v>
      </c>
      <c r="AI1" s="152" t="e">
        <f>IF(Y5=1,CONCATENATE(VLOOKUP(Y3,AA16:AK27,9)),CONCATENATE(VLOOKUP(Y3,AA2:AK13,9)))</f>
        <v>#REF!</v>
      </c>
      <c r="AJ1" s="152" t="e">
        <f>IF(Y5=1,CONCATENATE(VLOOKUP(Y3,AA16:AK27,10)),CONCATENATE(VLOOKUP(Y3,AA2:AK13,10)))</f>
        <v>#REF!</v>
      </c>
      <c r="AK1" s="152" t="e">
        <f>IF(Y5=1,CONCATENATE(VLOOKUP(Y3,AA16:AK27,11)),CONCATENATE(VLOOKUP(Y3,AA2:AK13,11)))</f>
        <v>#REF!</v>
      </c>
    </row>
    <row r="2" spans="1:37" x14ac:dyDescent="0.25">
      <c r="A2" s="151" t="s">
        <v>77</v>
      </c>
      <c r="B2" s="149"/>
      <c r="C2" s="149"/>
      <c r="D2" s="149"/>
      <c r="E2" s="150" t="s">
        <v>76</v>
      </c>
      <c r="F2" s="149"/>
      <c r="G2" s="148"/>
      <c r="H2" s="147"/>
      <c r="I2" s="147"/>
      <c r="J2" s="146"/>
      <c r="K2" s="145"/>
      <c r="L2" s="145"/>
      <c r="M2" s="145"/>
      <c r="N2" s="143"/>
      <c r="O2" s="144"/>
      <c r="P2" s="143"/>
      <c r="Q2" s="144"/>
      <c r="R2" s="143"/>
      <c r="Y2" s="142"/>
      <c r="Z2" s="111"/>
      <c r="AA2" s="111" t="s">
        <v>50</v>
      </c>
      <c r="AB2" s="114">
        <v>150</v>
      </c>
      <c r="AC2" s="114">
        <v>120</v>
      </c>
      <c r="AD2" s="114">
        <v>100</v>
      </c>
      <c r="AE2" s="114">
        <v>80</v>
      </c>
      <c r="AF2" s="114">
        <v>70</v>
      </c>
      <c r="AG2" s="114">
        <v>60</v>
      </c>
      <c r="AH2" s="114">
        <v>55</v>
      </c>
      <c r="AI2" s="114">
        <v>50</v>
      </c>
      <c r="AJ2" s="114">
        <v>45</v>
      </c>
      <c r="AK2" s="114">
        <v>40</v>
      </c>
    </row>
    <row r="3" spans="1:37" x14ac:dyDescent="0.25">
      <c r="A3" s="139" t="s">
        <v>75</v>
      </c>
      <c r="B3" s="139"/>
      <c r="C3" s="139"/>
      <c r="D3" s="139"/>
      <c r="E3" s="139" t="s">
        <v>4</v>
      </c>
      <c r="F3" s="139"/>
      <c r="G3" s="139"/>
      <c r="H3" s="139" t="s">
        <v>74</v>
      </c>
      <c r="I3" s="139"/>
      <c r="J3" s="141"/>
      <c r="K3" s="139"/>
      <c r="L3" s="140" t="s">
        <v>73</v>
      </c>
      <c r="M3" s="139"/>
      <c r="N3" s="137"/>
      <c r="O3" s="138"/>
      <c r="P3" s="137"/>
      <c r="Q3" s="136" t="s">
        <v>72</v>
      </c>
      <c r="R3" s="114" t="s">
        <v>71</v>
      </c>
      <c r="Y3" s="111">
        <f>IF(H4="OB","A",IF(H4="IX","W",H4))</f>
        <v>0</v>
      </c>
      <c r="Z3" s="111"/>
      <c r="AA3" s="111" t="s">
        <v>52</v>
      </c>
      <c r="AB3" s="114">
        <v>120</v>
      </c>
      <c r="AC3" s="114">
        <v>90</v>
      </c>
      <c r="AD3" s="114">
        <v>65</v>
      </c>
      <c r="AE3" s="114">
        <v>55</v>
      </c>
      <c r="AF3" s="114">
        <v>50</v>
      </c>
      <c r="AG3" s="114">
        <v>45</v>
      </c>
      <c r="AH3" s="114">
        <v>40</v>
      </c>
      <c r="AI3" s="114">
        <v>35</v>
      </c>
      <c r="AJ3" s="114">
        <v>25</v>
      </c>
      <c r="AK3" s="114">
        <v>20</v>
      </c>
    </row>
    <row r="4" spans="1:37" ht="13.8" thickBot="1" x14ac:dyDescent="0.3">
      <c r="A4" s="335" t="e">
        <f>[2]Altalanos!$A$10</f>
        <v>#REF!</v>
      </c>
      <c r="B4" s="335"/>
      <c r="C4" s="335"/>
      <c r="D4" s="135"/>
      <c r="E4" s="134" t="e">
        <f>[2]Altalanos!$C$10</f>
        <v>#REF!</v>
      </c>
      <c r="F4" s="134"/>
      <c r="G4" s="134"/>
      <c r="H4" s="131"/>
      <c r="I4" s="134"/>
      <c r="J4" s="133"/>
      <c r="K4" s="131"/>
      <c r="L4" s="132" t="e">
        <f>[2]Altalanos!$E$10</f>
        <v>#REF!</v>
      </c>
      <c r="M4" s="131"/>
      <c r="N4" s="129"/>
      <c r="O4" s="130"/>
      <c r="P4" s="129"/>
      <c r="Q4" s="128" t="s">
        <v>70</v>
      </c>
      <c r="R4" s="127" t="s">
        <v>69</v>
      </c>
      <c r="Y4" s="111"/>
      <c r="Z4" s="111"/>
      <c r="AA4" s="111" t="s">
        <v>51</v>
      </c>
      <c r="AB4" s="114">
        <v>90</v>
      </c>
      <c r="AC4" s="114">
        <v>60</v>
      </c>
      <c r="AD4" s="114">
        <v>45</v>
      </c>
      <c r="AE4" s="114">
        <v>34</v>
      </c>
      <c r="AF4" s="114">
        <v>27</v>
      </c>
      <c r="AG4" s="114">
        <v>22</v>
      </c>
      <c r="AH4" s="114">
        <v>18</v>
      </c>
      <c r="AI4" s="114">
        <v>15</v>
      </c>
      <c r="AJ4" s="114">
        <v>12</v>
      </c>
      <c r="AK4" s="114">
        <v>9</v>
      </c>
    </row>
    <row r="5" spans="1:37" x14ac:dyDescent="0.25">
      <c r="A5" s="102"/>
      <c r="B5" s="102" t="s">
        <v>68</v>
      </c>
      <c r="C5" s="102" t="s">
        <v>67</v>
      </c>
      <c r="D5" s="102" t="s">
        <v>38</v>
      </c>
      <c r="E5" s="102" t="s">
        <v>66</v>
      </c>
      <c r="F5" s="102"/>
      <c r="G5" s="102" t="s">
        <v>65</v>
      </c>
      <c r="H5" s="102"/>
      <c r="I5" s="102" t="s">
        <v>64</v>
      </c>
      <c r="J5" s="102"/>
      <c r="K5" s="126" t="s">
        <v>63</v>
      </c>
      <c r="L5" s="126" t="s">
        <v>62</v>
      </c>
      <c r="M5" s="126" t="s">
        <v>61</v>
      </c>
      <c r="Q5" s="125" t="s">
        <v>60</v>
      </c>
      <c r="R5" s="124" t="s">
        <v>59</v>
      </c>
      <c r="Y5" s="111" t="e">
        <f>IF(OR([2]Altalanos!$A$8="F1",[2]Altalanos!$A$8="F2",[2]Altalanos!$A$8="N1",[2]Altalanos!$A$8="N2"),1,2)</f>
        <v>#REF!</v>
      </c>
      <c r="Z5" s="111"/>
      <c r="AA5" s="111" t="s">
        <v>49</v>
      </c>
      <c r="AB5" s="114">
        <v>60</v>
      </c>
      <c r="AC5" s="114">
        <v>40</v>
      </c>
      <c r="AD5" s="114">
        <v>30</v>
      </c>
      <c r="AE5" s="114">
        <v>20</v>
      </c>
      <c r="AF5" s="114">
        <v>18</v>
      </c>
      <c r="AG5" s="114">
        <v>15</v>
      </c>
      <c r="AH5" s="114">
        <v>12</v>
      </c>
      <c r="AI5" s="114">
        <v>10</v>
      </c>
      <c r="AJ5" s="114">
        <v>8</v>
      </c>
      <c r="AK5" s="114">
        <v>6</v>
      </c>
    </row>
    <row r="6" spans="1:37" x14ac:dyDescent="0.25">
      <c r="A6" s="65"/>
      <c r="B6" s="65"/>
      <c r="C6" s="65"/>
      <c r="D6" s="65"/>
      <c r="E6" s="65"/>
      <c r="F6" s="65"/>
      <c r="G6" s="65"/>
      <c r="H6" s="65"/>
      <c r="I6" s="65"/>
      <c r="J6" s="65"/>
      <c r="K6" s="65"/>
      <c r="L6" s="65"/>
      <c r="M6" s="65"/>
      <c r="Y6" s="111"/>
      <c r="Z6" s="111"/>
      <c r="AA6" s="111" t="s">
        <v>47</v>
      </c>
      <c r="AB6" s="114">
        <v>40</v>
      </c>
      <c r="AC6" s="114">
        <v>25</v>
      </c>
      <c r="AD6" s="114">
        <v>18</v>
      </c>
      <c r="AE6" s="114">
        <v>13</v>
      </c>
      <c r="AF6" s="114">
        <v>10</v>
      </c>
      <c r="AG6" s="114">
        <v>8</v>
      </c>
      <c r="AH6" s="114">
        <v>6</v>
      </c>
      <c r="AI6" s="114">
        <v>5</v>
      </c>
      <c r="AJ6" s="114">
        <v>4</v>
      </c>
      <c r="AK6" s="114">
        <v>3</v>
      </c>
    </row>
    <row r="7" spans="1:37" x14ac:dyDescent="0.25">
      <c r="A7" s="121" t="s">
        <v>50</v>
      </c>
      <c r="B7" s="120"/>
      <c r="C7" s="119" t="s">
        <v>78</v>
      </c>
      <c r="D7" s="119" t="s">
        <v>78</v>
      </c>
      <c r="E7" s="118" t="s">
        <v>58</v>
      </c>
      <c r="F7" s="53"/>
      <c r="G7" s="118" t="s">
        <v>57</v>
      </c>
      <c r="H7" s="53"/>
      <c r="I7" s="118" t="s">
        <v>78</v>
      </c>
      <c r="J7" s="65"/>
      <c r="K7" s="117" t="s">
        <v>52</v>
      </c>
      <c r="L7" s="116"/>
      <c r="M7" s="115"/>
      <c r="Y7" s="111"/>
      <c r="Z7" s="111"/>
      <c r="AA7" s="111" t="s">
        <v>45</v>
      </c>
      <c r="AB7" s="114">
        <v>25</v>
      </c>
      <c r="AC7" s="114">
        <v>15</v>
      </c>
      <c r="AD7" s="114">
        <v>13</v>
      </c>
      <c r="AE7" s="114">
        <v>8</v>
      </c>
      <c r="AF7" s="114">
        <v>6</v>
      </c>
      <c r="AG7" s="114">
        <v>4</v>
      </c>
      <c r="AH7" s="114">
        <v>3</v>
      </c>
      <c r="AI7" s="114">
        <v>2</v>
      </c>
      <c r="AJ7" s="114">
        <v>1</v>
      </c>
      <c r="AK7" s="114">
        <v>0</v>
      </c>
    </row>
    <row r="8" spans="1:37" x14ac:dyDescent="0.25">
      <c r="A8" s="121"/>
      <c r="B8" s="123"/>
      <c r="C8" s="65"/>
      <c r="D8" s="65"/>
      <c r="E8" s="65"/>
      <c r="F8" s="65"/>
      <c r="G8" s="65"/>
      <c r="H8" s="65"/>
      <c r="I8" s="65"/>
      <c r="J8" s="65"/>
      <c r="K8" s="121"/>
      <c r="L8" s="121"/>
      <c r="M8" s="122"/>
      <c r="Y8" s="111"/>
      <c r="Z8" s="111"/>
      <c r="AA8" s="111" t="s">
        <v>44</v>
      </c>
      <c r="AB8" s="114">
        <v>15</v>
      </c>
      <c r="AC8" s="114">
        <v>10</v>
      </c>
      <c r="AD8" s="114">
        <v>7</v>
      </c>
      <c r="AE8" s="114">
        <v>5</v>
      </c>
      <c r="AF8" s="114">
        <v>4</v>
      </c>
      <c r="AG8" s="114">
        <v>3</v>
      </c>
      <c r="AH8" s="114">
        <v>2</v>
      </c>
      <c r="AI8" s="114">
        <v>1</v>
      </c>
      <c r="AJ8" s="114">
        <v>0</v>
      </c>
      <c r="AK8" s="114">
        <v>0</v>
      </c>
    </row>
    <row r="9" spans="1:37" x14ac:dyDescent="0.25">
      <c r="A9" s="121" t="s">
        <v>48</v>
      </c>
      <c r="B9" s="120"/>
      <c r="C9" s="119" t="s">
        <v>78</v>
      </c>
      <c r="D9" s="119" t="s">
        <v>78</v>
      </c>
      <c r="E9" s="118" t="s">
        <v>56</v>
      </c>
      <c r="F9" s="53"/>
      <c r="G9" s="118" t="s">
        <v>55</v>
      </c>
      <c r="H9" s="53"/>
      <c r="I9" s="118" t="s">
        <v>78</v>
      </c>
      <c r="J9" s="65"/>
      <c r="K9" s="117"/>
      <c r="L9" s="116" t="str">
        <f>IF(K9="","",CONCATENATE(VLOOKUP($Y$3,$AB$1:$AK$1,K9)," pont"))</f>
        <v/>
      </c>
      <c r="M9" s="115"/>
      <c r="Y9" s="111"/>
      <c r="Z9" s="111"/>
      <c r="AA9" s="111" t="s">
        <v>43</v>
      </c>
      <c r="AB9" s="114">
        <v>10</v>
      </c>
      <c r="AC9" s="114">
        <v>6</v>
      </c>
      <c r="AD9" s="114">
        <v>4</v>
      </c>
      <c r="AE9" s="114">
        <v>2</v>
      </c>
      <c r="AF9" s="114">
        <v>1</v>
      </c>
      <c r="AG9" s="114">
        <v>0</v>
      </c>
      <c r="AH9" s="114">
        <v>0</v>
      </c>
      <c r="AI9" s="114">
        <v>0</v>
      </c>
      <c r="AJ9" s="114">
        <v>0</v>
      </c>
      <c r="AK9" s="114">
        <v>0</v>
      </c>
    </row>
    <row r="10" spans="1:37" x14ac:dyDescent="0.25">
      <c r="A10" s="121"/>
      <c r="B10" s="123"/>
      <c r="C10" s="65"/>
      <c r="D10" s="65"/>
      <c r="E10" s="65"/>
      <c r="F10" s="65"/>
      <c r="G10" s="65"/>
      <c r="H10" s="65"/>
      <c r="I10" s="65"/>
      <c r="J10" s="65"/>
      <c r="K10" s="121"/>
      <c r="L10" s="121"/>
      <c r="M10" s="122"/>
      <c r="Y10" s="111"/>
      <c r="Z10" s="111"/>
      <c r="AA10" s="111" t="s">
        <v>42</v>
      </c>
      <c r="AB10" s="114">
        <v>6</v>
      </c>
      <c r="AC10" s="114">
        <v>3</v>
      </c>
      <c r="AD10" s="114">
        <v>2</v>
      </c>
      <c r="AE10" s="114">
        <v>1</v>
      </c>
      <c r="AF10" s="114">
        <v>0</v>
      </c>
      <c r="AG10" s="114">
        <v>0</v>
      </c>
      <c r="AH10" s="114">
        <v>0</v>
      </c>
      <c r="AI10" s="114">
        <v>0</v>
      </c>
      <c r="AJ10" s="114">
        <v>0</v>
      </c>
      <c r="AK10" s="114">
        <v>0</v>
      </c>
    </row>
    <row r="11" spans="1:37" x14ac:dyDescent="0.25">
      <c r="A11" s="121" t="s">
        <v>46</v>
      </c>
      <c r="B11" s="120"/>
      <c r="C11" s="119" t="s">
        <v>78</v>
      </c>
      <c r="D11" s="119" t="s">
        <v>78</v>
      </c>
      <c r="E11" s="118" t="s">
        <v>54</v>
      </c>
      <c r="F11" s="53"/>
      <c r="G11" s="118" t="s">
        <v>53</v>
      </c>
      <c r="H11" s="53"/>
      <c r="I11" s="118" t="s">
        <v>78</v>
      </c>
      <c r="J11" s="65"/>
      <c r="K11" s="117"/>
      <c r="L11" s="116" t="str">
        <f>IF(K11="","",CONCATENATE(VLOOKUP($Y$3,$AB$1:$AK$1,K11)," pont"))</f>
        <v/>
      </c>
      <c r="M11" s="115"/>
      <c r="Y11" s="111"/>
      <c r="Z11" s="111"/>
      <c r="AA11" s="111" t="s">
        <v>41</v>
      </c>
      <c r="AB11" s="114">
        <v>3</v>
      </c>
      <c r="AC11" s="114">
        <v>2</v>
      </c>
      <c r="AD11" s="114">
        <v>1</v>
      </c>
      <c r="AE11" s="114">
        <v>0</v>
      </c>
      <c r="AF11" s="114">
        <v>0</v>
      </c>
      <c r="AG11" s="114">
        <v>0</v>
      </c>
      <c r="AH11" s="114">
        <v>0</v>
      </c>
      <c r="AI11" s="114">
        <v>0</v>
      </c>
      <c r="AJ11" s="114">
        <v>0</v>
      </c>
      <c r="AK11" s="114">
        <v>0</v>
      </c>
    </row>
    <row r="12" spans="1:37" x14ac:dyDescent="0.25">
      <c r="A12" s="65"/>
      <c r="B12" s="65"/>
      <c r="C12" s="65"/>
      <c r="D12" s="65"/>
      <c r="E12" s="65"/>
      <c r="F12" s="65"/>
      <c r="G12" s="65"/>
      <c r="H12" s="65"/>
      <c r="I12" s="65"/>
      <c r="J12" s="65"/>
      <c r="K12" s="65"/>
      <c r="L12" s="65"/>
      <c r="M12" s="65"/>
      <c r="Y12" s="111"/>
      <c r="Z12" s="111"/>
      <c r="AA12" s="111" t="s">
        <v>40</v>
      </c>
      <c r="AB12" s="113">
        <v>0</v>
      </c>
      <c r="AC12" s="113">
        <v>0</v>
      </c>
      <c r="AD12" s="113">
        <v>0</v>
      </c>
      <c r="AE12" s="113">
        <v>0</v>
      </c>
      <c r="AF12" s="113">
        <v>0</v>
      </c>
      <c r="AG12" s="113">
        <v>0</v>
      </c>
      <c r="AH12" s="113">
        <v>0</v>
      </c>
      <c r="AI12" s="113">
        <v>0</v>
      </c>
      <c r="AJ12" s="113">
        <v>0</v>
      </c>
      <c r="AK12" s="113">
        <v>0</v>
      </c>
    </row>
    <row r="13" spans="1:37" x14ac:dyDescent="0.25">
      <c r="A13" s="65"/>
      <c r="B13" s="65"/>
      <c r="C13" s="65"/>
      <c r="D13" s="65"/>
      <c r="E13" s="65"/>
      <c r="F13" s="65"/>
      <c r="G13" s="65"/>
      <c r="H13" s="65"/>
      <c r="I13" s="65"/>
      <c r="J13" s="65"/>
      <c r="K13" s="65"/>
      <c r="L13" s="65"/>
      <c r="M13" s="65"/>
      <c r="Y13" s="111"/>
      <c r="Z13" s="111"/>
      <c r="AA13" s="111" t="s">
        <v>39</v>
      </c>
      <c r="AB13" s="113">
        <v>0</v>
      </c>
      <c r="AC13" s="113">
        <v>0</v>
      </c>
      <c r="AD13" s="113">
        <v>0</v>
      </c>
      <c r="AE13" s="113">
        <v>0</v>
      </c>
      <c r="AF13" s="113">
        <v>0</v>
      </c>
      <c r="AG13" s="113">
        <v>0</v>
      </c>
      <c r="AH13" s="113">
        <v>0</v>
      </c>
      <c r="AI13" s="113">
        <v>0</v>
      </c>
      <c r="AJ13" s="113">
        <v>0</v>
      </c>
      <c r="AK13" s="113">
        <v>0</v>
      </c>
    </row>
    <row r="14" spans="1:37" x14ac:dyDescent="0.25">
      <c r="A14" s="65"/>
      <c r="B14" s="65"/>
      <c r="C14" s="65"/>
      <c r="D14" s="65"/>
      <c r="E14" s="65"/>
      <c r="F14" s="65"/>
      <c r="G14" s="65"/>
      <c r="H14" s="65"/>
      <c r="I14" s="65"/>
      <c r="J14" s="65"/>
      <c r="K14" s="65"/>
      <c r="L14" s="65"/>
      <c r="M14" s="65"/>
      <c r="Y14" s="111"/>
      <c r="Z14" s="111"/>
      <c r="AA14" s="111"/>
      <c r="AB14" s="111"/>
      <c r="AC14" s="111"/>
      <c r="AD14" s="111"/>
      <c r="AE14" s="111"/>
      <c r="AF14" s="111"/>
      <c r="AG14" s="111"/>
      <c r="AH14" s="111"/>
      <c r="AI14" s="111"/>
      <c r="AJ14" s="111"/>
      <c r="AK14" s="111"/>
    </row>
    <row r="15" spans="1:37" x14ac:dyDescent="0.25">
      <c r="A15" s="65"/>
      <c r="B15" s="65"/>
      <c r="C15" s="65"/>
      <c r="D15" s="65"/>
      <c r="E15" s="65"/>
      <c r="F15" s="65"/>
      <c r="G15" s="65"/>
      <c r="H15" s="65"/>
      <c r="I15" s="65"/>
      <c r="J15" s="65"/>
      <c r="K15" s="65"/>
      <c r="L15" s="65"/>
      <c r="M15" s="65"/>
      <c r="Y15" s="111"/>
      <c r="Z15" s="111"/>
      <c r="AA15" s="111"/>
      <c r="AB15" s="111"/>
      <c r="AC15" s="111"/>
      <c r="AD15" s="111"/>
      <c r="AE15" s="111"/>
      <c r="AF15" s="111"/>
      <c r="AG15" s="111"/>
      <c r="AH15" s="111"/>
      <c r="AI15" s="111"/>
      <c r="AJ15" s="111"/>
      <c r="AK15" s="111"/>
    </row>
    <row r="16" spans="1:37" x14ac:dyDescent="0.25">
      <c r="A16" s="65"/>
      <c r="B16" s="65"/>
      <c r="C16" s="65"/>
      <c r="D16" s="65"/>
      <c r="E16" s="65"/>
      <c r="F16" s="65"/>
      <c r="G16" s="65"/>
      <c r="H16" s="65"/>
      <c r="I16" s="65"/>
      <c r="J16" s="65"/>
      <c r="K16" s="65"/>
      <c r="L16" s="65"/>
      <c r="M16" s="65"/>
      <c r="Y16" s="111"/>
      <c r="Z16" s="111"/>
      <c r="AA16" s="111" t="s">
        <v>50</v>
      </c>
      <c r="AB16" s="111">
        <v>300</v>
      </c>
      <c r="AC16" s="111">
        <v>250</v>
      </c>
      <c r="AD16" s="111">
        <v>220</v>
      </c>
      <c r="AE16" s="111">
        <v>180</v>
      </c>
      <c r="AF16" s="111">
        <v>160</v>
      </c>
      <c r="AG16" s="111">
        <v>150</v>
      </c>
      <c r="AH16" s="111">
        <v>140</v>
      </c>
      <c r="AI16" s="111">
        <v>130</v>
      </c>
      <c r="AJ16" s="111">
        <v>120</v>
      </c>
      <c r="AK16" s="111">
        <v>110</v>
      </c>
    </row>
    <row r="17" spans="1:37" x14ac:dyDescent="0.25">
      <c r="A17" s="65"/>
      <c r="B17" s="65"/>
      <c r="C17" s="65"/>
      <c r="D17" s="65"/>
      <c r="E17" s="65"/>
      <c r="F17" s="65"/>
      <c r="G17" s="65"/>
      <c r="H17" s="65"/>
      <c r="I17" s="65"/>
      <c r="J17" s="65"/>
      <c r="K17" s="65"/>
      <c r="L17" s="65"/>
      <c r="M17" s="65"/>
      <c r="Y17" s="111"/>
      <c r="Z17" s="111"/>
      <c r="AA17" s="111" t="s">
        <v>52</v>
      </c>
      <c r="AB17" s="111">
        <v>250</v>
      </c>
      <c r="AC17" s="111">
        <v>200</v>
      </c>
      <c r="AD17" s="111">
        <v>160</v>
      </c>
      <c r="AE17" s="111">
        <v>140</v>
      </c>
      <c r="AF17" s="111">
        <v>120</v>
      </c>
      <c r="AG17" s="111">
        <v>110</v>
      </c>
      <c r="AH17" s="111">
        <v>100</v>
      </c>
      <c r="AI17" s="111">
        <v>90</v>
      </c>
      <c r="AJ17" s="111">
        <v>80</v>
      </c>
      <c r="AK17" s="111">
        <v>70</v>
      </c>
    </row>
    <row r="18" spans="1:37" ht="18.75" customHeight="1" x14ac:dyDescent="0.25">
      <c r="A18" s="65"/>
      <c r="B18" s="324"/>
      <c r="C18" s="324"/>
      <c r="D18" s="320" t="s">
        <v>58</v>
      </c>
      <c r="E18" s="320"/>
      <c r="F18" s="320" t="s">
        <v>56</v>
      </c>
      <c r="G18" s="320"/>
      <c r="H18" s="320" t="s">
        <v>54</v>
      </c>
      <c r="I18" s="320"/>
      <c r="J18" s="65"/>
      <c r="K18" s="65"/>
      <c r="L18" s="65"/>
      <c r="M18" s="65"/>
      <c r="Y18" s="111"/>
      <c r="Z18" s="111"/>
      <c r="AA18" s="111" t="s">
        <v>51</v>
      </c>
      <c r="AB18" s="111">
        <v>200</v>
      </c>
      <c r="AC18" s="111">
        <v>150</v>
      </c>
      <c r="AD18" s="111">
        <v>130</v>
      </c>
      <c r="AE18" s="111">
        <v>110</v>
      </c>
      <c r="AF18" s="111">
        <v>95</v>
      </c>
      <c r="AG18" s="111">
        <v>80</v>
      </c>
      <c r="AH18" s="111">
        <v>70</v>
      </c>
      <c r="AI18" s="111">
        <v>60</v>
      </c>
      <c r="AJ18" s="111">
        <v>55</v>
      </c>
      <c r="AK18" s="111">
        <v>50</v>
      </c>
    </row>
    <row r="19" spans="1:37" ht="18.75" customHeight="1" x14ac:dyDescent="0.25">
      <c r="A19" s="112" t="s">
        <v>50</v>
      </c>
      <c r="B19" s="321" t="s">
        <v>58</v>
      </c>
      <c r="C19" s="321"/>
      <c r="D19" s="322"/>
      <c r="E19" s="322"/>
      <c r="F19" s="323" t="s">
        <v>354</v>
      </c>
      <c r="G19" s="323"/>
      <c r="H19" s="323" t="s">
        <v>354</v>
      </c>
      <c r="I19" s="323"/>
      <c r="J19" s="65"/>
      <c r="K19" s="65"/>
      <c r="L19" s="65"/>
      <c r="M19" s="65"/>
      <c r="Y19" s="111"/>
      <c r="Z19" s="111"/>
      <c r="AA19" s="111" t="s">
        <v>49</v>
      </c>
      <c r="AB19" s="111">
        <v>150</v>
      </c>
      <c r="AC19" s="111">
        <v>120</v>
      </c>
      <c r="AD19" s="111">
        <v>100</v>
      </c>
      <c r="AE19" s="111">
        <v>80</v>
      </c>
      <c r="AF19" s="111">
        <v>70</v>
      </c>
      <c r="AG19" s="111">
        <v>60</v>
      </c>
      <c r="AH19" s="111">
        <v>55</v>
      </c>
      <c r="AI19" s="111">
        <v>50</v>
      </c>
      <c r="AJ19" s="111">
        <v>45</v>
      </c>
      <c r="AK19" s="111">
        <v>40</v>
      </c>
    </row>
    <row r="20" spans="1:37" ht="18.75" customHeight="1" x14ac:dyDescent="0.25">
      <c r="A20" s="112" t="s">
        <v>48</v>
      </c>
      <c r="B20" s="321" t="s">
        <v>56</v>
      </c>
      <c r="C20" s="321"/>
      <c r="D20" s="323" t="s">
        <v>353</v>
      </c>
      <c r="E20" s="323"/>
      <c r="F20" s="322"/>
      <c r="G20" s="322"/>
      <c r="H20" s="323"/>
      <c r="I20" s="323"/>
      <c r="J20" s="65"/>
      <c r="K20" s="65"/>
      <c r="L20" s="65"/>
      <c r="M20" s="65"/>
      <c r="Y20" s="111"/>
      <c r="Z20" s="111"/>
      <c r="AA20" s="111" t="s">
        <v>47</v>
      </c>
      <c r="AB20" s="111">
        <v>120</v>
      </c>
      <c r="AC20" s="111">
        <v>90</v>
      </c>
      <c r="AD20" s="111">
        <v>65</v>
      </c>
      <c r="AE20" s="111">
        <v>55</v>
      </c>
      <c r="AF20" s="111">
        <v>50</v>
      </c>
      <c r="AG20" s="111">
        <v>45</v>
      </c>
      <c r="AH20" s="111">
        <v>40</v>
      </c>
      <c r="AI20" s="111">
        <v>35</v>
      </c>
      <c r="AJ20" s="111">
        <v>25</v>
      </c>
      <c r="AK20" s="111">
        <v>20</v>
      </c>
    </row>
    <row r="21" spans="1:37" ht="18.75" customHeight="1" x14ac:dyDescent="0.25">
      <c r="A21" s="112" t="s">
        <v>46</v>
      </c>
      <c r="B21" s="321" t="s">
        <v>54</v>
      </c>
      <c r="C21" s="321"/>
      <c r="D21" s="323" t="s">
        <v>353</v>
      </c>
      <c r="E21" s="323"/>
      <c r="F21" s="323"/>
      <c r="G21" s="323"/>
      <c r="H21" s="322"/>
      <c r="I21" s="322"/>
      <c r="J21" s="65"/>
      <c r="K21" s="65"/>
      <c r="L21" s="65"/>
      <c r="M21" s="65"/>
      <c r="Y21" s="111"/>
      <c r="Z21" s="111"/>
      <c r="AA21" s="111" t="s">
        <v>45</v>
      </c>
      <c r="AB21" s="111">
        <v>90</v>
      </c>
      <c r="AC21" s="111">
        <v>60</v>
      </c>
      <c r="AD21" s="111">
        <v>45</v>
      </c>
      <c r="AE21" s="111">
        <v>34</v>
      </c>
      <c r="AF21" s="111">
        <v>27</v>
      </c>
      <c r="AG21" s="111">
        <v>22</v>
      </c>
      <c r="AH21" s="111">
        <v>18</v>
      </c>
      <c r="AI21" s="111">
        <v>15</v>
      </c>
      <c r="AJ21" s="111">
        <v>12</v>
      </c>
      <c r="AK21" s="111">
        <v>9</v>
      </c>
    </row>
    <row r="22" spans="1:37" x14ac:dyDescent="0.25">
      <c r="A22" s="65"/>
      <c r="B22" s="65"/>
      <c r="C22" s="65"/>
      <c r="D22" s="65"/>
      <c r="E22" s="65"/>
      <c r="F22" s="65"/>
      <c r="G22" s="65"/>
      <c r="H22" s="65"/>
      <c r="I22" s="65"/>
      <c r="J22" s="65"/>
      <c r="K22" s="65"/>
      <c r="L22" s="65"/>
      <c r="M22" s="65"/>
      <c r="Y22" s="111"/>
      <c r="Z22" s="111"/>
      <c r="AA22" s="111" t="s">
        <v>44</v>
      </c>
      <c r="AB22" s="111">
        <v>60</v>
      </c>
      <c r="AC22" s="111">
        <v>40</v>
      </c>
      <c r="AD22" s="111">
        <v>30</v>
      </c>
      <c r="AE22" s="111">
        <v>20</v>
      </c>
      <c r="AF22" s="111">
        <v>18</v>
      </c>
      <c r="AG22" s="111">
        <v>15</v>
      </c>
      <c r="AH22" s="111">
        <v>12</v>
      </c>
      <c r="AI22" s="111">
        <v>10</v>
      </c>
      <c r="AJ22" s="111">
        <v>8</v>
      </c>
      <c r="AK22" s="111">
        <v>6</v>
      </c>
    </row>
    <row r="23" spans="1:37" x14ac:dyDescent="0.25">
      <c r="A23" s="65"/>
      <c r="B23" s="65"/>
      <c r="C23" s="65"/>
      <c r="D23" s="65"/>
      <c r="E23" s="65"/>
      <c r="F23" s="65"/>
      <c r="G23" s="65"/>
      <c r="H23" s="65"/>
      <c r="I23" s="65"/>
      <c r="J23" s="65"/>
      <c r="K23" s="65"/>
      <c r="L23" s="65"/>
      <c r="M23" s="65"/>
      <c r="Y23" s="111"/>
      <c r="Z23" s="111"/>
      <c r="AA23" s="111" t="s">
        <v>43</v>
      </c>
      <c r="AB23" s="111">
        <v>40</v>
      </c>
      <c r="AC23" s="111">
        <v>25</v>
      </c>
      <c r="AD23" s="111">
        <v>18</v>
      </c>
      <c r="AE23" s="111">
        <v>13</v>
      </c>
      <c r="AF23" s="111">
        <v>8</v>
      </c>
      <c r="AG23" s="111">
        <v>7</v>
      </c>
      <c r="AH23" s="111">
        <v>6</v>
      </c>
      <c r="AI23" s="111">
        <v>5</v>
      </c>
      <c r="AJ23" s="111">
        <v>4</v>
      </c>
      <c r="AK23" s="111">
        <v>3</v>
      </c>
    </row>
    <row r="24" spans="1:37" x14ac:dyDescent="0.25">
      <c r="A24" s="65"/>
      <c r="B24" s="65"/>
      <c r="C24" s="65"/>
      <c r="D24" s="65"/>
      <c r="E24" s="65"/>
      <c r="F24" s="65"/>
      <c r="G24" s="65"/>
      <c r="H24" s="65"/>
      <c r="I24" s="65"/>
      <c r="J24" s="65"/>
      <c r="K24" s="65"/>
      <c r="L24" s="65"/>
      <c r="M24" s="65"/>
      <c r="Y24" s="111"/>
      <c r="Z24" s="111"/>
      <c r="AA24" s="111" t="s">
        <v>42</v>
      </c>
      <c r="AB24" s="111">
        <v>25</v>
      </c>
      <c r="AC24" s="111">
        <v>15</v>
      </c>
      <c r="AD24" s="111">
        <v>13</v>
      </c>
      <c r="AE24" s="111">
        <v>7</v>
      </c>
      <c r="AF24" s="111">
        <v>6</v>
      </c>
      <c r="AG24" s="111">
        <v>5</v>
      </c>
      <c r="AH24" s="111">
        <v>4</v>
      </c>
      <c r="AI24" s="111">
        <v>3</v>
      </c>
      <c r="AJ24" s="111">
        <v>2</v>
      </c>
      <c r="AK24" s="111">
        <v>1</v>
      </c>
    </row>
    <row r="25" spans="1:37" x14ac:dyDescent="0.25">
      <c r="A25" s="65"/>
      <c r="B25" s="65"/>
      <c r="C25" s="65"/>
      <c r="D25" s="65"/>
      <c r="E25" s="65"/>
      <c r="F25" s="65"/>
      <c r="G25" s="65"/>
      <c r="H25" s="65"/>
      <c r="I25" s="65"/>
      <c r="J25" s="65"/>
      <c r="K25" s="65"/>
      <c r="L25" s="65"/>
      <c r="M25" s="65"/>
      <c r="Y25" s="111"/>
      <c r="Z25" s="111"/>
      <c r="AA25" s="111" t="s">
        <v>41</v>
      </c>
      <c r="AB25" s="111">
        <v>15</v>
      </c>
      <c r="AC25" s="111">
        <v>10</v>
      </c>
      <c r="AD25" s="111">
        <v>8</v>
      </c>
      <c r="AE25" s="111">
        <v>4</v>
      </c>
      <c r="AF25" s="111">
        <v>3</v>
      </c>
      <c r="AG25" s="111">
        <v>2</v>
      </c>
      <c r="AH25" s="111">
        <v>1</v>
      </c>
      <c r="AI25" s="111">
        <v>0</v>
      </c>
      <c r="AJ25" s="111">
        <v>0</v>
      </c>
      <c r="AK25" s="111">
        <v>0</v>
      </c>
    </row>
    <row r="26" spans="1:37" x14ac:dyDescent="0.25">
      <c r="A26" s="65"/>
      <c r="B26" s="65"/>
      <c r="C26" s="65"/>
      <c r="D26" s="65"/>
      <c r="E26" s="65"/>
      <c r="F26" s="65"/>
      <c r="G26" s="65"/>
      <c r="H26" s="65"/>
      <c r="I26" s="65"/>
      <c r="J26" s="65"/>
      <c r="K26" s="65"/>
      <c r="L26" s="65"/>
      <c r="M26" s="65"/>
      <c r="Y26" s="111"/>
      <c r="Z26" s="111"/>
      <c r="AA26" s="111" t="s">
        <v>40</v>
      </c>
      <c r="AB26" s="111">
        <v>10</v>
      </c>
      <c r="AC26" s="111">
        <v>6</v>
      </c>
      <c r="AD26" s="111">
        <v>4</v>
      </c>
      <c r="AE26" s="111">
        <v>2</v>
      </c>
      <c r="AF26" s="111">
        <v>1</v>
      </c>
      <c r="AG26" s="111">
        <v>0</v>
      </c>
      <c r="AH26" s="111">
        <v>0</v>
      </c>
      <c r="AI26" s="111">
        <v>0</v>
      </c>
      <c r="AJ26" s="111">
        <v>0</v>
      </c>
      <c r="AK26" s="111">
        <v>0</v>
      </c>
    </row>
    <row r="27" spans="1:37" x14ac:dyDescent="0.25">
      <c r="A27" s="65"/>
      <c r="B27" s="65"/>
      <c r="C27" s="65"/>
      <c r="D27" s="65"/>
      <c r="E27" s="65"/>
      <c r="F27" s="65"/>
      <c r="G27" s="65"/>
      <c r="H27" s="65"/>
      <c r="I27" s="65"/>
      <c r="J27" s="65"/>
      <c r="K27" s="65"/>
      <c r="L27" s="65"/>
      <c r="M27" s="65"/>
      <c r="Y27" s="111"/>
      <c r="Z27" s="111"/>
      <c r="AA27" s="111" t="s">
        <v>39</v>
      </c>
      <c r="AB27" s="111">
        <v>3</v>
      </c>
      <c r="AC27" s="111">
        <v>2</v>
      </c>
      <c r="AD27" s="111">
        <v>1</v>
      </c>
      <c r="AE27" s="111">
        <v>0</v>
      </c>
      <c r="AF27" s="111">
        <v>0</v>
      </c>
      <c r="AG27" s="111">
        <v>0</v>
      </c>
      <c r="AH27" s="111">
        <v>0</v>
      </c>
      <c r="AI27" s="111">
        <v>0</v>
      </c>
      <c r="AJ27" s="111">
        <v>0</v>
      </c>
      <c r="AK27" s="111">
        <v>0</v>
      </c>
    </row>
    <row r="28" spans="1:37" x14ac:dyDescent="0.25">
      <c r="A28" s="65"/>
      <c r="B28" s="65"/>
      <c r="C28" s="65"/>
      <c r="D28" s="65"/>
      <c r="E28" s="65"/>
      <c r="F28" s="65"/>
      <c r="G28" s="65"/>
      <c r="H28" s="65"/>
      <c r="I28" s="65"/>
      <c r="J28" s="65"/>
      <c r="K28" s="65"/>
      <c r="L28" s="65"/>
      <c r="M28" s="65"/>
    </row>
    <row r="29" spans="1:37" x14ac:dyDescent="0.25">
      <c r="A29" s="65"/>
      <c r="B29" s="65"/>
      <c r="C29" s="65"/>
      <c r="D29" s="65"/>
      <c r="E29" s="65"/>
      <c r="F29" s="65"/>
      <c r="G29" s="65"/>
      <c r="H29" s="65"/>
      <c r="I29" s="65"/>
      <c r="J29" s="65"/>
      <c r="K29" s="65"/>
      <c r="L29" s="65"/>
      <c r="M29" s="65"/>
    </row>
    <row r="30" spans="1:37" x14ac:dyDescent="0.25">
      <c r="A30" s="65"/>
      <c r="B30" s="65"/>
      <c r="C30" s="65"/>
      <c r="D30" s="65"/>
      <c r="E30" s="65"/>
      <c r="F30" s="65"/>
      <c r="G30" s="65"/>
      <c r="H30" s="65"/>
      <c r="I30" s="65"/>
      <c r="J30" s="65"/>
      <c r="K30" s="65"/>
      <c r="L30" s="65"/>
      <c r="M30" s="65"/>
    </row>
    <row r="31" spans="1:37" x14ac:dyDescent="0.25">
      <c r="A31" s="65"/>
      <c r="B31" s="65"/>
      <c r="C31" s="65"/>
      <c r="D31" s="65"/>
      <c r="E31" s="65"/>
      <c r="F31" s="65"/>
      <c r="G31" s="65"/>
      <c r="H31" s="65"/>
      <c r="I31" s="65"/>
      <c r="J31" s="65"/>
      <c r="K31" s="65"/>
      <c r="L31" s="65"/>
      <c r="M31" s="65"/>
    </row>
    <row r="32" spans="1:37" x14ac:dyDescent="0.25">
      <c r="A32" s="65"/>
      <c r="B32" s="65"/>
      <c r="C32" s="65"/>
      <c r="D32" s="65"/>
      <c r="E32" s="65"/>
      <c r="F32" s="65"/>
      <c r="G32" s="65"/>
      <c r="H32" s="65"/>
      <c r="I32" s="65"/>
      <c r="J32" s="65"/>
      <c r="K32" s="65"/>
      <c r="L32" s="53"/>
      <c r="M32" s="53"/>
    </row>
    <row r="33" spans="1:18" x14ac:dyDescent="0.25">
      <c r="A33" s="110" t="s">
        <v>38</v>
      </c>
      <c r="B33" s="109"/>
      <c r="C33" s="108"/>
      <c r="D33" s="106" t="s">
        <v>36</v>
      </c>
      <c r="E33" s="104" t="s">
        <v>37</v>
      </c>
      <c r="F33" s="107"/>
      <c r="G33" s="106" t="s">
        <v>36</v>
      </c>
      <c r="H33" s="104" t="s">
        <v>35</v>
      </c>
      <c r="I33" s="105"/>
      <c r="J33" s="104" t="s">
        <v>34</v>
      </c>
      <c r="K33" s="103" t="s">
        <v>33</v>
      </c>
      <c r="L33" s="102"/>
      <c r="M33" s="101"/>
      <c r="N33" s="100"/>
      <c r="P33" s="99"/>
      <c r="Q33" s="99"/>
      <c r="R33" s="98"/>
    </row>
    <row r="34" spans="1:18" x14ac:dyDescent="0.25">
      <c r="A34" s="97" t="s">
        <v>32</v>
      </c>
      <c r="B34" s="93"/>
      <c r="C34" s="96"/>
      <c r="D34" s="95"/>
      <c r="E34" s="336"/>
      <c r="F34" s="336"/>
      <c r="G34" s="94" t="s">
        <v>31</v>
      </c>
      <c r="H34" s="93"/>
      <c r="I34" s="92"/>
      <c r="J34" s="91"/>
      <c r="K34" s="79" t="s">
        <v>30</v>
      </c>
      <c r="L34" s="78"/>
      <c r="M34" s="64"/>
      <c r="P34" s="76"/>
      <c r="Q34" s="76"/>
      <c r="R34" s="51"/>
    </row>
    <row r="35" spans="1:18" x14ac:dyDescent="0.25">
      <c r="A35" s="54" t="s">
        <v>29</v>
      </c>
      <c r="B35" s="57"/>
      <c r="C35" s="90"/>
      <c r="D35" s="72"/>
      <c r="E35" s="337"/>
      <c r="F35" s="337"/>
      <c r="G35" s="70" t="s">
        <v>28</v>
      </c>
      <c r="H35" s="69"/>
      <c r="I35" s="68"/>
      <c r="J35" s="67"/>
      <c r="K35" s="89"/>
      <c r="L35" s="53"/>
      <c r="M35" s="52"/>
      <c r="P35" s="51"/>
      <c r="Q35" s="50"/>
      <c r="R35" s="51"/>
    </row>
    <row r="36" spans="1:18" x14ac:dyDescent="0.25">
      <c r="A36" s="88"/>
      <c r="B36" s="87"/>
      <c r="C36" s="86"/>
      <c r="D36" s="72"/>
      <c r="E36" s="71"/>
      <c r="F36" s="65"/>
      <c r="G36" s="70" t="s">
        <v>27</v>
      </c>
      <c r="H36" s="69"/>
      <c r="I36" s="68"/>
      <c r="J36" s="67"/>
      <c r="K36" s="79" t="s">
        <v>26</v>
      </c>
      <c r="L36" s="78"/>
      <c r="M36" s="77"/>
      <c r="P36" s="76"/>
      <c r="Q36" s="76"/>
      <c r="R36" s="51"/>
    </row>
    <row r="37" spans="1:18" x14ac:dyDescent="0.25">
      <c r="A37" s="85"/>
      <c r="B37" s="84"/>
      <c r="C37" s="80"/>
      <c r="D37" s="72"/>
      <c r="E37" s="71"/>
      <c r="F37" s="65"/>
      <c r="G37" s="70" t="s">
        <v>25</v>
      </c>
      <c r="H37" s="69"/>
      <c r="I37" s="68"/>
      <c r="J37" s="67"/>
      <c r="K37" s="66"/>
      <c r="L37" s="65"/>
      <c r="M37" s="64"/>
      <c r="P37" s="51"/>
      <c r="Q37" s="50"/>
      <c r="R37" s="51"/>
    </row>
    <row r="38" spans="1:18" x14ac:dyDescent="0.25">
      <c r="A38" s="83"/>
      <c r="B38" s="82"/>
      <c r="C38" s="81"/>
      <c r="D38" s="72"/>
      <c r="E38" s="71"/>
      <c r="F38" s="65"/>
      <c r="G38" s="70" t="s">
        <v>24</v>
      </c>
      <c r="H38" s="69"/>
      <c r="I38" s="68"/>
      <c r="J38" s="67"/>
      <c r="K38" s="54"/>
      <c r="L38" s="53"/>
      <c r="M38" s="52"/>
      <c r="P38" s="51"/>
      <c r="Q38" s="50"/>
      <c r="R38" s="51"/>
    </row>
    <row r="39" spans="1:18" x14ac:dyDescent="0.25">
      <c r="A39" s="75"/>
      <c r="B39" s="74"/>
      <c r="C39" s="80"/>
      <c r="D39" s="72"/>
      <c r="E39" s="71"/>
      <c r="F39" s="65"/>
      <c r="G39" s="70" t="s">
        <v>23</v>
      </c>
      <c r="H39" s="69"/>
      <c r="I39" s="68"/>
      <c r="J39" s="67"/>
      <c r="K39" s="79" t="s">
        <v>22</v>
      </c>
      <c r="L39" s="78"/>
      <c r="M39" s="77"/>
      <c r="P39" s="76"/>
      <c r="Q39" s="76"/>
      <c r="R39" s="51"/>
    </row>
    <row r="40" spans="1:18" x14ac:dyDescent="0.25">
      <c r="A40" s="75"/>
      <c r="B40" s="74"/>
      <c r="C40" s="73"/>
      <c r="D40" s="72"/>
      <c r="E40" s="71"/>
      <c r="F40" s="65"/>
      <c r="G40" s="70" t="s">
        <v>21</v>
      </c>
      <c r="H40" s="69"/>
      <c r="I40" s="68"/>
      <c r="J40" s="67"/>
      <c r="K40" s="66"/>
      <c r="L40" s="65"/>
      <c r="M40" s="64"/>
      <c r="P40" s="51"/>
      <c r="Q40" s="50"/>
      <c r="R40" s="51"/>
    </row>
    <row r="41" spans="1:18" x14ac:dyDescent="0.25">
      <c r="A41" s="63"/>
      <c r="B41" s="62"/>
      <c r="C41" s="61"/>
      <c r="D41" s="60"/>
      <c r="E41" s="59"/>
      <c r="F41" s="53"/>
      <c r="G41" s="58" t="s">
        <v>20</v>
      </c>
      <c r="H41" s="57"/>
      <c r="I41" s="56"/>
      <c r="J41" s="55"/>
      <c r="K41" s="54" t="e">
        <f>L4</f>
        <v>#REF!</v>
      </c>
      <c r="L41" s="53"/>
      <c r="M41" s="52"/>
      <c r="P41" s="51"/>
      <c r="Q41" s="50"/>
      <c r="R41" s="49"/>
    </row>
  </sheetData>
  <mergeCells count="4">
    <mergeCell ref="A1:F1"/>
    <mergeCell ref="A4:C4"/>
    <mergeCell ref="E34:F34"/>
    <mergeCell ref="E35:F35"/>
  </mergeCells>
  <conditionalFormatting sqref="E7 E9 E11">
    <cfRule type="cellIs" dxfId="196" priority="2" stopIfTrue="1" operator="equal">
      <formula>"Bye"</formula>
    </cfRule>
  </conditionalFormatting>
  <conditionalFormatting sqref="R41">
    <cfRule type="expression" dxfId="195" priority="1" stopIfTrue="1">
      <formula>$O$1="CU"</formula>
    </cfRule>
  </conditionalFormatting>
  <printOptions horizontalCentered="1" verticalCentered="1"/>
  <pageMargins left="0" right="0" top="0.98425196850393704" bottom="0.98425196850393704" header="0.51181102362204722" footer="0.51181102362204722"/>
  <pageSetup paperSize="9" scale="90" orientation="portrait" horizontalDpi="1200" verticalDpi="12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1"/>
  </sheetPr>
  <dimension ref="A1:AK47"/>
  <sheetViews>
    <sheetView workbookViewId="0">
      <selection activeCell="K7" sqref="K7"/>
    </sheetView>
  </sheetViews>
  <sheetFormatPr defaultColWidth="9.109375" defaultRowHeight="13.2" x14ac:dyDescent="0.25"/>
  <cols>
    <col min="1" max="1" width="6.109375" style="48" customWidth="1"/>
    <col min="2" max="2" width="4.44140625" style="48" customWidth="1"/>
    <col min="3" max="3" width="8.33203125" style="48" customWidth="1"/>
    <col min="4" max="4" width="7.109375" style="48" customWidth="1"/>
    <col min="5" max="5" width="9.33203125" style="48" customWidth="1"/>
    <col min="6" max="6" width="7.109375" style="48" customWidth="1"/>
    <col min="7" max="7" width="9.33203125" style="48" customWidth="1"/>
    <col min="8" max="8" width="7.109375" style="48" customWidth="1"/>
    <col min="9" max="9" width="9.33203125" style="48" customWidth="1"/>
    <col min="10" max="10" width="7.88671875" style="48" customWidth="1"/>
    <col min="11" max="13" width="8.5546875" style="48" customWidth="1"/>
    <col min="14" max="14" width="9.109375" style="48"/>
    <col min="15" max="15" width="11.44140625" style="48" customWidth="1"/>
    <col min="16" max="17" width="8.44140625" style="48" customWidth="1"/>
    <col min="18" max="18" width="10.88671875" style="48" customWidth="1"/>
    <col min="19" max="21" width="8.44140625" style="48" customWidth="1"/>
    <col min="22" max="24" width="9.109375" style="48"/>
    <col min="25" max="37" width="0" style="48" hidden="1" customWidth="1"/>
    <col min="38" max="16384" width="9.109375" style="48"/>
  </cols>
  <sheetData>
    <row r="1" spans="1:37" ht="24.6" x14ac:dyDescent="0.25">
      <c r="A1" s="334" t="s">
        <v>16</v>
      </c>
      <c r="B1" s="334"/>
      <c r="C1" s="334"/>
      <c r="D1" s="334"/>
      <c r="E1" s="334"/>
      <c r="F1" s="334"/>
      <c r="G1" s="159"/>
      <c r="H1" s="158" t="s">
        <v>79</v>
      </c>
      <c r="I1" s="157"/>
      <c r="J1" s="156"/>
      <c r="L1" s="145"/>
      <c r="M1" s="155"/>
      <c r="N1" s="153"/>
      <c r="O1" s="153" t="s">
        <v>78</v>
      </c>
      <c r="P1" s="153"/>
      <c r="Q1" s="154"/>
      <c r="R1" s="153"/>
      <c r="AB1" s="152" t="e">
        <f>IF(Y5=1,CONCATENATE(VLOOKUP(Y3,AA16:AH27,2)),CONCATENATE(VLOOKUP(Y3,AA2:AK13,2)))</f>
        <v>#REF!</v>
      </c>
      <c r="AC1" s="152" t="e">
        <f>IF(Y5=1,CONCATENATE(VLOOKUP(Y3,AA16:AK27,3)),CONCATENATE(VLOOKUP(Y3,AA2:AK13,3)))</f>
        <v>#REF!</v>
      </c>
      <c r="AD1" s="152" t="e">
        <f>IF(Y5=1,CONCATENATE(VLOOKUP(Y3,AA16:AK27,4)),CONCATENATE(VLOOKUP(Y3,AA2:AK13,4)))</f>
        <v>#REF!</v>
      </c>
      <c r="AE1" s="152" t="e">
        <f>IF(Y5=1,CONCATENATE(VLOOKUP(Y3,AA16:AK27,5)),CONCATENATE(VLOOKUP(Y3,AA2:AK13,5)))</f>
        <v>#REF!</v>
      </c>
      <c r="AF1" s="152" t="e">
        <f>IF(Y5=1,CONCATENATE(VLOOKUP(Y3,AA16:AK27,6)),CONCATENATE(VLOOKUP(Y3,AA2:AK13,6)))</f>
        <v>#REF!</v>
      </c>
      <c r="AG1" s="152" t="e">
        <f>IF(Y5=1,CONCATENATE(VLOOKUP(Y3,AA16:AK27,7)),CONCATENATE(VLOOKUP(Y3,AA2:AK13,7)))</f>
        <v>#REF!</v>
      </c>
      <c r="AH1" s="152" t="e">
        <f>IF(Y5=1,CONCATENATE(VLOOKUP(Y3,AA16:AK27,8)),CONCATENATE(VLOOKUP(Y3,AA2:AK13,8)))</f>
        <v>#REF!</v>
      </c>
      <c r="AI1" s="152" t="e">
        <f>IF(Y5=1,CONCATENATE(VLOOKUP(Y3,AA16:AK27,9)),CONCATENATE(VLOOKUP(Y3,AA2:AK13,9)))</f>
        <v>#REF!</v>
      </c>
      <c r="AJ1" s="152" t="e">
        <f>IF(Y5=1,CONCATENATE(VLOOKUP(Y3,AA16:AK27,10)),CONCATENATE(VLOOKUP(Y3,AA2:AK13,10)))</f>
        <v>#REF!</v>
      </c>
      <c r="AK1" s="152" t="e">
        <f>IF(Y5=1,CONCATENATE(VLOOKUP(Y3,AA16:AK27,11)),CONCATENATE(VLOOKUP(Y3,AA2:AK13,11)))</f>
        <v>#REF!</v>
      </c>
    </row>
    <row r="2" spans="1:37" x14ac:dyDescent="0.25">
      <c r="A2" s="151" t="s">
        <v>77</v>
      </c>
      <c r="B2" s="149"/>
      <c r="C2" s="149"/>
      <c r="D2" s="149"/>
      <c r="E2" s="150" t="s">
        <v>130</v>
      </c>
      <c r="F2" s="149"/>
      <c r="G2" s="148"/>
      <c r="H2" s="147"/>
      <c r="I2" s="147"/>
      <c r="J2" s="146"/>
      <c r="K2" s="145"/>
      <c r="L2" s="145"/>
      <c r="M2" s="145"/>
      <c r="N2" s="143"/>
      <c r="O2" s="144"/>
      <c r="P2" s="143"/>
      <c r="Q2" s="144"/>
      <c r="R2" s="143"/>
      <c r="Y2" s="142"/>
      <c r="Z2" s="111"/>
      <c r="AA2" s="111" t="s">
        <v>50</v>
      </c>
      <c r="AB2" s="114">
        <v>150</v>
      </c>
      <c r="AC2" s="114">
        <v>120</v>
      </c>
      <c r="AD2" s="114">
        <v>100</v>
      </c>
      <c r="AE2" s="114">
        <v>80</v>
      </c>
      <c r="AF2" s="114">
        <v>70</v>
      </c>
      <c r="AG2" s="114">
        <v>60</v>
      </c>
      <c r="AH2" s="114">
        <v>55</v>
      </c>
      <c r="AI2" s="114">
        <v>50</v>
      </c>
      <c r="AJ2" s="114">
        <v>45</v>
      </c>
      <c r="AK2" s="114">
        <v>40</v>
      </c>
    </row>
    <row r="3" spans="1:37" x14ac:dyDescent="0.25">
      <c r="A3" s="139" t="s">
        <v>75</v>
      </c>
      <c r="B3" s="139"/>
      <c r="C3" s="139"/>
      <c r="D3" s="139"/>
      <c r="E3" s="139" t="s">
        <v>4</v>
      </c>
      <c r="F3" s="139"/>
      <c r="G3" s="139"/>
      <c r="H3" s="139" t="s">
        <v>74</v>
      </c>
      <c r="I3" s="139"/>
      <c r="J3" s="141"/>
      <c r="K3" s="139"/>
      <c r="L3" s="140" t="s">
        <v>73</v>
      </c>
      <c r="M3" s="139"/>
      <c r="N3" s="137"/>
      <c r="O3" s="138"/>
      <c r="P3" s="137"/>
      <c r="Y3" s="111">
        <f>IF(H4="OB","A",IF(H4="IX","W",H4))</f>
        <v>0</v>
      </c>
      <c r="Z3" s="111"/>
      <c r="AA3" s="111" t="s">
        <v>52</v>
      </c>
      <c r="AB3" s="114">
        <v>120</v>
      </c>
      <c r="AC3" s="114">
        <v>90</v>
      </c>
      <c r="AD3" s="114">
        <v>65</v>
      </c>
      <c r="AE3" s="114">
        <v>55</v>
      </c>
      <c r="AF3" s="114">
        <v>50</v>
      </c>
      <c r="AG3" s="114">
        <v>45</v>
      </c>
      <c r="AH3" s="114">
        <v>40</v>
      </c>
      <c r="AI3" s="114">
        <v>35</v>
      </c>
      <c r="AJ3" s="114">
        <v>25</v>
      </c>
      <c r="AK3" s="114">
        <v>20</v>
      </c>
    </row>
    <row r="4" spans="1:37" ht="13.8" thickBot="1" x14ac:dyDescent="0.3">
      <c r="A4" s="335" t="s">
        <v>17</v>
      </c>
      <c r="B4" s="335"/>
      <c r="C4" s="335"/>
      <c r="D4" s="135"/>
      <c r="E4" s="134" t="s">
        <v>18</v>
      </c>
      <c r="F4" s="134"/>
      <c r="G4" s="134"/>
      <c r="H4" s="131"/>
      <c r="I4" s="134"/>
      <c r="J4" s="133"/>
      <c r="K4" s="131"/>
      <c r="L4" s="132" t="s">
        <v>19</v>
      </c>
      <c r="M4" s="131"/>
      <c r="N4" s="129"/>
      <c r="O4" s="130"/>
      <c r="P4" s="129"/>
      <c r="Y4" s="111"/>
      <c r="Z4" s="111"/>
      <c r="AA4" s="111" t="s">
        <v>51</v>
      </c>
      <c r="AB4" s="114">
        <v>90</v>
      </c>
      <c r="AC4" s="114">
        <v>60</v>
      </c>
      <c r="AD4" s="114">
        <v>45</v>
      </c>
      <c r="AE4" s="114">
        <v>34</v>
      </c>
      <c r="AF4" s="114">
        <v>27</v>
      </c>
      <c r="AG4" s="114">
        <v>22</v>
      </c>
      <c r="AH4" s="114">
        <v>18</v>
      </c>
      <c r="AI4" s="114">
        <v>15</v>
      </c>
      <c r="AJ4" s="114">
        <v>12</v>
      </c>
      <c r="AK4" s="114">
        <v>9</v>
      </c>
    </row>
    <row r="5" spans="1:37" x14ac:dyDescent="0.25">
      <c r="A5" s="102"/>
      <c r="B5" s="102" t="s">
        <v>68</v>
      </c>
      <c r="C5" s="102" t="s">
        <v>67</v>
      </c>
      <c r="D5" s="102" t="s">
        <v>38</v>
      </c>
      <c r="E5" s="102" t="s">
        <v>66</v>
      </c>
      <c r="F5" s="102"/>
      <c r="G5" s="102" t="s">
        <v>65</v>
      </c>
      <c r="H5" s="102"/>
      <c r="I5" s="102" t="s">
        <v>64</v>
      </c>
      <c r="J5" s="102"/>
      <c r="K5" s="126" t="s">
        <v>63</v>
      </c>
      <c r="L5" s="126" t="s">
        <v>62</v>
      </c>
      <c r="M5" s="126" t="s">
        <v>61</v>
      </c>
      <c r="O5" s="136" t="s">
        <v>72</v>
      </c>
      <c r="P5" s="114" t="s">
        <v>71</v>
      </c>
      <c r="R5" s="136" t="s">
        <v>72</v>
      </c>
      <c r="S5" s="114" t="s">
        <v>80</v>
      </c>
      <c r="Y5" s="111" t="e">
        <f>IF(OR([2]Altalanos!$A$8="F1",[2]Altalanos!$A$8="F2",[2]Altalanos!$A$8="N1",[2]Altalanos!$A$8="N2"),1,2)</f>
        <v>#REF!</v>
      </c>
      <c r="Z5" s="111"/>
      <c r="AA5" s="111" t="s">
        <v>49</v>
      </c>
      <c r="AB5" s="114">
        <v>60</v>
      </c>
      <c r="AC5" s="114">
        <v>40</v>
      </c>
      <c r="AD5" s="114">
        <v>30</v>
      </c>
      <c r="AE5" s="114">
        <v>20</v>
      </c>
      <c r="AF5" s="114">
        <v>18</v>
      </c>
      <c r="AG5" s="114">
        <v>15</v>
      </c>
      <c r="AH5" s="114">
        <v>12</v>
      </c>
      <c r="AI5" s="114">
        <v>10</v>
      </c>
      <c r="AJ5" s="114">
        <v>8</v>
      </c>
      <c r="AK5" s="114">
        <v>6</v>
      </c>
    </row>
    <row r="6" spans="1:37" x14ac:dyDescent="0.25">
      <c r="A6" s="65"/>
      <c r="B6" s="65"/>
      <c r="C6" s="65"/>
      <c r="D6" s="65"/>
      <c r="E6" s="65"/>
      <c r="F6" s="65"/>
      <c r="G6" s="65"/>
      <c r="H6" s="65"/>
      <c r="I6" s="65"/>
      <c r="J6" s="65"/>
      <c r="K6" s="65"/>
      <c r="L6" s="65"/>
      <c r="M6" s="65"/>
      <c r="O6" s="128" t="s">
        <v>70</v>
      </c>
      <c r="P6" s="127" t="s">
        <v>69</v>
      </c>
      <c r="R6" s="128" t="s">
        <v>70</v>
      </c>
      <c r="S6" s="127" t="s">
        <v>81</v>
      </c>
      <c r="Y6" s="111"/>
      <c r="Z6" s="111"/>
      <c r="AA6" s="111" t="s">
        <v>47</v>
      </c>
      <c r="AB6" s="114">
        <v>40</v>
      </c>
      <c r="AC6" s="114">
        <v>25</v>
      </c>
      <c r="AD6" s="114">
        <v>18</v>
      </c>
      <c r="AE6" s="114">
        <v>13</v>
      </c>
      <c r="AF6" s="114">
        <v>10</v>
      </c>
      <c r="AG6" s="114">
        <v>8</v>
      </c>
      <c r="AH6" s="114">
        <v>6</v>
      </c>
      <c r="AI6" s="114">
        <v>5</v>
      </c>
      <c r="AJ6" s="114">
        <v>4</v>
      </c>
      <c r="AK6" s="114">
        <v>3</v>
      </c>
    </row>
    <row r="7" spans="1:37" x14ac:dyDescent="0.25">
      <c r="A7" s="160" t="s">
        <v>50</v>
      </c>
      <c r="B7" s="319">
        <v>2</v>
      </c>
      <c r="C7" s="119">
        <v>0</v>
      </c>
      <c r="D7" s="119">
        <v>0</v>
      </c>
      <c r="E7" s="118" t="s">
        <v>145</v>
      </c>
      <c r="F7" s="53"/>
      <c r="G7" s="162">
        <v>0</v>
      </c>
      <c r="H7" s="163"/>
      <c r="I7" s="162">
        <v>0</v>
      </c>
      <c r="J7" s="65"/>
      <c r="K7" s="117" t="s">
        <v>49</v>
      </c>
      <c r="L7" s="116" t="s">
        <v>78</v>
      </c>
      <c r="M7" s="115"/>
      <c r="O7" s="125" t="s">
        <v>60</v>
      </c>
      <c r="P7" s="124" t="s">
        <v>59</v>
      </c>
      <c r="R7" s="125" t="s">
        <v>60</v>
      </c>
      <c r="S7" s="124" t="s">
        <v>82</v>
      </c>
      <c r="Y7" s="111"/>
      <c r="Z7" s="111"/>
      <c r="AA7" s="111" t="s">
        <v>45</v>
      </c>
      <c r="AB7" s="114">
        <v>25</v>
      </c>
      <c r="AC7" s="114">
        <v>15</v>
      </c>
      <c r="AD7" s="114">
        <v>13</v>
      </c>
      <c r="AE7" s="114">
        <v>8</v>
      </c>
      <c r="AF7" s="114">
        <v>6</v>
      </c>
      <c r="AG7" s="114">
        <v>4</v>
      </c>
      <c r="AH7" s="114">
        <v>3</v>
      </c>
      <c r="AI7" s="114">
        <v>2</v>
      </c>
      <c r="AJ7" s="114">
        <v>1</v>
      </c>
      <c r="AK7" s="114">
        <v>0</v>
      </c>
    </row>
    <row r="8" spans="1:37" x14ac:dyDescent="0.25">
      <c r="A8" s="121"/>
      <c r="B8" s="164"/>
      <c r="C8" s="65"/>
      <c r="D8" s="65"/>
      <c r="E8" s="65"/>
      <c r="F8" s="65"/>
      <c r="G8" s="65"/>
      <c r="H8" s="65"/>
      <c r="I8" s="65"/>
      <c r="J8" s="65"/>
      <c r="K8" s="121"/>
      <c r="L8" s="121"/>
      <c r="M8" s="122"/>
      <c r="Y8" s="111"/>
      <c r="Z8" s="111"/>
      <c r="AA8" s="111" t="s">
        <v>44</v>
      </c>
      <c r="AB8" s="114">
        <v>15</v>
      </c>
      <c r="AC8" s="114">
        <v>10</v>
      </c>
      <c r="AD8" s="114">
        <v>7</v>
      </c>
      <c r="AE8" s="114">
        <v>5</v>
      </c>
      <c r="AF8" s="114">
        <v>4</v>
      </c>
      <c r="AG8" s="114">
        <v>3</v>
      </c>
      <c r="AH8" s="114">
        <v>2</v>
      </c>
      <c r="AI8" s="114">
        <v>1</v>
      </c>
      <c r="AJ8" s="114">
        <v>0</v>
      </c>
      <c r="AK8" s="114">
        <v>0</v>
      </c>
    </row>
    <row r="9" spans="1:37" x14ac:dyDescent="0.25">
      <c r="A9" s="121" t="s">
        <v>48</v>
      </c>
      <c r="B9" s="165">
        <v>5</v>
      </c>
      <c r="C9" s="119">
        <v>0</v>
      </c>
      <c r="D9" s="119">
        <v>0</v>
      </c>
      <c r="E9" s="118" t="s">
        <v>146</v>
      </c>
      <c r="F9" s="53"/>
      <c r="G9" s="118">
        <v>0</v>
      </c>
      <c r="H9" s="53"/>
      <c r="I9" s="118">
        <v>0</v>
      </c>
      <c r="J9" s="65"/>
      <c r="K9" s="117"/>
      <c r="L9" s="116" t="s">
        <v>78</v>
      </c>
      <c r="M9" s="115"/>
      <c r="Y9" s="111"/>
      <c r="Z9" s="111"/>
      <c r="AA9" s="111" t="s">
        <v>43</v>
      </c>
      <c r="AB9" s="114">
        <v>10</v>
      </c>
      <c r="AC9" s="114">
        <v>6</v>
      </c>
      <c r="AD9" s="114">
        <v>4</v>
      </c>
      <c r="AE9" s="114">
        <v>2</v>
      </c>
      <c r="AF9" s="114">
        <v>1</v>
      </c>
      <c r="AG9" s="114">
        <v>0</v>
      </c>
      <c r="AH9" s="114">
        <v>0</v>
      </c>
      <c r="AI9" s="114">
        <v>0</v>
      </c>
      <c r="AJ9" s="114">
        <v>0</v>
      </c>
      <c r="AK9" s="114">
        <v>0</v>
      </c>
    </row>
    <row r="10" spans="1:37" x14ac:dyDescent="0.25">
      <c r="A10" s="121"/>
      <c r="B10" s="164"/>
      <c r="C10" s="65"/>
      <c r="D10" s="65"/>
      <c r="E10" s="65"/>
      <c r="F10" s="65"/>
      <c r="G10" s="65"/>
      <c r="H10" s="65"/>
      <c r="I10" s="65"/>
      <c r="J10" s="65"/>
      <c r="K10" s="121"/>
      <c r="L10" s="121"/>
      <c r="M10" s="122"/>
      <c r="Y10" s="111"/>
      <c r="Z10" s="111"/>
      <c r="AA10" s="111" t="s">
        <v>42</v>
      </c>
      <c r="AB10" s="114">
        <v>6</v>
      </c>
      <c r="AC10" s="114">
        <v>3</v>
      </c>
      <c r="AD10" s="114">
        <v>2</v>
      </c>
      <c r="AE10" s="114">
        <v>1</v>
      </c>
      <c r="AF10" s="114">
        <v>0</v>
      </c>
      <c r="AG10" s="114">
        <v>0</v>
      </c>
      <c r="AH10" s="114">
        <v>0</v>
      </c>
      <c r="AI10" s="114">
        <v>0</v>
      </c>
      <c r="AJ10" s="114">
        <v>0</v>
      </c>
      <c r="AK10" s="114">
        <v>0</v>
      </c>
    </row>
    <row r="11" spans="1:37" x14ac:dyDescent="0.25">
      <c r="A11" s="121" t="s">
        <v>46</v>
      </c>
      <c r="B11" s="165">
        <v>1</v>
      </c>
      <c r="C11" s="119">
        <v>0</v>
      </c>
      <c r="D11" s="119">
        <v>0</v>
      </c>
      <c r="E11" s="118" t="s">
        <v>147</v>
      </c>
      <c r="F11" s="53"/>
      <c r="G11" s="118">
        <v>0</v>
      </c>
      <c r="H11" s="53"/>
      <c r="I11" s="118">
        <v>0</v>
      </c>
      <c r="J11" s="65"/>
      <c r="K11" s="117" t="s">
        <v>52</v>
      </c>
      <c r="L11" s="116" t="s">
        <v>78</v>
      </c>
      <c r="M11" s="115"/>
      <c r="Y11" s="111"/>
      <c r="Z11" s="111"/>
      <c r="AA11" s="111" t="s">
        <v>41</v>
      </c>
      <c r="AB11" s="114">
        <v>3</v>
      </c>
      <c r="AC11" s="114">
        <v>2</v>
      </c>
      <c r="AD11" s="114">
        <v>1</v>
      </c>
      <c r="AE11" s="114">
        <v>0</v>
      </c>
      <c r="AF11" s="114">
        <v>0</v>
      </c>
      <c r="AG11" s="114">
        <v>0</v>
      </c>
      <c r="AH11" s="114">
        <v>0</v>
      </c>
      <c r="AI11" s="114">
        <v>0</v>
      </c>
      <c r="AJ11" s="114">
        <v>0</v>
      </c>
      <c r="AK11" s="114">
        <v>0</v>
      </c>
    </row>
    <row r="12" spans="1:37" x14ac:dyDescent="0.25">
      <c r="A12" s="65"/>
      <c r="B12" s="160"/>
      <c r="C12" s="65"/>
      <c r="D12" s="65"/>
      <c r="E12" s="65"/>
      <c r="F12" s="65"/>
      <c r="G12" s="65"/>
      <c r="H12" s="65"/>
      <c r="I12" s="65"/>
      <c r="J12" s="65"/>
      <c r="K12" s="65"/>
      <c r="L12" s="65"/>
      <c r="M12" s="122"/>
      <c r="Y12" s="111"/>
      <c r="Z12" s="111"/>
      <c r="AA12" s="111" t="s">
        <v>40</v>
      </c>
      <c r="AB12" s="113">
        <v>0</v>
      </c>
      <c r="AC12" s="113">
        <v>0</v>
      </c>
      <c r="AD12" s="113">
        <v>0</v>
      </c>
      <c r="AE12" s="113">
        <v>0</v>
      </c>
      <c r="AF12" s="113">
        <v>0</v>
      </c>
      <c r="AG12" s="113">
        <v>0</v>
      </c>
      <c r="AH12" s="113">
        <v>0</v>
      </c>
      <c r="AI12" s="113">
        <v>0</v>
      </c>
      <c r="AJ12" s="113">
        <v>0</v>
      </c>
      <c r="AK12" s="113">
        <v>0</v>
      </c>
    </row>
    <row r="13" spans="1:37" x14ac:dyDescent="0.25">
      <c r="A13" s="160" t="s">
        <v>83</v>
      </c>
      <c r="B13" s="319">
        <v>3</v>
      </c>
      <c r="C13" s="119">
        <v>0</v>
      </c>
      <c r="D13" s="119">
        <v>0</v>
      </c>
      <c r="E13" s="118" t="s">
        <v>148</v>
      </c>
      <c r="F13" s="53"/>
      <c r="G13" s="162">
        <v>0</v>
      </c>
      <c r="H13" s="163"/>
      <c r="I13" s="162">
        <v>0</v>
      </c>
      <c r="J13" s="65"/>
      <c r="K13" s="117" t="s">
        <v>51</v>
      </c>
      <c r="L13" s="116" t="s">
        <v>78</v>
      </c>
      <c r="M13" s="115"/>
      <c r="Y13" s="111"/>
      <c r="Z13" s="111"/>
      <c r="AA13" s="111" t="s">
        <v>39</v>
      </c>
      <c r="AB13" s="113">
        <v>0</v>
      </c>
      <c r="AC13" s="113">
        <v>0</v>
      </c>
      <c r="AD13" s="113">
        <v>0</v>
      </c>
      <c r="AE13" s="113">
        <v>0</v>
      </c>
      <c r="AF13" s="113">
        <v>0</v>
      </c>
      <c r="AG13" s="113">
        <v>0</v>
      </c>
      <c r="AH13" s="113">
        <v>0</v>
      </c>
      <c r="AI13" s="113">
        <v>0</v>
      </c>
      <c r="AJ13" s="113">
        <v>0</v>
      </c>
      <c r="AK13" s="113">
        <v>0</v>
      </c>
    </row>
    <row r="14" spans="1:37" x14ac:dyDescent="0.25">
      <c r="A14" s="121"/>
      <c r="B14" s="164"/>
      <c r="C14" s="65"/>
      <c r="D14" s="65"/>
      <c r="E14" s="65"/>
      <c r="F14" s="65"/>
      <c r="G14" s="65"/>
      <c r="H14" s="65"/>
      <c r="I14" s="65"/>
      <c r="J14" s="65"/>
      <c r="K14" s="121"/>
      <c r="L14" s="121"/>
      <c r="M14" s="122"/>
      <c r="Y14" s="111"/>
      <c r="Z14" s="111"/>
      <c r="AA14" s="111"/>
      <c r="AB14" s="111"/>
      <c r="AC14" s="111"/>
      <c r="AD14" s="111"/>
      <c r="AE14" s="111"/>
      <c r="AF14" s="111"/>
      <c r="AG14" s="111"/>
      <c r="AH14" s="111"/>
      <c r="AI14" s="111"/>
      <c r="AJ14" s="111"/>
      <c r="AK14" s="111"/>
    </row>
    <row r="15" spans="1:37" x14ac:dyDescent="0.25">
      <c r="A15" s="121" t="s">
        <v>84</v>
      </c>
      <c r="B15" s="165">
        <v>6</v>
      </c>
      <c r="C15" s="119">
        <v>0</v>
      </c>
      <c r="D15" s="119">
        <v>0</v>
      </c>
      <c r="E15" s="118" t="s">
        <v>149</v>
      </c>
      <c r="F15" s="53"/>
      <c r="G15" s="118">
        <v>0</v>
      </c>
      <c r="H15" s="53"/>
      <c r="I15" s="118">
        <v>0</v>
      </c>
      <c r="J15" s="65"/>
      <c r="K15" s="117"/>
      <c r="L15" s="116" t="s">
        <v>78</v>
      </c>
      <c r="M15" s="115"/>
      <c r="Y15" s="111"/>
      <c r="Z15" s="111"/>
      <c r="AA15" s="111"/>
      <c r="AB15" s="111"/>
      <c r="AC15" s="111"/>
      <c r="AD15" s="111"/>
      <c r="AE15" s="111"/>
      <c r="AF15" s="111"/>
      <c r="AG15" s="111"/>
      <c r="AH15" s="111"/>
      <c r="AI15" s="111"/>
      <c r="AJ15" s="111"/>
      <c r="AK15" s="111"/>
    </row>
    <row r="16" spans="1:37" x14ac:dyDescent="0.25">
      <c r="A16" s="121"/>
      <c r="B16" s="164"/>
      <c r="C16" s="65"/>
      <c r="D16" s="65"/>
      <c r="E16" s="65"/>
      <c r="F16" s="65"/>
      <c r="G16" s="65"/>
      <c r="H16" s="65"/>
      <c r="I16" s="65"/>
      <c r="J16" s="65"/>
      <c r="K16" s="121"/>
      <c r="L16" s="121"/>
      <c r="M16" s="122"/>
      <c r="Y16" s="111"/>
      <c r="Z16" s="111"/>
      <c r="AA16" s="111" t="s">
        <v>50</v>
      </c>
      <c r="AB16" s="111">
        <v>300</v>
      </c>
      <c r="AC16" s="111">
        <v>250</v>
      </c>
      <c r="AD16" s="111">
        <v>220</v>
      </c>
      <c r="AE16" s="111">
        <v>180</v>
      </c>
      <c r="AF16" s="111">
        <v>160</v>
      </c>
      <c r="AG16" s="111">
        <v>150</v>
      </c>
      <c r="AH16" s="111">
        <v>140</v>
      </c>
      <c r="AI16" s="111">
        <v>130</v>
      </c>
      <c r="AJ16" s="111">
        <v>120</v>
      </c>
      <c r="AK16" s="111">
        <v>110</v>
      </c>
    </row>
    <row r="17" spans="1:37" x14ac:dyDescent="0.25">
      <c r="A17" s="121" t="s">
        <v>85</v>
      </c>
      <c r="B17" s="165">
        <v>4</v>
      </c>
      <c r="C17" s="119">
        <v>0</v>
      </c>
      <c r="D17" s="119">
        <v>0</v>
      </c>
      <c r="E17" s="118" t="s">
        <v>150</v>
      </c>
      <c r="F17" s="53"/>
      <c r="G17" s="118">
        <v>0</v>
      </c>
      <c r="H17" s="53"/>
      <c r="I17" s="118">
        <v>0</v>
      </c>
      <c r="J17" s="65"/>
      <c r="K17" s="117"/>
      <c r="L17" s="116" t="s">
        <v>78</v>
      </c>
      <c r="M17" s="115"/>
      <c r="Y17" s="111"/>
      <c r="Z17" s="111"/>
      <c r="AA17" s="111" t="s">
        <v>52</v>
      </c>
      <c r="AB17" s="111">
        <v>250</v>
      </c>
      <c r="AC17" s="111">
        <v>200</v>
      </c>
      <c r="AD17" s="111">
        <v>160</v>
      </c>
      <c r="AE17" s="111">
        <v>140</v>
      </c>
      <c r="AF17" s="111">
        <v>120</v>
      </c>
      <c r="AG17" s="111">
        <v>110</v>
      </c>
      <c r="AH17" s="111">
        <v>100</v>
      </c>
      <c r="AI17" s="111">
        <v>90</v>
      </c>
      <c r="AJ17" s="111">
        <v>80</v>
      </c>
      <c r="AK17" s="111">
        <v>70</v>
      </c>
    </row>
    <row r="18" spans="1:37" x14ac:dyDescent="0.25">
      <c r="A18" s="65"/>
      <c r="B18" s="65"/>
      <c r="C18" s="65"/>
      <c r="D18" s="65"/>
      <c r="E18" s="65"/>
      <c r="F18" s="65"/>
      <c r="G18" s="65"/>
      <c r="H18" s="65"/>
      <c r="I18" s="65"/>
      <c r="J18" s="65"/>
      <c r="K18" s="65"/>
      <c r="L18" s="65"/>
      <c r="M18" s="65"/>
      <c r="Y18" s="111"/>
      <c r="Z18" s="111"/>
      <c r="AA18" s="111" t="s">
        <v>51</v>
      </c>
      <c r="AB18" s="111">
        <v>200</v>
      </c>
      <c r="AC18" s="111">
        <v>150</v>
      </c>
      <c r="AD18" s="111">
        <v>130</v>
      </c>
      <c r="AE18" s="111">
        <v>110</v>
      </c>
      <c r="AF18" s="111">
        <v>95</v>
      </c>
      <c r="AG18" s="111">
        <v>80</v>
      </c>
      <c r="AH18" s="111">
        <v>70</v>
      </c>
      <c r="AI18" s="111">
        <v>60</v>
      </c>
      <c r="AJ18" s="111">
        <v>55</v>
      </c>
      <c r="AK18" s="111">
        <v>50</v>
      </c>
    </row>
    <row r="19" spans="1:37" x14ac:dyDescent="0.25">
      <c r="A19" s="65"/>
      <c r="B19" s="65"/>
      <c r="C19" s="65"/>
      <c r="D19" s="65"/>
      <c r="E19" s="65"/>
      <c r="F19" s="65"/>
      <c r="G19" s="65"/>
      <c r="H19" s="65"/>
      <c r="I19" s="65"/>
      <c r="J19" s="65"/>
      <c r="K19" s="65"/>
      <c r="L19" s="65"/>
      <c r="M19" s="65"/>
      <c r="Y19" s="111"/>
      <c r="Z19" s="111"/>
      <c r="AA19" s="111" t="s">
        <v>49</v>
      </c>
      <c r="AB19" s="111">
        <v>150</v>
      </c>
      <c r="AC19" s="111">
        <v>120</v>
      </c>
      <c r="AD19" s="111">
        <v>100</v>
      </c>
      <c r="AE19" s="111">
        <v>80</v>
      </c>
      <c r="AF19" s="111">
        <v>70</v>
      </c>
      <c r="AG19" s="111">
        <v>60</v>
      </c>
      <c r="AH19" s="111">
        <v>55</v>
      </c>
      <c r="AI19" s="111">
        <v>50</v>
      </c>
      <c r="AJ19" s="111">
        <v>45</v>
      </c>
      <c r="AK19" s="111">
        <v>40</v>
      </c>
    </row>
    <row r="20" spans="1:37" x14ac:dyDescent="0.25">
      <c r="A20" s="65"/>
      <c r="B20" s="65"/>
      <c r="C20" s="65"/>
      <c r="D20" s="65"/>
      <c r="E20" s="65"/>
      <c r="F20" s="65"/>
      <c r="G20" s="65"/>
      <c r="H20" s="65"/>
      <c r="I20" s="65"/>
      <c r="J20" s="65"/>
      <c r="K20" s="65"/>
      <c r="L20" s="65"/>
      <c r="M20" s="65"/>
      <c r="Y20" s="111"/>
      <c r="Z20" s="111"/>
      <c r="AA20" s="111" t="s">
        <v>47</v>
      </c>
      <c r="AB20" s="111">
        <v>120</v>
      </c>
      <c r="AC20" s="111">
        <v>90</v>
      </c>
      <c r="AD20" s="111">
        <v>65</v>
      </c>
      <c r="AE20" s="111">
        <v>55</v>
      </c>
      <c r="AF20" s="111">
        <v>50</v>
      </c>
      <c r="AG20" s="111">
        <v>45</v>
      </c>
      <c r="AH20" s="111">
        <v>40</v>
      </c>
      <c r="AI20" s="111">
        <v>35</v>
      </c>
      <c r="AJ20" s="111">
        <v>25</v>
      </c>
      <c r="AK20" s="111">
        <v>20</v>
      </c>
    </row>
    <row r="21" spans="1:37" x14ac:dyDescent="0.25">
      <c r="A21" s="65"/>
      <c r="B21" s="65"/>
      <c r="C21" s="65"/>
      <c r="D21" s="65"/>
      <c r="E21" s="65"/>
      <c r="F21" s="65"/>
      <c r="G21" s="65"/>
      <c r="H21" s="65"/>
      <c r="I21" s="65"/>
      <c r="J21" s="65"/>
      <c r="K21" s="65"/>
      <c r="L21" s="65"/>
      <c r="M21" s="65"/>
      <c r="Y21" s="111"/>
      <c r="Z21" s="111"/>
      <c r="AA21" s="111" t="s">
        <v>45</v>
      </c>
      <c r="AB21" s="111">
        <v>90</v>
      </c>
      <c r="AC21" s="111">
        <v>60</v>
      </c>
      <c r="AD21" s="111">
        <v>45</v>
      </c>
      <c r="AE21" s="111">
        <v>34</v>
      </c>
      <c r="AF21" s="111">
        <v>27</v>
      </c>
      <c r="AG21" s="111">
        <v>22</v>
      </c>
      <c r="AH21" s="111">
        <v>18</v>
      </c>
      <c r="AI21" s="111">
        <v>15</v>
      </c>
      <c r="AJ21" s="111">
        <v>12</v>
      </c>
      <c r="AK21" s="111">
        <v>9</v>
      </c>
    </row>
    <row r="22" spans="1:37" ht="18.75" customHeight="1" x14ac:dyDescent="0.25">
      <c r="A22" s="65"/>
      <c r="B22" s="343"/>
      <c r="C22" s="343"/>
      <c r="D22" s="344" t="s">
        <v>145</v>
      </c>
      <c r="E22" s="344"/>
      <c r="F22" s="344" t="s">
        <v>146</v>
      </c>
      <c r="G22" s="344"/>
      <c r="H22" s="344" t="s">
        <v>147</v>
      </c>
      <c r="I22" s="344"/>
      <c r="J22" s="65"/>
      <c r="K22" s="65"/>
      <c r="L22" s="65"/>
      <c r="M22" s="166" t="s">
        <v>63</v>
      </c>
      <c r="Y22" s="111"/>
      <c r="Z22" s="111"/>
      <c r="AA22" s="111" t="s">
        <v>44</v>
      </c>
      <c r="AB22" s="111">
        <v>60</v>
      </c>
      <c r="AC22" s="111">
        <v>40</v>
      </c>
      <c r="AD22" s="111">
        <v>30</v>
      </c>
      <c r="AE22" s="111">
        <v>20</v>
      </c>
      <c r="AF22" s="111">
        <v>18</v>
      </c>
      <c r="AG22" s="111">
        <v>15</v>
      </c>
      <c r="AH22" s="111">
        <v>12</v>
      </c>
      <c r="AI22" s="111">
        <v>10</v>
      </c>
      <c r="AJ22" s="111">
        <v>8</v>
      </c>
      <c r="AK22" s="111">
        <v>6</v>
      </c>
    </row>
    <row r="23" spans="1:37" ht="18.75" customHeight="1" x14ac:dyDescent="0.25">
      <c r="A23" s="112" t="s">
        <v>50</v>
      </c>
      <c r="B23" s="338" t="s">
        <v>145</v>
      </c>
      <c r="C23" s="338"/>
      <c r="D23" s="340"/>
      <c r="E23" s="340"/>
      <c r="F23" s="339" t="s">
        <v>354</v>
      </c>
      <c r="G23" s="339"/>
      <c r="H23" s="339" t="s">
        <v>380</v>
      </c>
      <c r="I23" s="339"/>
      <c r="J23" s="65"/>
      <c r="K23" s="65"/>
      <c r="L23" s="65"/>
      <c r="M23" s="167">
        <v>2</v>
      </c>
      <c r="Y23" s="111"/>
      <c r="Z23" s="111"/>
      <c r="AA23" s="111" t="s">
        <v>43</v>
      </c>
      <c r="AB23" s="111">
        <v>40</v>
      </c>
      <c r="AC23" s="111">
        <v>25</v>
      </c>
      <c r="AD23" s="111">
        <v>18</v>
      </c>
      <c r="AE23" s="111">
        <v>13</v>
      </c>
      <c r="AF23" s="111">
        <v>8</v>
      </c>
      <c r="AG23" s="111">
        <v>7</v>
      </c>
      <c r="AH23" s="111">
        <v>6</v>
      </c>
      <c r="AI23" s="111">
        <v>5</v>
      </c>
      <c r="AJ23" s="111">
        <v>4</v>
      </c>
      <c r="AK23" s="111">
        <v>3</v>
      </c>
    </row>
    <row r="24" spans="1:37" ht="18.75" customHeight="1" x14ac:dyDescent="0.25">
      <c r="A24" s="112" t="s">
        <v>48</v>
      </c>
      <c r="B24" s="338" t="s">
        <v>146</v>
      </c>
      <c r="C24" s="338"/>
      <c r="D24" s="339" t="s">
        <v>353</v>
      </c>
      <c r="E24" s="339"/>
      <c r="F24" s="340"/>
      <c r="G24" s="340"/>
      <c r="H24" s="339" t="s">
        <v>381</v>
      </c>
      <c r="I24" s="339"/>
      <c r="J24" s="65"/>
      <c r="K24" s="65"/>
      <c r="L24" s="65"/>
      <c r="M24" s="167"/>
      <c r="Y24" s="111"/>
      <c r="Z24" s="111"/>
      <c r="AA24" s="111" t="s">
        <v>42</v>
      </c>
      <c r="AB24" s="111">
        <v>25</v>
      </c>
      <c r="AC24" s="111">
        <v>15</v>
      </c>
      <c r="AD24" s="111">
        <v>13</v>
      </c>
      <c r="AE24" s="111">
        <v>7</v>
      </c>
      <c r="AF24" s="111">
        <v>6</v>
      </c>
      <c r="AG24" s="111">
        <v>5</v>
      </c>
      <c r="AH24" s="111">
        <v>4</v>
      </c>
      <c r="AI24" s="111">
        <v>3</v>
      </c>
      <c r="AJ24" s="111">
        <v>2</v>
      </c>
      <c r="AK24" s="111">
        <v>1</v>
      </c>
    </row>
    <row r="25" spans="1:37" ht="18.75" customHeight="1" x14ac:dyDescent="0.25">
      <c r="A25" s="112" t="s">
        <v>46</v>
      </c>
      <c r="B25" s="338" t="s">
        <v>147</v>
      </c>
      <c r="C25" s="338"/>
      <c r="D25" s="339" t="s">
        <v>382</v>
      </c>
      <c r="E25" s="339"/>
      <c r="F25" s="339" t="s">
        <v>383</v>
      </c>
      <c r="G25" s="339"/>
      <c r="H25" s="340"/>
      <c r="I25" s="340"/>
      <c r="J25" s="65"/>
      <c r="K25" s="65"/>
      <c r="L25" s="65"/>
      <c r="M25" s="167">
        <v>1</v>
      </c>
      <c r="Y25" s="111"/>
      <c r="Z25" s="111"/>
      <c r="AA25" s="111" t="s">
        <v>41</v>
      </c>
      <c r="AB25" s="111">
        <v>15</v>
      </c>
      <c r="AC25" s="111">
        <v>10</v>
      </c>
      <c r="AD25" s="111">
        <v>8</v>
      </c>
      <c r="AE25" s="111">
        <v>4</v>
      </c>
      <c r="AF25" s="111">
        <v>3</v>
      </c>
      <c r="AG25" s="111">
        <v>2</v>
      </c>
      <c r="AH25" s="111">
        <v>1</v>
      </c>
      <c r="AI25" s="111">
        <v>0</v>
      </c>
      <c r="AJ25" s="111">
        <v>0</v>
      </c>
      <c r="AK25" s="111">
        <v>0</v>
      </c>
    </row>
    <row r="26" spans="1:37" x14ac:dyDescent="0.25">
      <c r="A26" s="65"/>
      <c r="B26" s="65"/>
      <c r="C26" s="65"/>
      <c r="D26" s="65"/>
      <c r="E26" s="65"/>
      <c r="F26" s="65"/>
      <c r="G26" s="65"/>
      <c r="H26" s="65"/>
      <c r="I26" s="65"/>
      <c r="J26" s="65"/>
      <c r="K26" s="65"/>
      <c r="L26" s="65"/>
      <c r="M26" s="168"/>
      <c r="Y26" s="111"/>
      <c r="Z26" s="111"/>
      <c r="AA26" s="111" t="s">
        <v>40</v>
      </c>
      <c r="AB26" s="111">
        <v>10</v>
      </c>
      <c r="AC26" s="111">
        <v>6</v>
      </c>
      <c r="AD26" s="111">
        <v>4</v>
      </c>
      <c r="AE26" s="111">
        <v>2</v>
      </c>
      <c r="AF26" s="111">
        <v>1</v>
      </c>
      <c r="AG26" s="111">
        <v>0</v>
      </c>
      <c r="AH26" s="111">
        <v>0</v>
      </c>
      <c r="AI26" s="111">
        <v>0</v>
      </c>
      <c r="AJ26" s="111">
        <v>0</v>
      </c>
      <c r="AK26" s="111">
        <v>0</v>
      </c>
    </row>
    <row r="27" spans="1:37" ht="18.75" customHeight="1" x14ac:dyDescent="0.25">
      <c r="A27" s="65"/>
      <c r="B27" s="343"/>
      <c r="C27" s="343"/>
      <c r="D27" s="344" t="s">
        <v>148</v>
      </c>
      <c r="E27" s="344"/>
      <c r="F27" s="344" t="s">
        <v>149</v>
      </c>
      <c r="G27" s="344"/>
      <c r="H27" s="344" t="s">
        <v>150</v>
      </c>
      <c r="I27" s="344"/>
      <c r="J27" s="65"/>
      <c r="K27" s="65"/>
      <c r="L27" s="65"/>
      <c r="M27" s="168"/>
      <c r="Y27" s="111"/>
      <c r="Z27" s="111"/>
      <c r="AA27" s="111" t="s">
        <v>39</v>
      </c>
      <c r="AB27" s="111">
        <v>3</v>
      </c>
      <c r="AC27" s="111">
        <v>2</v>
      </c>
      <c r="AD27" s="111">
        <v>1</v>
      </c>
      <c r="AE27" s="111">
        <v>0</v>
      </c>
      <c r="AF27" s="111">
        <v>0</v>
      </c>
      <c r="AG27" s="111">
        <v>0</v>
      </c>
      <c r="AH27" s="111">
        <v>0</v>
      </c>
      <c r="AI27" s="111">
        <v>0</v>
      </c>
      <c r="AJ27" s="111">
        <v>0</v>
      </c>
      <c r="AK27" s="111">
        <v>0</v>
      </c>
    </row>
    <row r="28" spans="1:37" ht="18.75" customHeight="1" x14ac:dyDescent="0.25">
      <c r="A28" s="112" t="s">
        <v>83</v>
      </c>
      <c r="B28" s="338" t="s">
        <v>148</v>
      </c>
      <c r="C28" s="338"/>
      <c r="D28" s="340"/>
      <c r="E28" s="340"/>
      <c r="F28" s="339" t="s">
        <v>354</v>
      </c>
      <c r="G28" s="339"/>
      <c r="H28" s="339" t="s">
        <v>384</v>
      </c>
      <c r="I28" s="339"/>
      <c r="J28" s="65"/>
      <c r="K28" s="65"/>
      <c r="L28" s="65"/>
      <c r="M28" s="167">
        <v>1</v>
      </c>
    </row>
    <row r="29" spans="1:37" ht="18.75" customHeight="1" x14ac:dyDescent="0.25">
      <c r="A29" s="112" t="s">
        <v>84</v>
      </c>
      <c r="B29" s="338" t="s">
        <v>149</v>
      </c>
      <c r="C29" s="338"/>
      <c r="D29" s="339" t="s">
        <v>353</v>
      </c>
      <c r="E29" s="339"/>
      <c r="F29" s="340"/>
      <c r="G29" s="340"/>
      <c r="H29" s="339" t="s">
        <v>353</v>
      </c>
      <c r="I29" s="339"/>
      <c r="J29" s="65"/>
      <c r="K29" s="65"/>
      <c r="L29" s="65"/>
      <c r="M29" s="167"/>
    </row>
    <row r="30" spans="1:37" ht="18.75" customHeight="1" x14ac:dyDescent="0.25">
      <c r="A30" s="112" t="s">
        <v>85</v>
      </c>
      <c r="B30" s="338" t="s">
        <v>150</v>
      </c>
      <c r="C30" s="338"/>
      <c r="D30" s="339" t="s">
        <v>385</v>
      </c>
      <c r="E30" s="339"/>
      <c r="F30" s="339" t="s">
        <v>354</v>
      </c>
      <c r="G30" s="339"/>
      <c r="H30" s="340"/>
      <c r="I30" s="340"/>
      <c r="J30" s="65"/>
      <c r="K30" s="65"/>
      <c r="L30" s="65"/>
      <c r="M30" s="167">
        <v>2</v>
      </c>
    </row>
    <row r="31" spans="1:37" x14ac:dyDescent="0.25">
      <c r="A31" s="65"/>
      <c r="B31" s="65"/>
      <c r="C31" s="65"/>
      <c r="D31" s="65"/>
      <c r="E31" s="65"/>
      <c r="F31" s="65"/>
      <c r="G31" s="65"/>
      <c r="H31" s="65"/>
      <c r="I31" s="65"/>
      <c r="J31" s="65"/>
      <c r="K31" s="65"/>
      <c r="L31" s="65"/>
      <c r="M31" s="65"/>
    </row>
    <row r="32" spans="1:37" x14ac:dyDescent="0.25">
      <c r="A32" s="65" t="s">
        <v>86</v>
      </c>
      <c r="B32" s="65"/>
      <c r="C32" s="341" t="str">
        <f>IF(M23=1,B23,IF(M24=1,B24,IF(M25=1,B25,"")))</f>
        <v>PÉTER SZILÁRD</v>
      </c>
      <c r="D32" s="341"/>
      <c r="E32" s="121" t="s">
        <v>87</v>
      </c>
      <c r="F32" s="342" t="str">
        <f>IF(M28=1,B28,IF(M29=1,B29,IF(M30=1,B30,"")))</f>
        <v>BARTHA BENCE ATTILA</v>
      </c>
      <c r="G32" s="342"/>
      <c r="H32" s="65"/>
      <c r="I32" s="53" t="s">
        <v>386</v>
      </c>
      <c r="J32" s="65"/>
      <c r="K32" s="65"/>
      <c r="L32" s="65"/>
      <c r="M32" s="65"/>
    </row>
    <row r="33" spans="1:18" x14ac:dyDescent="0.25">
      <c r="A33" s="65"/>
      <c r="B33" s="65"/>
      <c r="C33" s="65"/>
      <c r="D33" s="65"/>
      <c r="E33" s="65"/>
      <c r="F33" s="121"/>
      <c r="G33" s="121"/>
      <c r="H33" s="65"/>
      <c r="I33" s="65"/>
      <c r="J33" s="65"/>
      <c r="K33" s="65"/>
      <c r="L33" s="65"/>
      <c r="M33" s="65"/>
    </row>
    <row r="34" spans="1:18" x14ac:dyDescent="0.25">
      <c r="A34" s="65" t="s">
        <v>88</v>
      </c>
      <c r="B34" s="65"/>
      <c r="C34" s="341" t="str">
        <f>IF(M23=2,B23,IF(M24=2,B24,IF(M25=2,B25,"")))</f>
        <v>FAZAKAS-BAFFI MILÁN</v>
      </c>
      <c r="D34" s="341"/>
      <c r="E34" s="121" t="s">
        <v>87</v>
      </c>
      <c r="F34" s="342" t="str">
        <f>IF(M28=2,B28,IF(M29=2,B29,IF(M30=2,B30,"")))</f>
        <v>KALUHA MÁTÉ</v>
      </c>
      <c r="G34" s="342"/>
      <c r="H34" s="65"/>
      <c r="I34" s="53" t="s">
        <v>387</v>
      </c>
      <c r="J34" s="65"/>
      <c r="K34" s="65"/>
      <c r="L34" s="65"/>
      <c r="M34" s="65"/>
    </row>
    <row r="35" spans="1:18" x14ac:dyDescent="0.25">
      <c r="A35" s="65"/>
      <c r="B35" s="65"/>
      <c r="C35" s="121"/>
      <c r="D35" s="121"/>
      <c r="E35" s="121"/>
      <c r="F35" s="121"/>
      <c r="G35" s="121"/>
      <c r="H35" s="65"/>
      <c r="I35" s="65"/>
      <c r="J35" s="65"/>
      <c r="K35" s="65"/>
      <c r="L35" s="65"/>
      <c r="M35" s="65"/>
    </row>
    <row r="36" spans="1:18" x14ac:dyDescent="0.25">
      <c r="A36" s="65" t="s">
        <v>89</v>
      </c>
      <c r="B36" s="65"/>
      <c r="C36" s="342" t="str">
        <f>IF(M23=3,B23,IF(M24=3,B24,IF(M25=3,B25,"")))</f>
        <v/>
      </c>
      <c r="D36" s="342"/>
      <c r="E36" s="121" t="s">
        <v>87</v>
      </c>
      <c r="F36" s="342" t="str">
        <f>IF(M28=3,B28,IF(M29=3,B29,IF(M30=3,B30,"")))</f>
        <v/>
      </c>
      <c r="G36" s="342"/>
      <c r="H36" s="65"/>
      <c r="I36" s="53"/>
      <c r="J36" s="65"/>
      <c r="K36" s="65"/>
      <c r="L36" s="65"/>
      <c r="M36" s="65"/>
    </row>
    <row r="37" spans="1:18" x14ac:dyDescent="0.25">
      <c r="A37" s="65"/>
      <c r="B37" s="65"/>
      <c r="C37" s="65"/>
      <c r="D37" s="65"/>
      <c r="E37" s="65"/>
      <c r="F37" s="65"/>
      <c r="G37" s="65"/>
      <c r="H37" s="65"/>
      <c r="I37" s="65"/>
      <c r="J37" s="65"/>
      <c r="K37" s="65"/>
      <c r="L37" s="65"/>
      <c r="M37" s="65"/>
    </row>
    <row r="38" spans="1:18" x14ac:dyDescent="0.25">
      <c r="A38" s="65"/>
      <c r="B38" s="65"/>
      <c r="C38" s="65"/>
      <c r="D38" s="65"/>
      <c r="E38" s="65"/>
      <c r="F38" s="65"/>
      <c r="G38" s="65"/>
      <c r="H38" s="65"/>
      <c r="I38" s="65"/>
      <c r="J38" s="65"/>
      <c r="K38" s="65"/>
      <c r="L38" s="53"/>
      <c r="M38" s="65"/>
    </row>
    <row r="39" spans="1:18" x14ac:dyDescent="0.25">
      <c r="A39" s="110" t="s">
        <v>38</v>
      </c>
      <c r="B39" s="109"/>
      <c r="C39" s="108"/>
      <c r="D39" s="106" t="s">
        <v>36</v>
      </c>
      <c r="E39" s="104" t="s">
        <v>37</v>
      </c>
      <c r="F39" s="107"/>
      <c r="G39" s="106" t="s">
        <v>36</v>
      </c>
      <c r="H39" s="104" t="s">
        <v>35</v>
      </c>
      <c r="I39" s="105"/>
      <c r="J39" s="104" t="s">
        <v>34</v>
      </c>
      <c r="K39" s="103" t="s">
        <v>33</v>
      </c>
      <c r="L39" s="102"/>
      <c r="M39" s="107"/>
      <c r="P39" s="99"/>
      <c r="Q39" s="99"/>
      <c r="R39" s="98"/>
    </row>
    <row r="40" spans="1:18" x14ac:dyDescent="0.25">
      <c r="A40" s="97" t="s">
        <v>32</v>
      </c>
      <c r="B40" s="93"/>
      <c r="C40" s="96"/>
      <c r="D40" s="95">
        <v>1</v>
      </c>
      <c r="E40" s="336" t="e">
        <f>IF(D40&gt;$R$47,,UPPER(VLOOKUP(D40,'[2]1MD ELO (3)'!$A$7:$Q$134,2)))</f>
        <v>#REF!</v>
      </c>
      <c r="F40" s="336"/>
      <c r="G40" s="94" t="s">
        <v>31</v>
      </c>
      <c r="H40" s="93"/>
      <c r="I40" s="92"/>
      <c r="J40" s="91"/>
      <c r="K40" s="79" t="s">
        <v>30</v>
      </c>
      <c r="L40" s="78"/>
      <c r="M40" s="77"/>
      <c r="P40" s="76"/>
      <c r="Q40" s="76"/>
      <c r="R40" s="51"/>
    </row>
    <row r="41" spans="1:18" x14ac:dyDescent="0.25">
      <c r="A41" s="54" t="s">
        <v>29</v>
      </c>
      <c r="B41" s="57"/>
      <c r="C41" s="90"/>
      <c r="D41" s="72">
        <v>2</v>
      </c>
      <c r="E41" s="337" t="e">
        <f>IF(D41&gt;$R$47,,UPPER(VLOOKUP(D41,'[2]1MD ELO (3)'!$A$7:$Q$134,2)))</f>
        <v>#REF!</v>
      </c>
      <c r="F41" s="337"/>
      <c r="G41" s="70" t="s">
        <v>28</v>
      </c>
      <c r="H41" s="69"/>
      <c r="I41" s="68"/>
      <c r="J41" s="67"/>
      <c r="K41" s="89"/>
      <c r="L41" s="53"/>
      <c r="M41" s="52"/>
      <c r="P41" s="51"/>
      <c r="Q41" s="50"/>
      <c r="R41" s="51"/>
    </row>
    <row r="42" spans="1:18" x14ac:dyDescent="0.25">
      <c r="A42" s="88"/>
      <c r="B42" s="87"/>
      <c r="C42" s="86"/>
      <c r="D42" s="72"/>
      <c r="E42" s="71"/>
      <c r="F42" s="65"/>
      <c r="G42" s="70" t="s">
        <v>27</v>
      </c>
      <c r="H42" s="69"/>
      <c r="I42" s="68"/>
      <c r="J42" s="67"/>
      <c r="K42" s="79" t="s">
        <v>26</v>
      </c>
      <c r="L42" s="78"/>
      <c r="M42" s="77"/>
      <c r="P42" s="76"/>
      <c r="Q42" s="76"/>
      <c r="R42" s="51"/>
    </row>
    <row r="43" spans="1:18" x14ac:dyDescent="0.25">
      <c r="A43" s="85"/>
      <c r="B43" s="84"/>
      <c r="C43" s="80"/>
      <c r="D43" s="72"/>
      <c r="E43" s="71"/>
      <c r="F43" s="65"/>
      <c r="G43" s="70" t="s">
        <v>25</v>
      </c>
      <c r="H43" s="69"/>
      <c r="I43" s="68"/>
      <c r="J43" s="67"/>
      <c r="K43" s="66"/>
      <c r="L43" s="65"/>
      <c r="M43" s="64"/>
      <c r="P43" s="51"/>
      <c r="Q43" s="50"/>
      <c r="R43" s="51"/>
    </row>
    <row r="44" spans="1:18" x14ac:dyDescent="0.25">
      <c r="A44" s="83"/>
      <c r="B44" s="82"/>
      <c r="C44" s="81"/>
      <c r="D44" s="72"/>
      <c r="E44" s="71"/>
      <c r="F44" s="65"/>
      <c r="G44" s="70" t="s">
        <v>24</v>
      </c>
      <c r="H44" s="69"/>
      <c r="I44" s="68"/>
      <c r="J44" s="67"/>
      <c r="K44" s="54"/>
      <c r="L44" s="53"/>
      <c r="M44" s="52"/>
      <c r="P44" s="51"/>
      <c r="Q44" s="50"/>
      <c r="R44" s="51"/>
    </row>
    <row r="45" spans="1:18" x14ac:dyDescent="0.25">
      <c r="A45" s="75"/>
      <c r="B45" s="74"/>
      <c r="C45" s="80"/>
      <c r="D45" s="72"/>
      <c r="E45" s="71"/>
      <c r="F45" s="65"/>
      <c r="G45" s="70" t="s">
        <v>23</v>
      </c>
      <c r="H45" s="69"/>
      <c r="I45" s="68"/>
      <c r="J45" s="67"/>
      <c r="K45" s="79" t="s">
        <v>22</v>
      </c>
      <c r="L45" s="78"/>
      <c r="M45" s="77"/>
      <c r="P45" s="76"/>
      <c r="Q45" s="76"/>
      <c r="R45" s="51"/>
    </row>
    <row r="46" spans="1:18" x14ac:dyDescent="0.25">
      <c r="A46" s="75"/>
      <c r="B46" s="74"/>
      <c r="C46" s="73"/>
      <c r="D46" s="72"/>
      <c r="E46" s="71"/>
      <c r="F46" s="65"/>
      <c r="G46" s="70" t="s">
        <v>21</v>
      </c>
      <c r="H46" s="69"/>
      <c r="I46" s="68"/>
      <c r="J46" s="67"/>
      <c r="K46" s="66"/>
      <c r="L46" s="65"/>
      <c r="M46" s="64"/>
      <c r="P46" s="51"/>
      <c r="Q46" s="50"/>
      <c r="R46" s="51"/>
    </row>
    <row r="47" spans="1:18" x14ac:dyDescent="0.25">
      <c r="A47" s="63"/>
      <c r="B47" s="62"/>
      <c r="C47" s="61"/>
      <c r="D47" s="60"/>
      <c r="E47" s="59"/>
      <c r="F47" s="53"/>
      <c r="G47" s="58" t="s">
        <v>20</v>
      </c>
      <c r="H47" s="57"/>
      <c r="I47" s="56"/>
      <c r="J47" s="55"/>
      <c r="K47" s="54" t="str">
        <f>L4</f>
        <v>Kádár László István</v>
      </c>
      <c r="L47" s="53"/>
      <c r="M47" s="52"/>
      <c r="P47" s="51"/>
      <c r="Q47" s="50"/>
      <c r="R47" s="49" t="e">
        <f>MIN(4,'[2]1MD ELO (3)'!Q5)</f>
        <v>#REF!</v>
      </c>
    </row>
  </sheetData>
  <mergeCells count="42">
    <mergeCell ref="H22:I22"/>
    <mergeCell ref="A1:F1"/>
    <mergeCell ref="A4:C4"/>
    <mergeCell ref="B22:C22"/>
    <mergeCell ref="D22:E22"/>
    <mergeCell ref="F22:G22"/>
    <mergeCell ref="B23:C23"/>
    <mergeCell ref="D23:E23"/>
    <mergeCell ref="F23:G23"/>
    <mergeCell ref="H23:I23"/>
    <mergeCell ref="B24:C24"/>
    <mergeCell ref="D24:E24"/>
    <mergeCell ref="F24:G24"/>
    <mergeCell ref="H24:I24"/>
    <mergeCell ref="B25:C25"/>
    <mergeCell ref="D25:E25"/>
    <mergeCell ref="F25:G25"/>
    <mergeCell ref="H25:I25"/>
    <mergeCell ref="B27:C27"/>
    <mergeCell ref="D27:E27"/>
    <mergeCell ref="F27:G27"/>
    <mergeCell ref="H27:I27"/>
    <mergeCell ref="B28:C28"/>
    <mergeCell ref="D28:E28"/>
    <mergeCell ref="F28:G28"/>
    <mergeCell ref="H28:I28"/>
    <mergeCell ref="B29:C29"/>
    <mergeCell ref="D29:E29"/>
    <mergeCell ref="F29:G29"/>
    <mergeCell ref="H29:I29"/>
    <mergeCell ref="E41:F41"/>
    <mergeCell ref="B30:C30"/>
    <mergeCell ref="D30:E30"/>
    <mergeCell ref="F30:G30"/>
    <mergeCell ref="H30:I30"/>
    <mergeCell ref="C32:D32"/>
    <mergeCell ref="F32:G32"/>
    <mergeCell ref="C34:D34"/>
    <mergeCell ref="F34:G34"/>
    <mergeCell ref="C36:D36"/>
    <mergeCell ref="F36:G36"/>
    <mergeCell ref="E40:F40"/>
  </mergeCells>
  <conditionalFormatting sqref="E7 E9 E11 E13 E15 E17">
    <cfRule type="cellIs" dxfId="194" priority="1" stopIfTrue="1" operator="equal">
      <formula>"Bye"</formula>
    </cfRule>
  </conditionalFormatting>
  <conditionalFormatting sqref="R47">
    <cfRule type="expression" dxfId="193" priority="2" stopIfTrue="1">
      <formula>$O$1="CU"</formula>
    </cfRule>
  </conditionalFormatting>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11"/>
  </sheetPr>
  <dimension ref="A1:AK41"/>
  <sheetViews>
    <sheetView topLeftCell="A4" workbookViewId="0">
      <selection activeCell="L11" sqref="L11"/>
    </sheetView>
  </sheetViews>
  <sheetFormatPr defaultColWidth="9.109375" defaultRowHeight="13.2" x14ac:dyDescent="0.25"/>
  <cols>
    <col min="1" max="1" width="5.44140625" style="48" customWidth="1"/>
    <col min="2" max="2" width="4.44140625" style="48" customWidth="1"/>
    <col min="3" max="3" width="8.33203125" style="48" customWidth="1"/>
    <col min="4" max="4" width="7.109375" style="48" customWidth="1"/>
    <col min="5" max="5" width="9.33203125" style="48" customWidth="1"/>
    <col min="6" max="6" width="7.109375" style="48" customWidth="1"/>
    <col min="7" max="7" width="9.33203125" style="48" customWidth="1"/>
    <col min="8" max="8" width="7.109375" style="48" customWidth="1"/>
    <col min="9" max="9" width="9.33203125" style="48" customWidth="1"/>
    <col min="10" max="10" width="7.88671875" style="48" customWidth="1"/>
    <col min="11" max="12" width="8.5546875" style="48" customWidth="1"/>
    <col min="13" max="13" width="7.88671875" style="48" customWidth="1"/>
    <col min="14" max="14" width="9.109375" style="48"/>
    <col min="15" max="16" width="4.44140625" style="48" customWidth="1"/>
    <col min="17" max="17" width="12.109375" style="48" customWidth="1"/>
    <col min="18" max="18" width="7.88671875" style="48" customWidth="1"/>
    <col min="19" max="19" width="7.44140625" style="48" customWidth="1"/>
    <col min="20" max="24" width="9.109375" style="48"/>
    <col min="25" max="37" width="0" style="48" hidden="1" customWidth="1"/>
    <col min="38" max="16384" width="9.109375" style="48"/>
  </cols>
  <sheetData>
    <row r="1" spans="1:37" ht="24.6" x14ac:dyDescent="0.25">
      <c r="A1" s="334" t="s">
        <v>16</v>
      </c>
      <c r="B1" s="334"/>
      <c r="C1" s="334"/>
      <c r="D1" s="334"/>
      <c r="E1" s="334"/>
      <c r="F1" s="334"/>
      <c r="G1" s="159"/>
      <c r="H1" s="158" t="s">
        <v>79</v>
      </c>
      <c r="I1" s="157"/>
      <c r="J1" s="156"/>
      <c r="L1" s="145"/>
      <c r="M1" s="155"/>
      <c r="N1" s="153"/>
      <c r="O1" s="153" t="s">
        <v>78</v>
      </c>
      <c r="P1" s="153"/>
      <c r="Q1" s="154"/>
      <c r="R1" s="153"/>
      <c r="AB1" s="152" t="e">
        <f>IF(Y5=1,CONCATENATE(VLOOKUP(Y3,AA16:AH27,2)),CONCATENATE(VLOOKUP(Y3,AA2:AK13,2)))</f>
        <v>#REF!</v>
      </c>
      <c r="AC1" s="152" t="e">
        <f>IF(Y5=1,CONCATENATE(VLOOKUP(Y3,AA16:AK27,3)),CONCATENATE(VLOOKUP(Y3,AA2:AK13,3)))</f>
        <v>#REF!</v>
      </c>
      <c r="AD1" s="152" t="e">
        <f>IF(Y5=1,CONCATENATE(VLOOKUP(Y3,AA16:AK27,4)),CONCATENATE(VLOOKUP(Y3,AA2:AK13,4)))</f>
        <v>#REF!</v>
      </c>
      <c r="AE1" s="152" t="e">
        <f>IF(Y5=1,CONCATENATE(VLOOKUP(Y3,AA16:AK27,5)),CONCATENATE(VLOOKUP(Y3,AA2:AK13,5)))</f>
        <v>#REF!</v>
      </c>
      <c r="AF1" s="152" t="e">
        <f>IF(Y5=1,CONCATENATE(VLOOKUP(Y3,AA16:AK27,6)),CONCATENATE(VLOOKUP(Y3,AA2:AK13,6)))</f>
        <v>#REF!</v>
      </c>
      <c r="AG1" s="152" t="e">
        <f>IF(Y5=1,CONCATENATE(VLOOKUP(Y3,AA16:AK27,7)),CONCATENATE(VLOOKUP(Y3,AA2:AK13,7)))</f>
        <v>#REF!</v>
      </c>
      <c r="AH1" s="152" t="e">
        <f>IF(Y5=1,CONCATENATE(VLOOKUP(Y3,AA16:AK27,8)),CONCATENATE(VLOOKUP(Y3,AA2:AK13,8)))</f>
        <v>#REF!</v>
      </c>
      <c r="AI1" s="152" t="e">
        <f>IF(Y5=1,CONCATENATE(VLOOKUP(Y3,AA16:AK27,9)),CONCATENATE(VLOOKUP(Y3,AA2:AK13,9)))</f>
        <v>#REF!</v>
      </c>
      <c r="AJ1" s="152" t="e">
        <f>IF(Y5=1,CONCATENATE(VLOOKUP(Y3,AA16:AK27,10)),CONCATENATE(VLOOKUP(Y3,AA2:AK13,10)))</f>
        <v>#REF!</v>
      </c>
      <c r="AK1" s="152" t="e">
        <f>IF(Y5=1,CONCATENATE(VLOOKUP(Y3,AA16:AK27,11)),CONCATENATE(VLOOKUP(Y3,AA2:AK13,11)))</f>
        <v>#REF!</v>
      </c>
    </row>
    <row r="2" spans="1:37" x14ac:dyDescent="0.25">
      <c r="A2" s="151" t="s">
        <v>77</v>
      </c>
      <c r="B2" s="149"/>
      <c r="C2" s="149"/>
      <c r="D2" s="149"/>
      <c r="E2" s="150" t="s">
        <v>90</v>
      </c>
      <c r="F2" s="149"/>
      <c r="G2" s="148"/>
      <c r="H2" s="147"/>
      <c r="I2" s="147"/>
      <c r="J2" s="146"/>
      <c r="K2" s="145"/>
      <c r="L2" s="145"/>
      <c r="M2" s="145"/>
      <c r="N2" s="143"/>
      <c r="O2" s="144"/>
      <c r="P2" s="143"/>
      <c r="Q2" s="144"/>
      <c r="R2" s="143"/>
      <c r="Y2" s="142"/>
      <c r="Z2" s="111"/>
      <c r="AA2" s="111" t="s">
        <v>50</v>
      </c>
      <c r="AB2" s="114">
        <v>150</v>
      </c>
      <c r="AC2" s="114">
        <v>120</v>
      </c>
      <c r="AD2" s="114">
        <v>100</v>
      </c>
      <c r="AE2" s="114">
        <v>80</v>
      </c>
      <c r="AF2" s="114">
        <v>70</v>
      </c>
      <c r="AG2" s="114">
        <v>60</v>
      </c>
      <c r="AH2" s="114">
        <v>55</v>
      </c>
      <c r="AI2" s="114">
        <v>50</v>
      </c>
      <c r="AJ2" s="114">
        <v>45</v>
      </c>
      <c r="AK2" s="114">
        <v>40</v>
      </c>
    </row>
    <row r="3" spans="1:37" x14ac:dyDescent="0.25">
      <c r="A3" s="139" t="s">
        <v>75</v>
      </c>
      <c r="B3" s="139"/>
      <c r="C3" s="139"/>
      <c r="D3" s="139"/>
      <c r="E3" s="139" t="s">
        <v>4</v>
      </c>
      <c r="F3" s="139"/>
      <c r="G3" s="139"/>
      <c r="H3" s="139" t="s">
        <v>74</v>
      </c>
      <c r="I3" s="139"/>
      <c r="J3" s="141"/>
      <c r="K3" s="139"/>
      <c r="L3" s="140"/>
      <c r="M3" s="140" t="s">
        <v>73</v>
      </c>
      <c r="N3" s="137"/>
      <c r="O3" s="138"/>
      <c r="P3" s="137"/>
      <c r="Q3" s="136" t="s">
        <v>72</v>
      </c>
      <c r="R3" s="114" t="s">
        <v>71</v>
      </c>
      <c r="S3" s="114" t="s">
        <v>91</v>
      </c>
      <c r="Y3" s="111">
        <f>IF(H4="OB","A",IF(H4="IX","W",H4))</f>
        <v>0</v>
      </c>
      <c r="Z3" s="111"/>
      <c r="AA3" s="111" t="s">
        <v>52</v>
      </c>
      <c r="AB3" s="114">
        <v>120</v>
      </c>
      <c r="AC3" s="114">
        <v>90</v>
      </c>
      <c r="AD3" s="114">
        <v>65</v>
      </c>
      <c r="AE3" s="114">
        <v>55</v>
      </c>
      <c r="AF3" s="114">
        <v>50</v>
      </c>
      <c r="AG3" s="114">
        <v>45</v>
      </c>
      <c r="AH3" s="114">
        <v>40</v>
      </c>
      <c r="AI3" s="114">
        <v>35</v>
      </c>
      <c r="AJ3" s="114">
        <v>25</v>
      </c>
      <c r="AK3" s="114">
        <v>20</v>
      </c>
    </row>
    <row r="4" spans="1:37" ht="13.8" thickBot="1" x14ac:dyDescent="0.3">
      <c r="A4" s="335" t="s">
        <v>17</v>
      </c>
      <c r="B4" s="335"/>
      <c r="C4" s="335"/>
      <c r="D4" s="135"/>
      <c r="E4" s="134" t="s">
        <v>18</v>
      </c>
      <c r="F4" s="134"/>
      <c r="G4" s="134"/>
      <c r="H4" s="131"/>
      <c r="I4" s="134"/>
      <c r="J4" s="133"/>
      <c r="K4" s="131"/>
      <c r="L4" s="169"/>
      <c r="M4" s="132" t="e">
        <f>[2]Altalanos!$E$10</f>
        <v>#REF!</v>
      </c>
      <c r="N4" s="129"/>
      <c r="O4" s="130"/>
      <c r="P4" s="129"/>
      <c r="Q4" s="128" t="s">
        <v>70</v>
      </c>
      <c r="R4" s="127" t="s">
        <v>69</v>
      </c>
      <c r="S4" s="127" t="s">
        <v>92</v>
      </c>
      <c r="Y4" s="111"/>
      <c r="Z4" s="111"/>
      <c r="AA4" s="111" t="s">
        <v>51</v>
      </c>
      <c r="AB4" s="114">
        <v>90</v>
      </c>
      <c r="AC4" s="114">
        <v>60</v>
      </c>
      <c r="AD4" s="114">
        <v>45</v>
      </c>
      <c r="AE4" s="114">
        <v>34</v>
      </c>
      <c r="AF4" s="114">
        <v>27</v>
      </c>
      <c r="AG4" s="114">
        <v>22</v>
      </c>
      <c r="AH4" s="114">
        <v>18</v>
      </c>
      <c r="AI4" s="114">
        <v>15</v>
      </c>
      <c r="AJ4" s="114">
        <v>12</v>
      </c>
      <c r="AK4" s="114">
        <v>9</v>
      </c>
    </row>
    <row r="5" spans="1:37" x14ac:dyDescent="0.25">
      <c r="A5" s="102"/>
      <c r="B5" s="102" t="s">
        <v>68</v>
      </c>
      <c r="C5" s="102" t="s">
        <v>67</v>
      </c>
      <c r="D5" s="102" t="s">
        <v>38</v>
      </c>
      <c r="E5" s="102" t="s">
        <v>66</v>
      </c>
      <c r="F5" s="102"/>
      <c r="G5" s="102" t="s">
        <v>65</v>
      </c>
      <c r="H5" s="102"/>
      <c r="I5" s="102" t="s">
        <v>64</v>
      </c>
      <c r="J5" s="102"/>
      <c r="K5" s="126" t="s">
        <v>63</v>
      </c>
      <c r="L5" s="126" t="s">
        <v>62</v>
      </c>
      <c r="M5" s="126" t="s">
        <v>61</v>
      </c>
      <c r="Q5" s="125" t="s">
        <v>60</v>
      </c>
      <c r="R5" s="124" t="s">
        <v>59</v>
      </c>
      <c r="S5" s="124" t="s">
        <v>93</v>
      </c>
      <c r="Y5" s="111" t="e">
        <f>IF(OR([2]Altalanos!$A$8="F1",[2]Altalanos!$A$8="F2",[2]Altalanos!$A$8="N1",[2]Altalanos!$A$8="N2"),1,2)</f>
        <v>#REF!</v>
      </c>
      <c r="Z5" s="111"/>
      <c r="AA5" s="111" t="s">
        <v>49</v>
      </c>
      <c r="AB5" s="114">
        <v>60</v>
      </c>
      <c r="AC5" s="114">
        <v>40</v>
      </c>
      <c r="AD5" s="114">
        <v>30</v>
      </c>
      <c r="AE5" s="114">
        <v>20</v>
      </c>
      <c r="AF5" s="114">
        <v>18</v>
      </c>
      <c r="AG5" s="114">
        <v>15</v>
      </c>
      <c r="AH5" s="114">
        <v>12</v>
      </c>
      <c r="AI5" s="114">
        <v>10</v>
      </c>
      <c r="AJ5" s="114">
        <v>8</v>
      </c>
      <c r="AK5" s="114">
        <v>6</v>
      </c>
    </row>
    <row r="6" spans="1:37" x14ac:dyDescent="0.25">
      <c r="A6" s="65"/>
      <c r="B6" s="65"/>
      <c r="C6" s="65"/>
      <c r="D6" s="65"/>
      <c r="E6" s="65"/>
      <c r="F6" s="65"/>
      <c r="G6" s="65"/>
      <c r="H6" s="65"/>
      <c r="I6" s="65"/>
      <c r="J6" s="65"/>
      <c r="K6" s="65"/>
      <c r="L6" s="65"/>
      <c r="M6" s="65"/>
      <c r="Y6" s="111"/>
      <c r="Z6" s="111"/>
      <c r="AA6" s="111" t="s">
        <v>47</v>
      </c>
      <c r="AB6" s="114">
        <v>40</v>
      </c>
      <c r="AC6" s="114">
        <v>25</v>
      </c>
      <c r="AD6" s="114">
        <v>18</v>
      </c>
      <c r="AE6" s="114">
        <v>13</v>
      </c>
      <c r="AF6" s="114">
        <v>10</v>
      </c>
      <c r="AG6" s="114">
        <v>8</v>
      </c>
      <c r="AH6" s="114">
        <v>6</v>
      </c>
      <c r="AI6" s="114">
        <v>5</v>
      </c>
      <c r="AJ6" s="114">
        <v>4</v>
      </c>
      <c r="AK6" s="114">
        <v>3</v>
      </c>
    </row>
    <row r="7" spans="1:37" x14ac:dyDescent="0.25">
      <c r="A7" s="121" t="s">
        <v>50</v>
      </c>
      <c r="B7" s="120">
        <v>2</v>
      </c>
      <c r="C7" s="170">
        <v>0</v>
      </c>
      <c r="D7" s="170">
        <v>0</v>
      </c>
      <c r="E7" s="345" t="s">
        <v>151</v>
      </c>
      <c r="F7" s="345"/>
      <c r="G7" s="345">
        <v>0</v>
      </c>
      <c r="H7" s="345"/>
      <c r="I7" s="171">
        <v>0</v>
      </c>
      <c r="J7" s="65"/>
      <c r="K7" s="117"/>
      <c r="L7" s="116" t="str">
        <f>IF(K7="","",CONCATENATE(VLOOKUP($Y$3,$AB$1:$AK$1,K7)," pont"))</f>
        <v/>
      </c>
      <c r="M7" s="115"/>
      <c r="Y7" s="111"/>
      <c r="Z7" s="111"/>
      <c r="AA7" s="111" t="s">
        <v>45</v>
      </c>
      <c r="AB7" s="114">
        <v>25</v>
      </c>
      <c r="AC7" s="114">
        <v>15</v>
      </c>
      <c r="AD7" s="114">
        <v>13</v>
      </c>
      <c r="AE7" s="114">
        <v>8</v>
      </c>
      <c r="AF7" s="114">
        <v>6</v>
      </c>
      <c r="AG7" s="114">
        <v>4</v>
      </c>
      <c r="AH7" s="114">
        <v>3</v>
      </c>
      <c r="AI7" s="114">
        <v>2</v>
      </c>
      <c r="AJ7" s="114">
        <v>1</v>
      </c>
      <c r="AK7" s="114">
        <v>0</v>
      </c>
    </row>
    <row r="8" spans="1:37" x14ac:dyDescent="0.25">
      <c r="A8" s="121"/>
      <c r="B8" s="123"/>
      <c r="C8" s="172"/>
      <c r="D8" s="172"/>
      <c r="E8" s="172"/>
      <c r="F8" s="172"/>
      <c r="G8" s="172"/>
      <c r="H8" s="172"/>
      <c r="I8" s="172"/>
      <c r="J8" s="65"/>
      <c r="K8" s="121"/>
      <c r="L8" s="121"/>
      <c r="M8" s="122"/>
      <c r="Y8" s="111"/>
      <c r="Z8" s="111"/>
      <c r="AA8" s="111" t="s">
        <v>44</v>
      </c>
      <c r="AB8" s="114">
        <v>15</v>
      </c>
      <c r="AC8" s="114">
        <v>10</v>
      </c>
      <c r="AD8" s="114">
        <v>7</v>
      </c>
      <c r="AE8" s="114">
        <v>5</v>
      </c>
      <c r="AF8" s="114">
        <v>4</v>
      </c>
      <c r="AG8" s="114">
        <v>3</v>
      </c>
      <c r="AH8" s="114">
        <v>2</v>
      </c>
      <c r="AI8" s="114">
        <v>1</v>
      </c>
      <c r="AJ8" s="114">
        <v>0</v>
      </c>
      <c r="AK8" s="114">
        <v>0</v>
      </c>
    </row>
    <row r="9" spans="1:37" x14ac:dyDescent="0.25">
      <c r="A9" s="121" t="s">
        <v>48</v>
      </c>
      <c r="B9" s="120">
        <v>1</v>
      </c>
      <c r="C9" s="170">
        <v>0</v>
      </c>
      <c r="D9" s="170">
        <v>0</v>
      </c>
      <c r="E9" s="345" t="s">
        <v>152</v>
      </c>
      <c r="F9" s="345"/>
      <c r="G9" s="345">
        <v>0</v>
      </c>
      <c r="H9" s="345"/>
      <c r="I9" s="171">
        <v>0</v>
      </c>
      <c r="J9" s="65"/>
      <c r="K9" s="117"/>
      <c r="L9" s="116" t="str">
        <f>IF(K9="","",CONCATENATE(VLOOKUP($Y$3,$AB$1:$AK$1,K9)," pont"))</f>
        <v/>
      </c>
      <c r="M9" s="115"/>
      <c r="Y9" s="111"/>
      <c r="Z9" s="111"/>
      <c r="AA9" s="111" t="s">
        <v>43</v>
      </c>
      <c r="AB9" s="114">
        <v>10</v>
      </c>
      <c r="AC9" s="114">
        <v>6</v>
      </c>
      <c r="AD9" s="114">
        <v>4</v>
      </c>
      <c r="AE9" s="114">
        <v>2</v>
      </c>
      <c r="AF9" s="114">
        <v>1</v>
      </c>
      <c r="AG9" s="114">
        <v>0</v>
      </c>
      <c r="AH9" s="114">
        <v>0</v>
      </c>
      <c r="AI9" s="114">
        <v>0</v>
      </c>
      <c r="AJ9" s="114">
        <v>0</v>
      </c>
      <c r="AK9" s="114">
        <v>0</v>
      </c>
    </row>
    <row r="10" spans="1:37" x14ac:dyDescent="0.25">
      <c r="A10" s="121"/>
      <c r="B10" s="123"/>
      <c r="C10" s="172"/>
      <c r="D10" s="172"/>
      <c r="E10" s="172"/>
      <c r="F10" s="172"/>
      <c r="G10" s="172"/>
      <c r="H10" s="172"/>
      <c r="I10" s="172"/>
      <c r="J10" s="65"/>
      <c r="K10" s="121"/>
      <c r="L10" s="121"/>
      <c r="M10" s="122"/>
      <c r="Y10" s="111"/>
      <c r="Z10" s="111"/>
      <c r="AA10" s="111" t="s">
        <v>42</v>
      </c>
      <c r="AB10" s="114">
        <v>6</v>
      </c>
      <c r="AC10" s="114">
        <v>3</v>
      </c>
      <c r="AD10" s="114">
        <v>2</v>
      </c>
      <c r="AE10" s="114">
        <v>1</v>
      </c>
      <c r="AF10" s="114">
        <v>0</v>
      </c>
      <c r="AG10" s="114">
        <v>0</v>
      </c>
      <c r="AH10" s="114">
        <v>0</v>
      </c>
      <c r="AI10" s="114">
        <v>0</v>
      </c>
      <c r="AJ10" s="114">
        <v>0</v>
      </c>
      <c r="AK10" s="114">
        <v>0</v>
      </c>
    </row>
    <row r="11" spans="1:37" x14ac:dyDescent="0.25">
      <c r="A11" s="121" t="s">
        <v>46</v>
      </c>
      <c r="B11" s="120">
        <v>4</v>
      </c>
      <c r="C11" s="170">
        <v>0</v>
      </c>
      <c r="D11" s="170">
        <v>0</v>
      </c>
      <c r="E11" s="345" t="s">
        <v>153</v>
      </c>
      <c r="F11" s="345"/>
      <c r="G11" s="345">
        <v>0</v>
      </c>
      <c r="H11" s="345"/>
      <c r="I11" s="171">
        <v>0</v>
      </c>
      <c r="J11" s="65"/>
      <c r="K11" s="117">
        <v>1</v>
      </c>
      <c r="L11" s="116"/>
      <c r="M11" s="115"/>
      <c r="Y11" s="111"/>
      <c r="Z11" s="111"/>
      <c r="AA11" s="111" t="s">
        <v>41</v>
      </c>
      <c r="AB11" s="114">
        <v>3</v>
      </c>
      <c r="AC11" s="114">
        <v>2</v>
      </c>
      <c r="AD11" s="114">
        <v>1</v>
      </c>
      <c r="AE11" s="114">
        <v>0</v>
      </c>
      <c r="AF11" s="114">
        <v>0</v>
      </c>
      <c r="AG11" s="114">
        <v>0</v>
      </c>
      <c r="AH11" s="114">
        <v>0</v>
      </c>
      <c r="AI11" s="114">
        <v>0</v>
      </c>
      <c r="AJ11" s="114">
        <v>0</v>
      </c>
      <c r="AK11" s="114">
        <v>0</v>
      </c>
    </row>
    <row r="12" spans="1:37" x14ac:dyDescent="0.25">
      <c r="A12" s="121"/>
      <c r="B12" s="123"/>
      <c r="C12" s="172"/>
      <c r="D12" s="172"/>
      <c r="E12" s="172"/>
      <c r="F12" s="172"/>
      <c r="G12" s="172"/>
      <c r="H12" s="172"/>
      <c r="I12" s="172"/>
      <c r="J12" s="65"/>
      <c r="K12" s="65"/>
      <c r="L12" s="65"/>
      <c r="M12" s="122"/>
      <c r="Y12" s="111"/>
      <c r="Z12" s="111"/>
      <c r="AA12" s="111" t="s">
        <v>40</v>
      </c>
      <c r="AB12" s="113">
        <v>0</v>
      </c>
      <c r="AC12" s="113">
        <v>0</v>
      </c>
      <c r="AD12" s="113">
        <v>0</v>
      </c>
      <c r="AE12" s="113">
        <v>0</v>
      </c>
      <c r="AF12" s="113">
        <v>0</v>
      </c>
      <c r="AG12" s="113">
        <v>0</v>
      </c>
      <c r="AH12" s="113">
        <v>0</v>
      </c>
      <c r="AI12" s="113">
        <v>0</v>
      </c>
      <c r="AJ12" s="113">
        <v>0</v>
      </c>
      <c r="AK12" s="113">
        <v>0</v>
      </c>
    </row>
    <row r="13" spans="1:37" x14ac:dyDescent="0.25">
      <c r="A13" s="121" t="s">
        <v>83</v>
      </c>
      <c r="B13" s="120">
        <v>6</v>
      </c>
      <c r="C13" s="170">
        <v>0</v>
      </c>
      <c r="D13" s="170">
        <v>0</v>
      </c>
      <c r="E13" s="345" t="s">
        <v>154</v>
      </c>
      <c r="F13" s="345"/>
      <c r="G13" s="345">
        <v>0</v>
      </c>
      <c r="H13" s="345"/>
      <c r="I13" s="171">
        <v>0</v>
      </c>
      <c r="J13" s="65"/>
      <c r="K13" s="117"/>
      <c r="L13" s="116" t="str">
        <f>IF(K13="","",CONCATENATE(VLOOKUP($Y$3,$AB$1:$AK$1,K13)," pont"))</f>
        <v/>
      </c>
      <c r="M13" s="115"/>
      <c r="Y13" s="111"/>
      <c r="Z13" s="111"/>
      <c r="AA13" s="111" t="s">
        <v>39</v>
      </c>
      <c r="AB13" s="113">
        <v>0</v>
      </c>
      <c r="AC13" s="113">
        <v>0</v>
      </c>
      <c r="AD13" s="113">
        <v>0</v>
      </c>
      <c r="AE13" s="113">
        <v>0</v>
      </c>
      <c r="AF13" s="113">
        <v>0</v>
      </c>
      <c r="AG13" s="113">
        <v>0</v>
      </c>
      <c r="AH13" s="113">
        <v>0</v>
      </c>
      <c r="AI13" s="113">
        <v>0</v>
      </c>
      <c r="AJ13" s="113">
        <v>0</v>
      </c>
      <c r="AK13" s="113">
        <v>0</v>
      </c>
    </row>
    <row r="14" spans="1:37" x14ac:dyDescent="0.25">
      <c r="A14" s="65"/>
      <c r="B14" s="65"/>
      <c r="C14" s="65"/>
      <c r="D14" s="65"/>
      <c r="E14" s="65"/>
      <c r="F14" s="65"/>
      <c r="G14" s="65"/>
      <c r="H14" s="65"/>
      <c r="I14" s="65"/>
      <c r="J14" s="65"/>
      <c r="K14" s="65"/>
      <c r="L14" s="65"/>
      <c r="M14" s="65"/>
      <c r="Y14" s="111"/>
      <c r="Z14" s="111"/>
      <c r="AA14" s="111"/>
      <c r="AB14" s="111"/>
      <c r="AC14" s="111"/>
      <c r="AD14" s="111"/>
      <c r="AE14" s="111"/>
      <c r="AF14" s="111"/>
      <c r="AG14" s="111"/>
      <c r="AH14" s="111"/>
      <c r="AI14" s="111"/>
      <c r="AJ14" s="111"/>
      <c r="AK14" s="111"/>
    </row>
    <row r="15" spans="1:37" x14ac:dyDescent="0.25">
      <c r="A15" s="65"/>
      <c r="B15" s="65"/>
      <c r="C15" s="65"/>
      <c r="D15" s="65"/>
      <c r="E15" s="65"/>
      <c r="F15" s="65"/>
      <c r="G15" s="65"/>
      <c r="H15" s="65"/>
      <c r="I15" s="65"/>
      <c r="J15" s="65"/>
      <c r="K15" s="65"/>
      <c r="L15" s="65"/>
      <c r="M15" s="65"/>
      <c r="Y15" s="111"/>
      <c r="Z15" s="111"/>
      <c r="AA15" s="111"/>
      <c r="AB15" s="111"/>
      <c r="AC15" s="111"/>
      <c r="AD15" s="111"/>
      <c r="AE15" s="111"/>
      <c r="AF15" s="111"/>
      <c r="AG15" s="111"/>
      <c r="AH15" s="111"/>
      <c r="AI15" s="111"/>
      <c r="AJ15" s="111"/>
      <c r="AK15" s="111"/>
    </row>
    <row r="16" spans="1:37" x14ac:dyDescent="0.25">
      <c r="A16" s="65"/>
      <c r="B16" s="65"/>
      <c r="C16" s="65"/>
      <c r="D16" s="65"/>
      <c r="E16" s="65"/>
      <c r="F16" s="65"/>
      <c r="G16" s="65"/>
      <c r="H16" s="65"/>
      <c r="I16" s="65"/>
      <c r="J16" s="65"/>
      <c r="K16" s="65"/>
      <c r="L16" s="65"/>
      <c r="M16" s="65"/>
      <c r="Y16" s="111"/>
      <c r="Z16" s="111"/>
      <c r="AA16" s="111" t="s">
        <v>50</v>
      </c>
      <c r="AB16" s="111">
        <v>300</v>
      </c>
      <c r="AC16" s="111">
        <v>250</v>
      </c>
      <c r="AD16" s="111">
        <v>220</v>
      </c>
      <c r="AE16" s="111">
        <v>180</v>
      </c>
      <c r="AF16" s="111">
        <v>160</v>
      </c>
      <c r="AG16" s="111">
        <v>150</v>
      </c>
      <c r="AH16" s="111">
        <v>140</v>
      </c>
      <c r="AI16" s="111">
        <v>130</v>
      </c>
      <c r="AJ16" s="111">
        <v>120</v>
      </c>
      <c r="AK16" s="111">
        <v>110</v>
      </c>
    </row>
    <row r="17" spans="1:37" x14ac:dyDescent="0.25">
      <c r="A17" s="65"/>
      <c r="B17" s="65"/>
      <c r="C17" s="65"/>
      <c r="D17" s="65"/>
      <c r="E17" s="65"/>
      <c r="F17" s="65"/>
      <c r="G17" s="65"/>
      <c r="H17" s="65"/>
      <c r="I17" s="65"/>
      <c r="J17" s="65"/>
      <c r="K17" s="65"/>
      <c r="L17" s="65"/>
      <c r="M17" s="65"/>
      <c r="Y17" s="111"/>
      <c r="Z17" s="111"/>
      <c r="AA17" s="111" t="s">
        <v>52</v>
      </c>
      <c r="AB17" s="111">
        <v>250</v>
      </c>
      <c r="AC17" s="111">
        <v>200</v>
      </c>
      <c r="AD17" s="111">
        <v>160</v>
      </c>
      <c r="AE17" s="111">
        <v>140</v>
      </c>
      <c r="AF17" s="111">
        <v>120</v>
      </c>
      <c r="AG17" s="111">
        <v>110</v>
      </c>
      <c r="AH17" s="111">
        <v>100</v>
      </c>
      <c r="AI17" s="111">
        <v>90</v>
      </c>
      <c r="AJ17" s="111">
        <v>80</v>
      </c>
      <c r="AK17" s="111">
        <v>70</v>
      </c>
    </row>
    <row r="18" spans="1:37" ht="18.75" customHeight="1" x14ac:dyDescent="0.25">
      <c r="A18" s="65"/>
      <c r="B18" s="343"/>
      <c r="C18" s="343"/>
      <c r="D18" s="344" t="s">
        <v>151</v>
      </c>
      <c r="E18" s="344"/>
      <c r="F18" s="344" t="s">
        <v>152</v>
      </c>
      <c r="G18" s="344"/>
      <c r="H18" s="344" t="s">
        <v>153</v>
      </c>
      <c r="I18" s="344"/>
      <c r="J18" s="344" t="s">
        <v>154</v>
      </c>
      <c r="K18" s="344"/>
      <c r="L18" s="65"/>
      <c r="M18" s="65"/>
      <c r="Y18" s="111"/>
      <c r="Z18" s="111"/>
      <c r="AA18" s="111" t="s">
        <v>51</v>
      </c>
      <c r="AB18" s="111">
        <v>200</v>
      </c>
      <c r="AC18" s="111">
        <v>150</v>
      </c>
      <c r="AD18" s="111">
        <v>130</v>
      </c>
      <c r="AE18" s="111">
        <v>110</v>
      </c>
      <c r="AF18" s="111">
        <v>95</v>
      </c>
      <c r="AG18" s="111">
        <v>80</v>
      </c>
      <c r="AH18" s="111">
        <v>70</v>
      </c>
      <c r="AI18" s="111">
        <v>60</v>
      </c>
      <c r="AJ18" s="111">
        <v>55</v>
      </c>
      <c r="AK18" s="111">
        <v>50</v>
      </c>
    </row>
    <row r="19" spans="1:37" ht="18.75" customHeight="1" x14ac:dyDescent="0.25">
      <c r="A19" s="112" t="s">
        <v>50</v>
      </c>
      <c r="B19" s="338" t="s">
        <v>151</v>
      </c>
      <c r="C19" s="338"/>
      <c r="D19" s="340"/>
      <c r="E19" s="340"/>
      <c r="F19" s="339" t="s">
        <v>388</v>
      </c>
      <c r="G19" s="339"/>
      <c r="H19" s="339" t="s">
        <v>389</v>
      </c>
      <c r="I19" s="339"/>
      <c r="J19" s="344" t="s">
        <v>354</v>
      </c>
      <c r="K19" s="344"/>
      <c r="L19" s="65"/>
      <c r="M19" s="65"/>
      <c r="Y19" s="111"/>
      <c r="Z19" s="111"/>
      <c r="AA19" s="111" t="s">
        <v>49</v>
      </c>
      <c r="AB19" s="111">
        <v>150</v>
      </c>
      <c r="AC19" s="111">
        <v>120</v>
      </c>
      <c r="AD19" s="111">
        <v>100</v>
      </c>
      <c r="AE19" s="111">
        <v>80</v>
      </c>
      <c r="AF19" s="111">
        <v>70</v>
      </c>
      <c r="AG19" s="111">
        <v>60</v>
      </c>
      <c r="AH19" s="111">
        <v>55</v>
      </c>
      <c r="AI19" s="111">
        <v>50</v>
      </c>
      <c r="AJ19" s="111">
        <v>45</v>
      </c>
      <c r="AK19" s="111">
        <v>40</v>
      </c>
    </row>
    <row r="20" spans="1:37" ht="18.75" customHeight="1" x14ac:dyDescent="0.25">
      <c r="A20" s="112" t="s">
        <v>48</v>
      </c>
      <c r="B20" s="338" t="s">
        <v>152</v>
      </c>
      <c r="C20" s="338"/>
      <c r="D20" s="339" t="s">
        <v>390</v>
      </c>
      <c r="E20" s="339"/>
      <c r="F20" s="340"/>
      <c r="G20" s="340"/>
      <c r="H20" s="339" t="s">
        <v>389</v>
      </c>
      <c r="I20" s="339"/>
      <c r="J20" s="339" t="s">
        <v>354</v>
      </c>
      <c r="K20" s="339"/>
      <c r="L20" s="65"/>
      <c r="M20" s="65"/>
      <c r="Y20" s="111"/>
      <c r="Z20" s="111"/>
      <c r="AA20" s="111" t="s">
        <v>47</v>
      </c>
      <c r="AB20" s="111">
        <v>120</v>
      </c>
      <c r="AC20" s="111">
        <v>90</v>
      </c>
      <c r="AD20" s="111">
        <v>65</v>
      </c>
      <c r="AE20" s="111">
        <v>55</v>
      </c>
      <c r="AF20" s="111">
        <v>50</v>
      </c>
      <c r="AG20" s="111">
        <v>45</v>
      </c>
      <c r="AH20" s="111">
        <v>40</v>
      </c>
      <c r="AI20" s="111">
        <v>35</v>
      </c>
      <c r="AJ20" s="111">
        <v>25</v>
      </c>
      <c r="AK20" s="111">
        <v>20</v>
      </c>
    </row>
    <row r="21" spans="1:37" ht="18.75" customHeight="1" x14ac:dyDescent="0.25">
      <c r="A21" s="112" t="s">
        <v>46</v>
      </c>
      <c r="B21" s="338" t="s">
        <v>153</v>
      </c>
      <c r="C21" s="338"/>
      <c r="D21" s="339" t="s">
        <v>391</v>
      </c>
      <c r="E21" s="339"/>
      <c r="F21" s="339" t="s">
        <v>391</v>
      </c>
      <c r="G21" s="339"/>
      <c r="H21" s="340"/>
      <c r="I21" s="340"/>
      <c r="J21" s="339" t="s">
        <v>354</v>
      </c>
      <c r="K21" s="339"/>
      <c r="L21" s="65"/>
      <c r="M21" s="65"/>
      <c r="Y21" s="111"/>
      <c r="Z21" s="111"/>
      <c r="AA21" s="111" t="s">
        <v>45</v>
      </c>
      <c r="AB21" s="111">
        <v>90</v>
      </c>
      <c r="AC21" s="111">
        <v>60</v>
      </c>
      <c r="AD21" s="111">
        <v>45</v>
      </c>
      <c r="AE21" s="111">
        <v>34</v>
      </c>
      <c r="AF21" s="111">
        <v>27</v>
      </c>
      <c r="AG21" s="111">
        <v>22</v>
      </c>
      <c r="AH21" s="111">
        <v>18</v>
      </c>
      <c r="AI21" s="111">
        <v>15</v>
      </c>
      <c r="AJ21" s="111">
        <v>12</v>
      </c>
      <c r="AK21" s="111">
        <v>9</v>
      </c>
    </row>
    <row r="22" spans="1:37" ht="18.75" customHeight="1" x14ac:dyDescent="0.25">
      <c r="A22" s="112" t="s">
        <v>83</v>
      </c>
      <c r="B22" s="338" t="s">
        <v>154</v>
      </c>
      <c r="C22" s="338"/>
      <c r="D22" s="339" t="s">
        <v>353</v>
      </c>
      <c r="E22" s="339"/>
      <c r="F22" s="339" t="s">
        <v>353</v>
      </c>
      <c r="G22" s="339"/>
      <c r="H22" s="344" t="s">
        <v>353</v>
      </c>
      <c r="I22" s="344"/>
      <c r="J22" s="340"/>
      <c r="K22" s="340"/>
      <c r="L22" s="65"/>
      <c r="M22" s="65"/>
      <c r="Y22" s="111"/>
      <c r="Z22" s="111"/>
      <c r="AA22" s="111" t="s">
        <v>44</v>
      </c>
      <c r="AB22" s="111">
        <v>60</v>
      </c>
      <c r="AC22" s="111">
        <v>40</v>
      </c>
      <c r="AD22" s="111">
        <v>30</v>
      </c>
      <c r="AE22" s="111">
        <v>20</v>
      </c>
      <c r="AF22" s="111">
        <v>18</v>
      </c>
      <c r="AG22" s="111">
        <v>15</v>
      </c>
      <c r="AH22" s="111">
        <v>12</v>
      </c>
      <c r="AI22" s="111">
        <v>10</v>
      </c>
      <c r="AJ22" s="111">
        <v>8</v>
      </c>
      <c r="AK22" s="111">
        <v>6</v>
      </c>
    </row>
    <row r="23" spans="1:37" x14ac:dyDescent="0.25">
      <c r="A23" s="65"/>
      <c r="B23" s="65"/>
      <c r="C23" s="65"/>
      <c r="D23" s="65"/>
      <c r="E23" s="65"/>
      <c r="F23" s="65"/>
      <c r="G23" s="65"/>
      <c r="H23" s="65"/>
      <c r="I23" s="65"/>
      <c r="J23" s="65"/>
      <c r="K23" s="65"/>
      <c r="L23" s="65"/>
      <c r="M23" s="65"/>
      <c r="Y23" s="111"/>
      <c r="Z23" s="111"/>
      <c r="AA23" s="111" t="s">
        <v>43</v>
      </c>
      <c r="AB23" s="111">
        <v>40</v>
      </c>
      <c r="AC23" s="111">
        <v>25</v>
      </c>
      <c r="AD23" s="111">
        <v>18</v>
      </c>
      <c r="AE23" s="111">
        <v>13</v>
      </c>
      <c r="AF23" s="111">
        <v>8</v>
      </c>
      <c r="AG23" s="111">
        <v>7</v>
      </c>
      <c r="AH23" s="111">
        <v>6</v>
      </c>
      <c r="AI23" s="111">
        <v>5</v>
      </c>
      <c r="AJ23" s="111">
        <v>4</v>
      </c>
      <c r="AK23" s="111">
        <v>3</v>
      </c>
    </row>
    <row r="24" spans="1:37" x14ac:dyDescent="0.25">
      <c r="A24" s="65"/>
      <c r="B24" s="65"/>
      <c r="C24" s="65"/>
      <c r="D24" s="65"/>
      <c r="E24" s="65"/>
      <c r="F24" s="65"/>
      <c r="G24" s="65"/>
      <c r="H24" s="65"/>
      <c r="I24" s="65"/>
      <c r="J24" s="65"/>
      <c r="K24" s="65"/>
      <c r="L24" s="65"/>
      <c r="M24" s="65"/>
      <c r="Y24" s="111"/>
      <c r="Z24" s="111"/>
      <c r="AA24" s="111" t="s">
        <v>42</v>
      </c>
      <c r="AB24" s="111">
        <v>25</v>
      </c>
      <c r="AC24" s="111">
        <v>15</v>
      </c>
      <c r="AD24" s="111">
        <v>13</v>
      </c>
      <c r="AE24" s="111">
        <v>7</v>
      </c>
      <c r="AF24" s="111">
        <v>6</v>
      </c>
      <c r="AG24" s="111">
        <v>5</v>
      </c>
      <c r="AH24" s="111">
        <v>4</v>
      </c>
      <c r="AI24" s="111">
        <v>3</v>
      </c>
      <c r="AJ24" s="111">
        <v>2</v>
      </c>
      <c r="AK24" s="111">
        <v>1</v>
      </c>
    </row>
    <row r="25" spans="1:37" x14ac:dyDescent="0.25">
      <c r="A25" s="65"/>
      <c r="B25" s="65"/>
      <c r="C25" s="65"/>
      <c r="D25" s="65"/>
      <c r="E25" s="65"/>
      <c r="F25" s="65"/>
      <c r="G25" s="65"/>
      <c r="H25" s="65"/>
      <c r="I25" s="65"/>
      <c r="J25" s="65"/>
      <c r="K25" s="65"/>
      <c r="L25" s="65"/>
      <c r="M25" s="65"/>
      <c r="Y25" s="111"/>
      <c r="Z25" s="111"/>
      <c r="AA25" s="111" t="s">
        <v>41</v>
      </c>
      <c r="AB25" s="111">
        <v>15</v>
      </c>
      <c r="AC25" s="111">
        <v>10</v>
      </c>
      <c r="AD25" s="111">
        <v>8</v>
      </c>
      <c r="AE25" s="111">
        <v>4</v>
      </c>
      <c r="AF25" s="111">
        <v>3</v>
      </c>
      <c r="AG25" s="111">
        <v>2</v>
      </c>
      <c r="AH25" s="111">
        <v>1</v>
      </c>
      <c r="AI25" s="111">
        <v>0</v>
      </c>
      <c r="AJ25" s="111">
        <v>0</v>
      </c>
      <c r="AK25" s="111">
        <v>0</v>
      </c>
    </row>
    <row r="26" spans="1:37" x14ac:dyDescent="0.25">
      <c r="A26" s="65"/>
      <c r="B26" s="65"/>
      <c r="C26" s="65"/>
      <c r="D26" s="65"/>
      <c r="E26" s="65"/>
      <c r="F26" s="65"/>
      <c r="G26" s="65"/>
      <c r="H26" s="65"/>
      <c r="I26" s="65"/>
      <c r="J26" s="65"/>
      <c r="K26" s="65"/>
      <c r="L26" s="65"/>
      <c r="M26" s="65"/>
      <c r="Y26" s="111"/>
      <c r="Z26" s="111"/>
      <c r="AA26" s="111" t="s">
        <v>40</v>
      </c>
      <c r="AB26" s="111">
        <v>10</v>
      </c>
      <c r="AC26" s="111">
        <v>6</v>
      </c>
      <c r="AD26" s="111">
        <v>4</v>
      </c>
      <c r="AE26" s="111">
        <v>2</v>
      </c>
      <c r="AF26" s="111">
        <v>1</v>
      </c>
      <c r="AG26" s="111">
        <v>0</v>
      </c>
      <c r="AH26" s="111">
        <v>0</v>
      </c>
      <c r="AI26" s="111">
        <v>0</v>
      </c>
      <c r="AJ26" s="111">
        <v>0</v>
      </c>
      <c r="AK26" s="111">
        <v>0</v>
      </c>
    </row>
    <row r="27" spans="1:37" x14ac:dyDescent="0.25">
      <c r="A27" s="65"/>
      <c r="B27" s="65"/>
      <c r="C27" s="65"/>
      <c r="D27" s="65"/>
      <c r="E27" s="65"/>
      <c r="F27" s="65"/>
      <c r="G27" s="65"/>
      <c r="H27" s="65"/>
      <c r="I27" s="65"/>
      <c r="J27" s="65"/>
      <c r="K27" s="65"/>
      <c r="L27" s="65"/>
      <c r="M27" s="65"/>
      <c r="Y27" s="111"/>
      <c r="Z27" s="111"/>
      <c r="AA27" s="111" t="s">
        <v>39</v>
      </c>
      <c r="AB27" s="111">
        <v>3</v>
      </c>
      <c r="AC27" s="111">
        <v>2</v>
      </c>
      <c r="AD27" s="111">
        <v>1</v>
      </c>
      <c r="AE27" s="111">
        <v>0</v>
      </c>
      <c r="AF27" s="111">
        <v>0</v>
      </c>
      <c r="AG27" s="111">
        <v>0</v>
      </c>
      <c r="AH27" s="111">
        <v>0</v>
      </c>
      <c r="AI27" s="111">
        <v>0</v>
      </c>
      <c r="AJ27" s="111">
        <v>0</v>
      </c>
      <c r="AK27" s="111">
        <v>0</v>
      </c>
    </row>
    <row r="28" spans="1:37" x14ac:dyDescent="0.25">
      <c r="A28" s="65"/>
      <c r="B28" s="65"/>
      <c r="C28" s="65"/>
      <c r="D28" s="65"/>
      <c r="E28" s="65"/>
      <c r="F28" s="65"/>
      <c r="G28" s="65"/>
      <c r="H28" s="65"/>
      <c r="I28" s="65"/>
      <c r="J28" s="65"/>
      <c r="K28" s="65"/>
      <c r="L28" s="65"/>
      <c r="M28" s="65"/>
    </row>
    <row r="29" spans="1:37" x14ac:dyDescent="0.25">
      <c r="A29" s="65"/>
      <c r="B29" s="65"/>
      <c r="C29" s="65"/>
      <c r="D29" s="65"/>
      <c r="E29" s="65"/>
      <c r="F29" s="65"/>
      <c r="G29" s="65"/>
      <c r="H29" s="65"/>
      <c r="I29" s="65"/>
      <c r="J29" s="65"/>
      <c r="K29" s="65"/>
      <c r="L29" s="65"/>
      <c r="M29" s="65"/>
    </row>
    <row r="30" spans="1:37" x14ac:dyDescent="0.25">
      <c r="A30" s="65"/>
      <c r="B30" s="65"/>
      <c r="C30" s="65"/>
      <c r="D30" s="65"/>
      <c r="E30" s="65"/>
      <c r="F30" s="65"/>
      <c r="G30" s="65"/>
      <c r="H30" s="65"/>
      <c r="I30" s="65"/>
      <c r="J30" s="65"/>
      <c r="K30" s="65"/>
      <c r="L30" s="65"/>
      <c r="M30" s="65"/>
    </row>
    <row r="31" spans="1:37" x14ac:dyDescent="0.25">
      <c r="A31" s="65"/>
      <c r="B31" s="65"/>
      <c r="C31" s="65"/>
      <c r="D31" s="65"/>
      <c r="E31" s="65"/>
      <c r="F31" s="65"/>
      <c r="G31" s="65"/>
      <c r="H31" s="65"/>
      <c r="I31" s="65"/>
      <c r="J31" s="65"/>
      <c r="K31" s="65"/>
      <c r="L31" s="65"/>
      <c r="M31" s="65"/>
    </row>
    <row r="32" spans="1:37" x14ac:dyDescent="0.25">
      <c r="A32" s="65"/>
      <c r="B32" s="65"/>
      <c r="C32" s="65"/>
      <c r="D32" s="65"/>
      <c r="E32" s="65"/>
      <c r="F32" s="65"/>
      <c r="G32" s="65"/>
      <c r="H32" s="65"/>
      <c r="I32" s="65"/>
      <c r="J32" s="65"/>
      <c r="K32" s="65"/>
      <c r="L32" s="53"/>
      <c r="M32" s="65"/>
    </row>
    <row r="33" spans="1:18" x14ac:dyDescent="0.25">
      <c r="A33" s="110" t="s">
        <v>38</v>
      </c>
      <c r="B33" s="109"/>
      <c r="C33" s="108"/>
      <c r="D33" s="106" t="s">
        <v>36</v>
      </c>
      <c r="E33" s="104" t="s">
        <v>37</v>
      </c>
      <c r="F33" s="107"/>
      <c r="G33" s="106" t="s">
        <v>36</v>
      </c>
      <c r="H33" s="104" t="s">
        <v>35</v>
      </c>
      <c r="I33" s="105"/>
      <c r="J33" s="104" t="s">
        <v>34</v>
      </c>
      <c r="K33" s="103" t="s">
        <v>33</v>
      </c>
      <c r="L33" s="102"/>
      <c r="M33" s="107"/>
      <c r="P33" s="99"/>
      <c r="Q33" s="99"/>
      <c r="R33" s="98"/>
    </row>
    <row r="34" spans="1:18" x14ac:dyDescent="0.25">
      <c r="A34" s="97" t="s">
        <v>32</v>
      </c>
      <c r="B34" s="93"/>
      <c r="C34" s="96"/>
      <c r="D34" s="95"/>
      <c r="E34" s="336"/>
      <c r="F34" s="336"/>
      <c r="G34" s="94" t="s">
        <v>31</v>
      </c>
      <c r="H34" s="93"/>
      <c r="I34" s="92"/>
      <c r="J34" s="91"/>
      <c r="K34" s="79" t="s">
        <v>30</v>
      </c>
      <c r="L34" s="78"/>
      <c r="M34" s="77"/>
      <c r="P34" s="76"/>
      <c r="Q34" s="76"/>
      <c r="R34" s="51"/>
    </row>
    <row r="35" spans="1:18" x14ac:dyDescent="0.25">
      <c r="A35" s="54" t="s">
        <v>29</v>
      </c>
      <c r="B35" s="57"/>
      <c r="C35" s="90"/>
      <c r="D35" s="72"/>
      <c r="E35" s="337"/>
      <c r="F35" s="337"/>
      <c r="G35" s="70" t="s">
        <v>28</v>
      </c>
      <c r="H35" s="69"/>
      <c r="I35" s="68"/>
      <c r="J35" s="67"/>
      <c r="K35" s="89"/>
      <c r="L35" s="53"/>
      <c r="M35" s="52"/>
      <c r="P35" s="51"/>
      <c r="Q35" s="50"/>
      <c r="R35" s="51"/>
    </row>
    <row r="36" spans="1:18" x14ac:dyDescent="0.25">
      <c r="A36" s="88"/>
      <c r="B36" s="87"/>
      <c r="C36" s="86"/>
      <c r="D36" s="72"/>
      <c r="E36" s="71"/>
      <c r="F36" s="65"/>
      <c r="G36" s="70" t="s">
        <v>27</v>
      </c>
      <c r="H36" s="69"/>
      <c r="I36" s="68"/>
      <c r="J36" s="67"/>
      <c r="K36" s="79" t="s">
        <v>26</v>
      </c>
      <c r="L36" s="78"/>
      <c r="M36" s="77"/>
      <c r="P36" s="76"/>
      <c r="Q36" s="76"/>
      <c r="R36" s="51"/>
    </row>
    <row r="37" spans="1:18" x14ac:dyDescent="0.25">
      <c r="A37" s="85"/>
      <c r="B37" s="84"/>
      <c r="C37" s="80"/>
      <c r="D37" s="72"/>
      <c r="E37" s="71"/>
      <c r="F37" s="65"/>
      <c r="G37" s="70" t="s">
        <v>25</v>
      </c>
      <c r="H37" s="69"/>
      <c r="I37" s="68"/>
      <c r="J37" s="67"/>
      <c r="K37" s="66"/>
      <c r="L37" s="65"/>
      <c r="M37" s="64"/>
      <c r="P37" s="51"/>
      <c r="Q37" s="50"/>
      <c r="R37" s="51"/>
    </row>
    <row r="38" spans="1:18" x14ac:dyDescent="0.25">
      <c r="A38" s="83"/>
      <c r="B38" s="82"/>
      <c r="C38" s="81"/>
      <c r="D38" s="72"/>
      <c r="E38" s="71"/>
      <c r="F38" s="65"/>
      <c r="G38" s="70" t="s">
        <v>24</v>
      </c>
      <c r="H38" s="69"/>
      <c r="I38" s="68"/>
      <c r="J38" s="67"/>
      <c r="K38" s="54"/>
      <c r="L38" s="53"/>
      <c r="M38" s="52"/>
      <c r="P38" s="51"/>
      <c r="Q38" s="50"/>
      <c r="R38" s="51"/>
    </row>
    <row r="39" spans="1:18" x14ac:dyDescent="0.25">
      <c r="A39" s="75"/>
      <c r="B39" s="74"/>
      <c r="C39" s="80"/>
      <c r="D39" s="72"/>
      <c r="E39" s="71"/>
      <c r="F39" s="65"/>
      <c r="G39" s="70" t="s">
        <v>23</v>
      </c>
      <c r="H39" s="69"/>
      <c r="I39" s="68"/>
      <c r="J39" s="67"/>
      <c r="K39" s="79" t="s">
        <v>22</v>
      </c>
      <c r="L39" s="78"/>
      <c r="M39" s="77"/>
      <c r="P39" s="76"/>
      <c r="Q39" s="76"/>
      <c r="R39" s="51"/>
    </row>
    <row r="40" spans="1:18" x14ac:dyDescent="0.25">
      <c r="A40" s="75"/>
      <c r="B40" s="74"/>
      <c r="C40" s="73"/>
      <c r="D40" s="72"/>
      <c r="E40" s="71"/>
      <c r="F40" s="65"/>
      <c r="G40" s="70" t="s">
        <v>21</v>
      </c>
      <c r="H40" s="69"/>
      <c r="I40" s="68"/>
      <c r="J40" s="67"/>
      <c r="K40" s="66"/>
      <c r="L40" s="65"/>
      <c r="M40" s="64"/>
      <c r="P40" s="51"/>
      <c r="Q40" s="50"/>
      <c r="R40" s="51"/>
    </row>
    <row r="41" spans="1:18" x14ac:dyDescent="0.25">
      <c r="A41" s="63"/>
      <c r="B41" s="62"/>
      <c r="C41" s="61"/>
      <c r="D41" s="60"/>
      <c r="E41" s="59"/>
      <c r="F41" s="53"/>
      <c r="G41" s="58" t="s">
        <v>20</v>
      </c>
      <c r="H41" s="57"/>
      <c r="I41" s="56"/>
      <c r="J41" s="55"/>
      <c r="K41" s="54" t="e">
        <f>M4</f>
        <v>#REF!</v>
      </c>
      <c r="L41" s="53"/>
      <c r="M41" s="52"/>
      <c r="P41" s="51"/>
      <c r="Q41" s="50"/>
      <c r="R41" s="49"/>
    </row>
  </sheetData>
  <mergeCells count="37">
    <mergeCell ref="A1:F1"/>
    <mergeCell ref="A4:C4"/>
    <mergeCell ref="E7:F7"/>
    <mergeCell ref="G7:H7"/>
    <mergeCell ref="E9:F9"/>
    <mergeCell ref="G9:H9"/>
    <mergeCell ref="E11:F11"/>
    <mergeCell ref="G11:H11"/>
    <mergeCell ref="E13:F13"/>
    <mergeCell ref="G13:H13"/>
    <mergeCell ref="B18:C18"/>
    <mergeCell ref="D18:E18"/>
    <mergeCell ref="F18:G18"/>
    <mergeCell ref="H18:I18"/>
    <mergeCell ref="J18:K18"/>
    <mergeCell ref="B19:C19"/>
    <mergeCell ref="D19:E19"/>
    <mergeCell ref="F19:G19"/>
    <mergeCell ref="H19:I19"/>
    <mergeCell ref="J19:K19"/>
    <mergeCell ref="J22:K22"/>
    <mergeCell ref="E34:F34"/>
    <mergeCell ref="B20:C20"/>
    <mergeCell ref="D20:E20"/>
    <mergeCell ref="F20:G20"/>
    <mergeCell ref="H20:I20"/>
    <mergeCell ref="J20:K20"/>
    <mergeCell ref="B21:C21"/>
    <mergeCell ref="D21:E21"/>
    <mergeCell ref="F21:G21"/>
    <mergeCell ref="H21:I21"/>
    <mergeCell ref="J21:K21"/>
    <mergeCell ref="E35:F35"/>
    <mergeCell ref="B22:C22"/>
    <mergeCell ref="D22:E22"/>
    <mergeCell ref="F22:G22"/>
    <mergeCell ref="H22:I22"/>
  </mergeCells>
  <conditionalFormatting sqref="E7 E9 E11 E13">
    <cfRule type="cellIs" dxfId="192" priority="2" stopIfTrue="1" operator="equal">
      <formula>"Bye"</formula>
    </cfRule>
  </conditionalFormatting>
  <conditionalFormatting sqref="R41">
    <cfRule type="expression" dxfId="191" priority="1" stopIfTrue="1">
      <formula>$O$1="CU"</formula>
    </cfRule>
  </conditionalFormatting>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1"/>
  </sheetPr>
  <dimension ref="A1:AK47"/>
  <sheetViews>
    <sheetView topLeftCell="A16" workbookViewId="0">
      <selection activeCell="L32" sqref="L32:L33"/>
    </sheetView>
  </sheetViews>
  <sheetFormatPr defaultColWidth="9.109375" defaultRowHeight="13.2" x14ac:dyDescent="0.25"/>
  <cols>
    <col min="1" max="1" width="6.109375" style="48" customWidth="1"/>
    <col min="2" max="2" width="4.44140625" style="48" customWidth="1"/>
    <col min="3" max="3" width="8.33203125" style="48" customWidth="1"/>
    <col min="4" max="4" width="7.109375" style="48" customWidth="1"/>
    <col min="5" max="5" width="9.33203125" style="48" customWidth="1"/>
    <col min="6" max="6" width="7.109375" style="48" customWidth="1"/>
    <col min="7" max="7" width="9.33203125" style="48" customWidth="1"/>
    <col min="8" max="8" width="7.109375" style="48" customWidth="1"/>
    <col min="9" max="9" width="9.33203125" style="48" customWidth="1"/>
    <col min="10" max="10" width="7.88671875" style="48" customWidth="1"/>
    <col min="11" max="13" width="8.5546875" style="48" customWidth="1"/>
    <col min="14" max="14" width="9.109375" style="48"/>
    <col min="15" max="15" width="11.44140625" style="48" customWidth="1"/>
    <col min="16" max="17" width="8.44140625" style="48" customWidth="1"/>
    <col min="18" max="18" width="10.88671875" style="48" customWidth="1"/>
    <col min="19" max="21" width="8.44140625" style="48" customWidth="1"/>
    <col min="22" max="24" width="9.109375" style="48"/>
    <col min="25" max="37" width="0" style="48" hidden="1" customWidth="1"/>
    <col min="38" max="16384" width="9.109375" style="48"/>
  </cols>
  <sheetData>
    <row r="1" spans="1:37" ht="24.6" x14ac:dyDescent="0.25">
      <c r="A1" s="334" t="s">
        <v>16</v>
      </c>
      <c r="B1" s="334"/>
      <c r="C1" s="334"/>
      <c r="D1" s="334"/>
      <c r="E1" s="334"/>
      <c r="F1" s="334"/>
      <c r="G1" s="159"/>
      <c r="H1" s="158" t="s">
        <v>79</v>
      </c>
      <c r="I1" s="157"/>
      <c r="J1" s="156"/>
      <c r="L1" s="145"/>
      <c r="M1" s="155"/>
      <c r="N1" s="153"/>
      <c r="O1" s="153" t="s">
        <v>78</v>
      </c>
      <c r="P1" s="153"/>
      <c r="Q1" s="154"/>
      <c r="R1" s="153"/>
      <c r="AB1" s="152" t="e">
        <f>IF(Y5=1,CONCATENATE(VLOOKUP(Y3,AA16:AH27,2)),CONCATENATE(VLOOKUP(Y3,AA2:AK13,2)))</f>
        <v>#REF!</v>
      </c>
      <c r="AC1" s="152" t="e">
        <f>IF(Y5=1,CONCATENATE(VLOOKUP(Y3,AA16:AK27,3)),CONCATENATE(VLOOKUP(Y3,AA2:AK13,3)))</f>
        <v>#REF!</v>
      </c>
      <c r="AD1" s="152" t="e">
        <f>IF(Y5=1,CONCATENATE(VLOOKUP(Y3,AA16:AK27,4)),CONCATENATE(VLOOKUP(Y3,AA2:AK13,4)))</f>
        <v>#REF!</v>
      </c>
      <c r="AE1" s="152" t="e">
        <f>IF(Y5=1,CONCATENATE(VLOOKUP(Y3,AA16:AK27,5)),CONCATENATE(VLOOKUP(Y3,AA2:AK13,5)))</f>
        <v>#REF!</v>
      </c>
      <c r="AF1" s="152" t="e">
        <f>IF(Y5=1,CONCATENATE(VLOOKUP(Y3,AA16:AK27,6)),CONCATENATE(VLOOKUP(Y3,AA2:AK13,6)))</f>
        <v>#REF!</v>
      </c>
      <c r="AG1" s="152" t="e">
        <f>IF(Y5=1,CONCATENATE(VLOOKUP(Y3,AA16:AK27,7)),CONCATENATE(VLOOKUP(Y3,AA2:AK13,7)))</f>
        <v>#REF!</v>
      </c>
      <c r="AH1" s="152" t="e">
        <f>IF(Y5=1,CONCATENATE(VLOOKUP(Y3,AA16:AK27,8)),CONCATENATE(VLOOKUP(Y3,AA2:AK13,8)))</f>
        <v>#REF!</v>
      </c>
      <c r="AI1" s="152" t="e">
        <f>IF(Y5=1,CONCATENATE(VLOOKUP(Y3,AA16:AK27,9)),CONCATENATE(VLOOKUP(Y3,AA2:AK13,9)))</f>
        <v>#REF!</v>
      </c>
      <c r="AJ1" s="152" t="e">
        <f>IF(Y5=1,CONCATENATE(VLOOKUP(Y3,AA16:AK27,10)),CONCATENATE(VLOOKUP(Y3,AA2:AK13,10)))</f>
        <v>#REF!</v>
      </c>
      <c r="AK1" s="152" t="e">
        <f>IF(Y5=1,CONCATENATE(VLOOKUP(Y3,AA16:AK27,11)),CONCATENATE(VLOOKUP(Y3,AA2:AK13,11)))</f>
        <v>#REF!</v>
      </c>
    </row>
    <row r="2" spans="1:37" x14ac:dyDescent="0.25">
      <c r="A2" s="151" t="s">
        <v>77</v>
      </c>
      <c r="B2" s="149"/>
      <c r="C2" s="149"/>
      <c r="D2" s="149"/>
      <c r="E2" s="150" t="s">
        <v>90</v>
      </c>
      <c r="F2" s="149"/>
      <c r="G2" s="148"/>
      <c r="H2" s="147"/>
      <c r="I2" s="147"/>
      <c r="J2" s="146"/>
      <c r="K2" s="145"/>
      <c r="L2" s="145"/>
      <c r="M2" s="145"/>
      <c r="N2" s="143"/>
      <c r="O2" s="144"/>
      <c r="P2" s="143"/>
      <c r="Q2" s="144"/>
      <c r="R2" s="143"/>
      <c r="Y2" s="142"/>
      <c r="Z2" s="111"/>
      <c r="AA2" s="111" t="s">
        <v>50</v>
      </c>
      <c r="AB2" s="114">
        <v>150</v>
      </c>
      <c r="AC2" s="114">
        <v>120</v>
      </c>
      <c r="AD2" s="114">
        <v>100</v>
      </c>
      <c r="AE2" s="114">
        <v>80</v>
      </c>
      <c r="AF2" s="114">
        <v>70</v>
      </c>
      <c r="AG2" s="114">
        <v>60</v>
      </c>
      <c r="AH2" s="114">
        <v>55</v>
      </c>
      <c r="AI2" s="114">
        <v>50</v>
      </c>
      <c r="AJ2" s="114">
        <v>45</v>
      </c>
      <c r="AK2" s="114">
        <v>40</v>
      </c>
    </row>
    <row r="3" spans="1:37" x14ac:dyDescent="0.25">
      <c r="A3" s="139" t="s">
        <v>75</v>
      </c>
      <c r="B3" s="139"/>
      <c r="C3" s="139"/>
      <c r="D3" s="139"/>
      <c r="E3" s="139" t="s">
        <v>4</v>
      </c>
      <c r="F3" s="139"/>
      <c r="G3" s="139"/>
      <c r="H3" s="139" t="s">
        <v>74</v>
      </c>
      <c r="I3" s="139"/>
      <c r="J3" s="141"/>
      <c r="K3" s="139"/>
      <c r="L3" s="140" t="s">
        <v>73</v>
      </c>
      <c r="M3" s="139"/>
      <c r="N3" s="137"/>
      <c r="O3" s="138"/>
      <c r="P3" s="137"/>
      <c r="Y3" s="111">
        <f>IF(H4="OB","A",IF(H4="IX","W",H4))</f>
        <v>0</v>
      </c>
      <c r="Z3" s="111"/>
      <c r="AA3" s="111" t="s">
        <v>52</v>
      </c>
      <c r="AB3" s="114">
        <v>120</v>
      </c>
      <c r="AC3" s="114">
        <v>90</v>
      </c>
      <c r="AD3" s="114">
        <v>65</v>
      </c>
      <c r="AE3" s="114">
        <v>55</v>
      </c>
      <c r="AF3" s="114">
        <v>50</v>
      </c>
      <c r="AG3" s="114">
        <v>45</v>
      </c>
      <c r="AH3" s="114">
        <v>40</v>
      </c>
      <c r="AI3" s="114">
        <v>35</v>
      </c>
      <c r="AJ3" s="114">
        <v>25</v>
      </c>
      <c r="AK3" s="114">
        <v>20</v>
      </c>
    </row>
    <row r="4" spans="1:37" ht="13.8" thickBot="1" x14ac:dyDescent="0.3">
      <c r="A4" s="335" t="s">
        <v>17</v>
      </c>
      <c r="B4" s="335"/>
      <c r="C4" s="335"/>
      <c r="D4" s="135"/>
      <c r="E4" s="134" t="s">
        <v>18</v>
      </c>
      <c r="F4" s="134"/>
      <c r="G4" s="134"/>
      <c r="H4" s="131"/>
      <c r="I4" s="134"/>
      <c r="J4" s="133"/>
      <c r="K4" s="131"/>
      <c r="L4" s="132" t="e">
        <f>[2]Altalanos!$E$10</f>
        <v>#REF!</v>
      </c>
      <c r="M4" s="131"/>
      <c r="N4" s="129"/>
      <c r="O4" s="130"/>
      <c r="P4" s="129"/>
      <c r="Y4" s="111"/>
      <c r="Z4" s="111"/>
      <c r="AA4" s="111" t="s">
        <v>51</v>
      </c>
      <c r="AB4" s="114">
        <v>90</v>
      </c>
      <c r="AC4" s="114">
        <v>60</v>
      </c>
      <c r="AD4" s="114">
        <v>45</v>
      </c>
      <c r="AE4" s="114">
        <v>34</v>
      </c>
      <c r="AF4" s="114">
        <v>27</v>
      </c>
      <c r="AG4" s="114">
        <v>22</v>
      </c>
      <c r="AH4" s="114">
        <v>18</v>
      </c>
      <c r="AI4" s="114">
        <v>15</v>
      </c>
      <c r="AJ4" s="114">
        <v>12</v>
      </c>
      <c r="AK4" s="114">
        <v>9</v>
      </c>
    </row>
    <row r="5" spans="1:37" x14ac:dyDescent="0.25">
      <c r="A5" s="102"/>
      <c r="B5" s="102" t="s">
        <v>68</v>
      </c>
      <c r="C5" s="102" t="s">
        <v>67</v>
      </c>
      <c r="D5" s="102" t="s">
        <v>38</v>
      </c>
      <c r="E5" s="102" t="s">
        <v>66</v>
      </c>
      <c r="F5" s="102"/>
      <c r="G5" s="102" t="s">
        <v>65</v>
      </c>
      <c r="H5" s="102"/>
      <c r="I5" s="102" t="s">
        <v>64</v>
      </c>
      <c r="J5" s="102"/>
      <c r="K5" s="126" t="s">
        <v>63</v>
      </c>
      <c r="L5" s="126" t="s">
        <v>62</v>
      </c>
      <c r="M5" s="126" t="s">
        <v>61</v>
      </c>
      <c r="O5" s="136" t="s">
        <v>72</v>
      </c>
      <c r="P5" s="114" t="s">
        <v>71</v>
      </c>
      <c r="R5" s="136" t="s">
        <v>72</v>
      </c>
      <c r="S5" s="114" t="s">
        <v>80</v>
      </c>
      <c r="Y5" s="111" t="e">
        <f>IF(OR([2]Altalanos!$A$8="F1",[2]Altalanos!$A$8="F2",[2]Altalanos!$A$8="N1",[2]Altalanos!$A$8="N2"),1,2)</f>
        <v>#REF!</v>
      </c>
      <c r="Z5" s="111"/>
      <c r="AA5" s="111" t="s">
        <v>49</v>
      </c>
      <c r="AB5" s="114">
        <v>60</v>
      </c>
      <c r="AC5" s="114">
        <v>40</v>
      </c>
      <c r="AD5" s="114">
        <v>30</v>
      </c>
      <c r="AE5" s="114">
        <v>20</v>
      </c>
      <c r="AF5" s="114">
        <v>18</v>
      </c>
      <c r="AG5" s="114">
        <v>15</v>
      </c>
      <c r="AH5" s="114">
        <v>12</v>
      </c>
      <c r="AI5" s="114">
        <v>10</v>
      </c>
      <c r="AJ5" s="114">
        <v>8</v>
      </c>
      <c r="AK5" s="114">
        <v>6</v>
      </c>
    </row>
    <row r="6" spans="1:37" x14ac:dyDescent="0.25">
      <c r="A6" s="65"/>
      <c r="B6" s="65"/>
      <c r="C6" s="65"/>
      <c r="D6" s="65"/>
      <c r="E6" s="65"/>
      <c r="F6" s="65"/>
      <c r="G6" s="65"/>
      <c r="H6" s="65"/>
      <c r="I6" s="65"/>
      <c r="J6" s="65"/>
      <c r="K6" s="65"/>
      <c r="L6" s="65"/>
      <c r="M6" s="65"/>
      <c r="O6" s="128" t="s">
        <v>70</v>
      </c>
      <c r="P6" s="127" t="s">
        <v>69</v>
      </c>
      <c r="R6" s="128" t="s">
        <v>70</v>
      </c>
      <c r="S6" s="127" t="s">
        <v>81</v>
      </c>
      <c r="Y6" s="111"/>
      <c r="Z6" s="111"/>
      <c r="AA6" s="111" t="s">
        <v>47</v>
      </c>
      <c r="AB6" s="114">
        <v>40</v>
      </c>
      <c r="AC6" s="114">
        <v>25</v>
      </c>
      <c r="AD6" s="114">
        <v>18</v>
      </c>
      <c r="AE6" s="114">
        <v>13</v>
      </c>
      <c r="AF6" s="114">
        <v>10</v>
      </c>
      <c r="AG6" s="114">
        <v>8</v>
      </c>
      <c r="AH6" s="114">
        <v>6</v>
      </c>
      <c r="AI6" s="114">
        <v>5</v>
      </c>
      <c r="AJ6" s="114">
        <v>4</v>
      </c>
      <c r="AK6" s="114">
        <v>3</v>
      </c>
    </row>
    <row r="7" spans="1:37" x14ac:dyDescent="0.25">
      <c r="A7" s="160" t="s">
        <v>50</v>
      </c>
      <c r="B7" s="319">
        <v>7</v>
      </c>
      <c r="C7" s="119">
        <v>0</v>
      </c>
      <c r="D7" s="119">
        <v>0</v>
      </c>
      <c r="E7" s="118" t="s">
        <v>155</v>
      </c>
      <c r="F7" s="53"/>
      <c r="G7" s="162">
        <v>0</v>
      </c>
      <c r="H7" s="163"/>
      <c r="I7" s="162">
        <v>0</v>
      </c>
      <c r="J7" s="65"/>
      <c r="K7" s="117"/>
      <c r="L7" s="116" t="str">
        <f>IF(K7="","",CONCATENATE(VLOOKUP($Y$3,$AB$1:$AK$1,K7)," pont"))</f>
        <v/>
      </c>
      <c r="M7" s="115"/>
      <c r="O7" s="125" t="s">
        <v>60</v>
      </c>
      <c r="P7" s="124" t="s">
        <v>59</v>
      </c>
      <c r="R7" s="125" t="s">
        <v>60</v>
      </c>
      <c r="S7" s="124" t="s">
        <v>82</v>
      </c>
      <c r="Y7" s="111"/>
      <c r="Z7" s="111"/>
      <c r="AA7" s="111" t="s">
        <v>45</v>
      </c>
      <c r="AB7" s="114">
        <v>25</v>
      </c>
      <c r="AC7" s="114">
        <v>15</v>
      </c>
      <c r="AD7" s="114">
        <v>13</v>
      </c>
      <c r="AE7" s="114">
        <v>8</v>
      </c>
      <c r="AF7" s="114">
        <v>6</v>
      </c>
      <c r="AG7" s="114">
        <v>4</v>
      </c>
      <c r="AH7" s="114">
        <v>3</v>
      </c>
      <c r="AI7" s="114">
        <v>2</v>
      </c>
      <c r="AJ7" s="114">
        <v>1</v>
      </c>
      <c r="AK7" s="114">
        <v>0</v>
      </c>
    </row>
    <row r="8" spans="1:37" x14ac:dyDescent="0.25">
      <c r="A8" s="121"/>
      <c r="B8" s="164"/>
      <c r="C8" s="65"/>
      <c r="D8" s="65"/>
      <c r="E8" s="65"/>
      <c r="F8" s="65"/>
      <c r="G8" s="65"/>
      <c r="H8" s="65"/>
      <c r="I8" s="65"/>
      <c r="J8" s="65"/>
      <c r="K8" s="121"/>
      <c r="L8" s="121"/>
      <c r="M8" s="122"/>
      <c r="Y8" s="111"/>
      <c r="Z8" s="111"/>
      <c r="AA8" s="111" t="s">
        <v>44</v>
      </c>
      <c r="AB8" s="114">
        <v>15</v>
      </c>
      <c r="AC8" s="114">
        <v>10</v>
      </c>
      <c r="AD8" s="114">
        <v>7</v>
      </c>
      <c r="AE8" s="114">
        <v>5</v>
      </c>
      <c r="AF8" s="114">
        <v>4</v>
      </c>
      <c r="AG8" s="114">
        <v>3</v>
      </c>
      <c r="AH8" s="114">
        <v>2</v>
      </c>
      <c r="AI8" s="114">
        <v>1</v>
      </c>
      <c r="AJ8" s="114">
        <v>0</v>
      </c>
      <c r="AK8" s="114">
        <v>0</v>
      </c>
    </row>
    <row r="9" spans="1:37" x14ac:dyDescent="0.25">
      <c r="A9" s="121" t="s">
        <v>48</v>
      </c>
      <c r="B9" s="165">
        <v>8</v>
      </c>
      <c r="C9" s="119">
        <v>0</v>
      </c>
      <c r="D9" s="119">
        <v>0</v>
      </c>
      <c r="E9" s="118" t="s">
        <v>156</v>
      </c>
      <c r="F9" s="53"/>
      <c r="G9" s="118">
        <v>0</v>
      </c>
      <c r="H9" s="53"/>
      <c r="I9" s="118">
        <v>0</v>
      </c>
      <c r="J9" s="65"/>
      <c r="K9" s="117"/>
      <c r="L9" s="116" t="str">
        <f>IF(K9="","",CONCATENATE(VLOOKUP($Y$3,$AB$1:$AK$1,K9)," pont"))</f>
        <v/>
      </c>
      <c r="M9" s="115"/>
      <c r="Y9" s="111"/>
      <c r="Z9" s="111"/>
      <c r="AA9" s="111" t="s">
        <v>43</v>
      </c>
      <c r="AB9" s="114">
        <v>10</v>
      </c>
      <c r="AC9" s="114">
        <v>6</v>
      </c>
      <c r="AD9" s="114">
        <v>4</v>
      </c>
      <c r="AE9" s="114">
        <v>2</v>
      </c>
      <c r="AF9" s="114">
        <v>1</v>
      </c>
      <c r="AG9" s="114">
        <v>0</v>
      </c>
      <c r="AH9" s="114">
        <v>0</v>
      </c>
      <c r="AI9" s="114">
        <v>0</v>
      </c>
      <c r="AJ9" s="114">
        <v>0</v>
      </c>
      <c r="AK9" s="114">
        <v>0</v>
      </c>
    </row>
    <row r="10" spans="1:37" x14ac:dyDescent="0.25">
      <c r="A10" s="121"/>
      <c r="B10" s="164"/>
      <c r="C10" s="65"/>
      <c r="D10" s="65"/>
      <c r="E10" s="65"/>
      <c r="F10" s="65"/>
      <c r="G10" s="65"/>
      <c r="H10" s="65"/>
      <c r="I10" s="65"/>
      <c r="J10" s="65"/>
      <c r="K10" s="121"/>
      <c r="L10" s="121"/>
      <c r="M10" s="122"/>
      <c r="Y10" s="111"/>
      <c r="Z10" s="111"/>
      <c r="AA10" s="111" t="s">
        <v>42</v>
      </c>
      <c r="AB10" s="114">
        <v>6</v>
      </c>
      <c r="AC10" s="114">
        <v>3</v>
      </c>
      <c r="AD10" s="114">
        <v>2</v>
      </c>
      <c r="AE10" s="114">
        <v>1</v>
      </c>
      <c r="AF10" s="114">
        <v>0</v>
      </c>
      <c r="AG10" s="114">
        <v>0</v>
      </c>
      <c r="AH10" s="114">
        <v>0</v>
      </c>
      <c r="AI10" s="114">
        <v>0</v>
      </c>
      <c r="AJ10" s="114">
        <v>0</v>
      </c>
      <c r="AK10" s="114">
        <v>0</v>
      </c>
    </row>
    <row r="11" spans="1:37" x14ac:dyDescent="0.25">
      <c r="A11" s="121" t="s">
        <v>46</v>
      </c>
      <c r="B11" s="165">
        <v>3</v>
      </c>
      <c r="C11" s="119">
        <v>0</v>
      </c>
      <c r="D11" s="119">
        <v>0</v>
      </c>
      <c r="E11" s="118" t="s">
        <v>157</v>
      </c>
      <c r="F11" s="53"/>
      <c r="G11" s="118">
        <v>0</v>
      </c>
      <c r="H11" s="53"/>
      <c r="I11" s="118">
        <v>0</v>
      </c>
      <c r="J11" s="65"/>
      <c r="K11" s="117"/>
      <c r="L11" s="116"/>
      <c r="M11" s="115"/>
      <c r="Y11" s="111"/>
      <c r="Z11" s="111"/>
      <c r="AA11" s="111" t="s">
        <v>41</v>
      </c>
      <c r="AB11" s="114">
        <v>3</v>
      </c>
      <c r="AC11" s="114">
        <v>2</v>
      </c>
      <c r="AD11" s="114">
        <v>1</v>
      </c>
      <c r="AE11" s="114">
        <v>0</v>
      </c>
      <c r="AF11" s="114">
        <v>0</v>
      </c>
      <c r="AG11" s="114">
        <v>0</v>
      </c>
      <c r="AH11" s="114">
        <v>0</v>
      </c>
      <c r="AI11" s="114">
        <v>0</v>
      </c>
      <c r="AJ11" s="114">
        <v>0</v>
      </c>
      <c r="AK11" s="114">
        <v>0</v>
      </c>
    </row>
    <row r="12" spans="1:37" x14ac:dyDescent="0.25">
      <c r="A12" s="65"/>
      <c r="B12" s="160"/>
      <c r="C12" s="65"/>
      <c r="D12" s="65"/>
      <c r="E12" s="65"/>
      <c r="F12" s="65"/>
      <c r="G12" s="65"/>
      <c r="H12" s="65"/>
      <c r="I12" s="65"/>
      <c r="J12" s="65"/>
      <c r="K12" s="65"/>
      <c r="L12" s="65"/>
      <c r="M12" s="122"/>
      <c r="Y12" s="111"/>
      <c r="Z12" s="111"/>
      <c r="AA12" s="111" t="s">
        <v>40</v>
      </c>
      <c r="AB12" s="113">
        <v>0</v>
      </c>
      <c r="AC12" s="113">
        <v>0</v>
      </c>
      <c r="AD12" s="113">
        <v>0</v>
      </c>
      <c r="AE12" s="113">
        <v>0</v>
      </c>
      <c r="AF12" s="113">
        <v>0</v>
      </c>
      <c r="AG12" s="113">
        <v>0</v>
      </c>
      <c r="AH12" s="113">
        <v>0</v>
      </c>
      <c r="AI12" s="113">
        <v>0</v>
      </c>
      <c r="AJ12" s="113">
        <v>0</v>
      </c>
      <c r="AK12" s="113">
        <v>0</v>
      </c>
    </row>
    <row r="13" spans="1:37" x14ac:dyDescent="0.25">
      <c r="A13" s="160" t="s">
        <v>83</v>
      </c>
      <c r="B13" s="319">
        <v>10</v>
      </c>
      <c r="C13" s="119">
        <v>0</v>
      </c>
      <c r="D13" s="119">
        <v>0</v>
      </c>
      <c r="E13" s="118" t="s">
        <v>158</v>
      </c>
      <c r="F13" s="163"/>
      <c r="G13" s="162">
        <v>0</v>
      </c>
      <c r="H13" s="163"/>
      <c r="I13" s="162">
        <v>0</v>
      </c>
      <c r="J13" s="65"/>
      <c r="K13" s="117"/>
      <c r="L13" s="116" t="str">
        <f>IF(K13="","",CONCATENATE(VLOOKUP($Y$3,$AB$1:$AK$1,K13)," pont"))</f>
        <v/>
      </c>
      <c r="M13" s="115"/>
      <c r="Y13" s="111"/>
      <c r="Z13" s="111"/>
      <c r="AA13" s="111" t="s">
        <v>39</v>
      </c>
      <c r="AB13" s="113">
        <v>0</v>
      </c>
      <c r="AC13" s="113">
        <v>0</v>
      </c>
      <c r="AD13" s="113">
        <v>0</v>
      </c>
      <c r="AE13" s="113">
        <v>0</v>
      </c>
      <c r="AF13" s="113">
        <v>0</v>
      </c>
      <c r="AG13" s="113">
        <v>0</v>
      </c>
      <c r="AH13" s="113">
        <v>0</v>
      </c>
      <c r="AI13" s="113">
        <v>0</v>
      </c>
      <c r="AJ13" s="113">
        <v>0</v>
      </c>
      <c r="AK13" s="113">
        <v>0</v>
      </c>
    </row>
    <row r="14" spans="1:37" x14ac:dyDescent="0.25">
      <c r="A14" s="121"/>
      <c r="B14" s="164"/>
      <c r="C14" s="65"/>
      <c r="D14" s="65"/>
      <c r="E14" s="65"/>
      <c r="F14" s="65"/>
      <c r="G14" s="65"/>
      <c r="H14" s="65"/>
      <c r="I14" s="65"/>
      <c r="J14" s="65"/>
      <c r="K14" s="121"/>
      <c r="L14" s="121"/>
      <c r="M14" s="122"/>
      <c r="Y14" s="111"/>
      <c r="Z14" s="111"/>
      <c r="AA14" s="111"/>
      <c r="AB14" s="111"/>
      <c r="AC14" s="111"/>
      <c r="AD14" s="111"/>
      <c r="AE14" s="111"/>
      <c r="AF14" s="111"/>
      <c r="AG14" s="111"/>
      <c r="AH14" s="111"/>
      <c r="AI14" s="111"/>
      <c r="AJ14" s="111"/>
      <c r="AK14" s="111"/>
    </row>
    <row r="15" spans="1:37" x14ac:dyDescent="0.25">
      <c r="A15" s="121" t="s">
        <v>84</v>
      </c>
      <c r="B15" s="165">
        <v>5</v>
      </c>
      <c r="C15" s="119">
        <v>0</v>
      </c>
      <c r="D15" s="119">
        <v>0</v>
      </c>
      <c r="E15" s="118" t="s">
        <v>159</v>
      </c>
      <c r="F15" s="53"/>
      <c r="G15" s="118">
        <v>0</v>
      </c>
      <c r="H15" s="53"/>
      <c r="I15" s="118">
        <v>0</v>
      </c>
      <c r="J15" s="65"/>
      <c r="K15" s="117"/>
      <c r="L15" s="116" t="str">
        <f>IF(K15="","",CONCATENATE(VLOOKUP($Y$3,$AB$1:$AK$1,K15)," pont"))</f>
        <v/>
      </c>
      <c r="M15" s="115"/>
      <c r="Y15" s="111"/>
      <c r="Z15" s="111"/>
      <c r="AA15" s="111"/>
      <c r="AB15" s="111"/>
      <c r="AC15" s="111"/>
      <c r="AD15" s="111"/>
      <c r="AE15" s="111"/>
      <c r="AF15" s="111"/>
      <c r="AG15" s="111"/>
      <c r="AH15" s="111"/>
      <c r="AI15" s="111"/>
      <c r="AJ15" s="111"/>
      <c r="AK15" s="111"/>
    </row>
    <row r="16" spans="1:37" x14ac:dyDescent="0.25">
      <c r="A16" s="121"/>
      <c r="B16" s="164"/>
      <c r="C16" s="65"/>
      <c r="D16" s="65"/>
      <c r="E16" s="65"/>
      <c r="F16" s="65"/>
      <c r="G16" s="65"/>
      <c r="H16" s="65"/>
      <c r="I16" s="65"/>
      <c r="J16" s="65"/>
      <c r="K16" s="121"/>
      <c r="L16" s="121"/>
      <c r="M16" s="122"/>
      <c r="Y16" s="111"/>
      <c r="Z16" s="111"/>
      <c r="AA16" s="111" t="s">
        <v>50</v>
      </c>
      <c r="AB16" s="111">
        <v>300</v>
      </c>
      <c r="AC16" s="111">
        <v>250</v>
      </c>
      <c r="AD16" s="111">
        <v>220</v>
      </c>
      <c r="AE16" s="111">
        <v>180</v>
      </c>
      <c r="AF16" s="111">
        <v>160</v>
      </c>
      <c r="AG16" s="111">
        <v>150</v>
      </c>
      <c r="AH16" s="111">
        <v>140</v>
      </c>
      <c r="AI16" s="111">
        <v>130</v>
      </c>
      <c r="AJ16" s="111">
        <v>120</v>
      </c>
      <c r="AK16" s="111">
        <v>110</v>
      </c>
    </row>
    <row r="17" spans="1:37" x14ac:dyDescent="0.25">
      <c r="A17" s="121" t="s">
        <v>85</v>
      </c>
      <c r="B17" s="165">
        <v>9</v>
      </c>
      <c r="C17" s="119">
        <v>0</v>
      </c>
      <c r="D17" s="119">
        <v>0</v>
      </c>
      <c r="E17" s="118" t="s">
        <v>160</v>
      </c>
      <c r="F17" s="53"/>
      <c r="G17" s="118">
        <v>0</v>
      </c>
      <c r="H17" s="53"/>
      <c r="I17" s="118">
        <v>0</v>
      </c>
      <c r="J17" s="65"/>
      <c r="K17" s="117"/>
      <c r="L17" s="116" t="str">
        <f>IF(K17="","",CONCATENATE(VLOOKUP($Y$3,$AB$1:$AK$1,K17)," pont"))</f>
        <v/>
      </c>
      <c r="M17" s="115"/>
      <c r="Y17" s="111"/>
      <c r="Z17" s="111"/>
      <c r="AA17" s="111" t="s">
        <v>52</v>
      </c>
      <c r="AB17" s="111">
        <v>250</v>
      </c>
      <c r="AC17" s="111">
        <v>200</v>
      </c>
      <c r="AD17" s="111">
        <v>160</v>
      </c>
      <c r="AE17" s="111">
        <v>140</v>
      </c>
      <c r="AF17" s="111">
        <v>120</v>
      </c>
      <c r="AG17" s="111">
        <v>110</v>
      </c>
      <c r="AH17" s="111">
        <v>100</v>
      </c>
      <c r="AI17" s="111">
        <v>90</v>
      </c>
      <c r="AJ17" s="111">
        <v>80</v>
      </c>
      <c r="AK17" s="111">
        <v>70</v>
      </c>
    </row>
    <row r="18" spans="1:37" x14ac:dyDescent="0.25">
      <c r="A18" s="65"/>
      <c r="B18" s="65"/>
      <c r="C18" s="65"/>
      <c r="D18" s="65"/>
      <c r="E18" s="65"/>
      <c r="F18" s="65"/>
      <c r="G18" s="65"/>
      <c r="H18" s="65"/>
      <c r="I18" s="65"/>
      <c r="J18" s="65"/>
      <c r="K18" s="65"/>
      <c r="L18" s="65"/>
      <c r="M18" s="65"/>
      <c r="Y18" s="111"/>
      <c r="Z18" s="111"/>
      <c r="AA18" s="111" t="s">
        <v>51</v>
      </c>
      <c r="AB18" s="111">
        <v>200</v>
      </c>
      <c r="AC18" s="111">
        <v>150</v>
      </c>
      <c r="AD18" s="111">
        <v>130</v>
      </c>
      <c r="AE18" s="111">
        <v>110</v>
      </c>
      <c r="AF18" s="111">
        <v>95</v>
      </c>
      <c r="AG18" s="111">
        <v>80</v>
      </c>
      <c r="AH18" s="111">
        <v>70</v>
      </c>
      <c r="AI18" s="111">
        <v>60</v>
      </c>
      <c r="AJ18" s="111">
        <v>55</v>
      </c>
      <c r="AK18" s="111">
        <v>50</v>
      </c>
    </row>
    <row r="19" spans="1:37" x14ac:dyDescent="0.25">
      <c r="A19" s="65"/>
      <c r="B19" s="65"/>
      <c r="C19" s="65"/>
      <c r="D19" s="65"/>
      <c r="E19" s="65"/>
      <c r="F19" s="65"/>
      <c r="G19" s="65"/>
      <c r="H19" s="65"/>
      <c r="I19" s="65"/>
      <c r="J19" s="65"/>
      <c r="K19" s="65"/>
      <c r="L19" s="65"/>
      <c r="M19" s="65"/>
      <c r="Y19" s="111"/>
      <c r="Z19" s="111"/>
      <c r="AA19" s="111" t="s">
        <v>49</v>
      </c>
      <c r="AB19" s="111">
        <v>150</v>
      </c>
      <c r="AC19" s="111">
        <v>120</v>
      </c>
      <c r="AD19" s="111">
        <v>100</v>
      </c>
      <c r="AE19" s="111">
        <v>80</v>
      </c>
      <c r="AF19" s="111">
        <v>70</v>
      </c>
      <c r="AG19" s="111">
        <v>60</v>
      </c>
      <c r="AH19" s="111">
        <v>55</v>
      </c>
      <c r="AI19" s="111">
        <v>50</v>
      </c>
      <c r="AJ19" s="111">
        <v>45</v>
      </c>
      <c r="AK19" s="111">
        <v>40</v>
      </c>
    </row>
    <row r="20" spans="1:37" x14ac:dyDescent="0.25">
      <c r="A20" s="65"/>
      <c r="B20" s="65"/>
      <c r="C20" s="65"/>
      <c r="D20" s="65"/>
      <c r="E20" s="65"/>
      <c r="F20" s="65"/>
      <c r="G20" s="65"/>
      <c r="H20" s="65"/>
      <c r="I20" s="65"/>
      <c r="J20" s="65"/>
      <c r="K20" s="65"/>
      <c r="L20" s="65"/>
      <c r="M20" s="65"/>
      <c r="Y20" s="111"/>
      <c r="Z20" s="111"/>
      <c r="AA20" s="111" t="s">
        <v>47</v>
      </c>
      <c r="AB20" s="111">
        <v>120</v>
      </c>
      <c r="AC20" s="111">
        <v>90</v>
      </c>
      <c r="AD20" s="111">
        <v>65</v>
      </c>
      <c r="AE20" s="111">
        <v>55</v>
      </c>
      <c r="AF20" s="111">
        <v>50</v>
      </c>
      <c r="AG20" s="111">
        <v>45</v>
      </c>
      <c r="AH20" s="111">
        <v>40</v>
      </c>
      <c r="AI20" s="111">
        <v>35</v>
      </c>
      <c r="AJ20" s="111">
        <v>25</v>
      </c>
      <c r="AK20" s="111">
        <v>20</v>
      </c>
    </row>
    <row r="21" spans="1:37" x14ac:dyDescent="0.25">
      <c r="A21" s="65"/>
      <c r="B21" s="65"/>
      <c r="C21" s="65"/>
      <c r="D21" s="65"/>
      <c r="E21" s="65"/>
      <c r="F21" s="65"/>
      <c r="G21" s="65"/>
      <c r="H21" s="65"/>
      <c r="I21" s="65"/>
      <c r="J21" s="65"/>
      <c r="K21" s="65"/>
      <c r="L21" s="65"/>
      <c r="M21" s="65"/>
      <c r="N21" s="48">
        <v>7</v>
      </c>
      <c r="Y21" s="111"/>
      <c r="Z21" s="111"/>
      <c r="AA21" s="111" t="s">
        <v>45</v>
      </c>
      <c r="AB21" s="111">
        <v>90</v>
      </c>
      <c r="AC21" s="111">
        <v>60</v>
      </c>
      <c r="AD21" s="111">
        <v>45</v>
      </c>
      <c r="AE21" s="111">
        <v>34</v>
      </c>
      <c r="AF21" s="111">
        <v>27</v>
      </c>
      <c r="AG21" s="111">
        <v>22</v>
      </c>
      <c r="AH21" s="111">
        <v>18</v>
      </c>
      <c r="AI21" s="111">
        <v>15</v>
      </c>
      <c r="AJ21" s="111">
        <v>12</v>
      </c>
      <c r="AK21" s="111">
        <v>9</v>
      </c>
    </row>
    <row r="22" spans="1:37" ht="18.75" customHeight="1" x14ac:dyDescent="0.25">
      <c r="A22" s="65"/>
      <c r="B22" s="343"/>
      <c r="C22" s="343"/>
      <c r="D22" s="344" t="s">
        <v>155</v>
      </c>
      <c r="E22" s="344"/>
      <c r="F22" s="344" t="s">
        <v>156</v>
      </c>
      <c r="G22" s="344"/>
      <c r="H22" s="344" t="s">
        <v>157</v>
      </c>
      <c r="I22" s="344"/>
      <c r="J22" s="65"/>
      <c r="K22" s="65"/>
      <c r="L22" s="65"/>
      <c r="M22" s="166" t="s">
        <v>63</v>
      </c>
      <c r="Y22" s="111"/>
      <c r="Z22" s="111"/>
      <c r="AA22" s="111" t="s">
        <v>44</v>
      </c>
      <c r="AB22" s="111">
        <v>60</v>
      </c>
      <c r="AC22" s="111">
        <v>40</v>
      </c>
      <c r="AD22" s="111">
        <v>30</v>
      </c>
      <c r="AE22" s="111">
        <v>20</v>
      </c>
      <c r="AF22" s="111">
        <v>18</v>
      </c>
      <c r="AG22" s="111">
        <v>15</v>
      </c>
      <c r="AH22" s="111">
        <v>12</v>
      </c>
      <c r="AI22" s="111">
        <v>10</v>
      </c>
      <c r="AJ22" s="111">
        <v>8</v>
      </c>
      <c r="AK22" s="111">
        <v>6</v>
      </c>
    </row>
    <row r="23" spans="1:37" ht="18.75" customHeight="1" x14ac:dyDescent="0.25">
      <c r="A23" s="112" t="s">
        <v>50</v>
      </c>
      <c r="B23" s="338" t="s">
        <v>155</v>
      </c>
      <c r="C23" s="338"/>
      <c r="D23" s="340"/>
      <c r="E23" s="340"/>
      <c r="F23" s="339" t="s">
        <v>392</v>
      </c>
      <c r="G23" s="339"/>
      <c r="H23" s="339" t="s">
        <v>393</v>
      </c>
      <c r="I23" s="339"/>
      <c r="J23" s="65"/>
      <c r="K23" s="65"/>
      <c r="L23" s="65"/>
      <c r="M23" s="167"/>
      <c r="Y23" s="111"/>
      <c r="Z23" s="111"/>
      <c r="AA23" s="111" t="s">
        <v>43</v>
      </c>
      <c r="AB23" s="111">
        <v>40</v>
      </c>
      <c r="AC23" s="111">
        <v>25</v>
      </c>
      <c r="AD23" s="111">
        <v>18</v>
      </c>
      <c r="AE23" s="111">
        <v>13</v>
      </c>
      <c r="AF23" s="111">
        <v>8</v>
      </c>
      <c r="AG23" s="111">
        <v>7</v>
      </c>
      <c r="AH23" s="111">
        <v>6</v>
      </c>
      <c r="AI23" s="111">
        <v>5</v>
      </c>
      <c r="AJ23" s="111">
        <v>4</v>
      </c>
      <c r="AK23" s="111">
        <v>3</v>
      </c>
    </row>
    <row r="24" spans="1:37" ht="18.75" customHeight="1" x14ac:dyDescent="0.25">
      <c r="A24" s="112" t="s">
        <v>48</v>
      </c>
      <c r="B24" s="338" t="s">
        <v>156</v>
      </c>
      <c r="C24" s="338"/>
      <c r="D24" s="339" t="s">
        <v>394</v>
      </c>
      <c r="E24" s="339"/>
      <c r="F24" s="340"/>
      <c r="G24" s="340"/>
      <c r="H24" s="339" t="s">
        <v>395</v>
      </c>
      <c r="I24" s="339"/>
      <c r="J24" s="65"/>
      <c r="K24" s="65"/>
      <c r="L24" s="65"/>
      <c r="M24" s="167"/>
      <c r="Y24" s="111"/>
      <c r="Z24" s="111"/>
      <c r="AA24" s="111" t="s">
        <v>42</v>
      </c>
      <c r="AB24" s="111">
        <v>25</v>
      </c>
      <c r="AC24" s="111">
        <v>15</v>
      </c>
      <c r="AD24" s="111">
        <v>13</v>
      </c>
      <c r="AE24" s="111">
        <v>7</v>
      </c>
      <c r="AF24" s="111">
        <v>6</v>
      </c>
      <c r="AG24" s="111">
        <v>5</v>
      </c>
      <c r="AH24" s="111">
        <v>4</v>
      </c>
      <c r="AI24" s="111">
        <v>3</v>
      </c>
      <c r="AJ24" s="111">
        <v>2</v>
      </c>
      <c r="AK24" s="111">
        <v>1</v>
      </c>
    </row>
    <row r="25" spans="1:37" ht="18.75" customHeight="1" x14ac:dyDescent="0.25">
      <c r="A25" s="112" t="s">
        <v>46</v>
      </c>
      <c r="B25" s="338" t="s">
        <v>157</v>
      </c>
      <c r="C25" s="338"/>
      <c r="D25" s="339" t="s">
        <v>396</v>
      </c>
      <c r="E25" s="339"/>
      <c r="F25" s="339" t="s">
        <v>397</v>
      </c>
      <c r="G25" s="339"/>
      <c r="H25" s="340"/>
      <c r="I25" s="340"/>
      <c r="J25" s="65"/>
      <c r="K25" s="65"/>
      <c r="L25" s="65"/>
      <c r="M25" s="167">
        <v>1</v>
      </c>
      <c r="Y25" s="111"/>
      <c r="Z25" s="111"/>
      <c r="AA25" s="111" t="s">
        <v>41</v>
      </c>
      <c r="AB25" s="111">
        <v>15</v>
      </c>
      <c r="AC25" s="111">
        <v>10</v>
      </c>
      <c r="AD25" s="111">
        <v>8</v>
      </c>
      <c r="AE25" s="111">
        <v>4</v>
      </c>
      <c r="AF25" s="111">
        <v>3</v>
      </c>
      <c r="AG25" s="111">
        <v>2</v>
      </c>
      <c r="AH25" s="111">
        <v>1</v>
      </c>
      <c r="AI25" s="111">
        <v>0</v>
      </c>
      <c r="AJ25" s="111">
        <v>0</v>
      </c>
      <c r="AK25" s="111">
        <v>0</v>
      </c>
    </row>
    <row r="26" spans="1:37" x14ac:dyDescent="0.25">
      <c r="A26" s="65"/>
      <c r="B26" s="65"/>
      <c r="C26" s="65"/>
      <c r="D26" s="65"/>
      <c r="E26" s="65"/>
      <c r="F26" s="65"/>
      <c r="G26" s="65"/>
      <c r="H26" s="65"/>
      <c r="I26" s="65"/>
      <c r="J26" s="65"/>
      <c r="K26" s="65"/>
      <c r="L26" s="65"/>
      <c r="M26" s="168"/>
      <c r="Y26" s="111"/>
      <c r="Z26" s="111"/>
      <c r="AA26" s="111" t="s">
        <v>40</v>
      </c>
      <c r="AB26" s="111">
        <v>10</v>
      </c>
      <c r="AC26" s="111">
        <v>6</v>
      </c>
      <c r="AD26" s="111">
        <v>4</v>
      </c>
      <c r="AE26" s="111">
        <v>2</v>
      </c>
      <c r="AF26" s="111">
        <v>1</v>
      </c>
      <c r="AG26" s="111">
        <v>0</v>
      </c>
      <c r="AH26" s="111">
        <v>0</v>
      </c>
      <c r="AI26" s="111">
        <v>0</v>
      </c>
      <c r="AJ26" s="111">
        <v>0</v>
      </c>
      <c r="AK26" s="111">
        <v>0</v>
      </c>
    </row>
    <row r="27" spans="1:37" ht="18.75" customHeight="1" x14ac:dyDescent="0.25">
      <c r="A27" s="65"/>
      <c r="B27" s="343"/>
      <c r="C27" s="343"/>
      <c r="D27" s="344" t="s">
        <v>158</v>
      </c>
      <c r="E27" s="344"/>
      <c r="F27" s="344" t="s">
        <v>159</v>
      </c>
      <c r="G27" s="344"/>
      <c r="H27" s="344" t="s">
        <v>160</v>
      </c>
      <c r="I27" s="344"/>
      <c r="J27" s="65"/>
      <c r="K27" s="65"/>
      <c r="L27" s="65"/>
      <c r="M27" s="168"/>
      <c r="Y27" s="111"/>
      <c r="Z27" s="111"/>
      <c r="AA27" s="111" t="s">
        <v>39</v>
      </c>
      <c r="AB27" s="111">
        <v>3</v>
      </c>
      <c r="AC27" s="111">
        <v>2</v>
      </c>
      <c r="AD27" s="111">
        <v>1</v>
      </c>
      <c r="AE27" s="111">
        <v>0</v>
      </c>
      <c r="AF27" s="111">
        <v>0</v>
      </c>
      <c r="AG27" s="111">
        <v>0</v>
      </c>
      <c r="AH27" s="111">
        <v>0</v>
      </c>
      <c r="AI27" s="111">
        <v>0</v>
      </c>
      <c r="AJ27" s="111">
        <v>0</v>
      </c>
      <c r="AK27" s="111">
        <v>0</v>
      </c>
    </row>
    <row r="28" spans="1:37" ht="18.75" customHeight="1" x14ac:dyDescent="0.25">
      <c r="A28" s="112" t="s">
        <v>83</v>
      </c>
      <c r="B28" s="338" t="s">
        <v>158</v>
      </c>
      <c r="C28" s="338"/>
      <c r="D28" s="340"/>
      <c r="E28" s="340"/>
      <c r="F28" s="339" t="s">
        <v>398</v>
      </c>
      <c r="G28" s="339"/>
      <c r="H28" s="339" t="s">
        <v>354</v>
      </c>
      <c r="I28" s="339"/>
      <c r="J28" s="65"/>
      <c r="K28" s="65"/>
      <c r="L28" s="65"/>
      <c r="M28" s="167"/>
    </row>
    <row r="29" spans="1:37" ht="18.75" customHeight="1" x14ac:dyDescent="0.25">
      <c r="A29" s="112" t="s">
        <v>84</v>
      </c>
      <c r="B29" s="338" t="s">
        <v>159</v>
      </c>
      <c r="C29" s="338"/>
      <c r="D29" s="339" t="s">
        <v>399</v>
      </c>
      <c r="E29" s="339"/>
      <c r="F29" s="340"/>
      <c r="G29" s="340"/>
      <c r="H29" s="339" t="s">
        <v>354</v>
      </c>
      <c r="I29" s="339"/>
      <c r="J29" s="65"/>
      <c r="K29" s="65"/>
      <c r="L29" s="65"/>
      <c r="M29" s="167">
        <v>1</v>
      </c>
    </row>
    <row r="30" spans="1:37" ht="18.75" customHeight="1" x14ac:dyDescent="0.25">
      <c r="A30" s="112" t="s">
        <v>85</v>
      </c>
      <c r="B30" s="338" t="s">
        <v>160</v>
      </c>
      <c r="C30" s="338"/>
      <c r="D30" s="339" t="s">
        <v>353</v>
      </c>
      <c r="E30" s="339"/>
      <c r="F30" s="339" t="s">
        <v>353</v>
      </c>
      <c r="G30" s="339"/>
      <c r="H30" s="340"/>
      <c r="I30" s="340"/>
      <c r="J30" s="65"/>
      <c r="K30" s="65"/>
      <c r="L30" s="65"/>
      <c r="M30" s="167"/>
    </row>
    <row r="31" spans="1:37" x14ac:dyDescent="0.25">
      <c r="A31" s="65"/>
      <c r="B31" s="65"/>
      <c r="C31" s="65"/>
      <c r="D31" s="65"/>
      <c r="E31" s="65"/>
      <c r="F31" s="65"/>
      <c r="G31" s="65"/>
      <c r="H31" s="65"/>
      <c r="I31" s="65"/>
      <c r="J31" s="65"/>
      <c r="K31" s="65"/>
      <c r="L31" s="65"/>
      <c r="M31" s="65"/>
    </row>
    <row r="32" spans="1:37" x14ac:dyDescent="0.25">
      <c r="A32" s="65" t="s">
        <v>86</v>
      </c>
      <c r="B32" s="65"/>
      <c r="C32" s="342" t="str">
        <f>IF(M23=1,B23,IF(M24=1,B24,IF(M25=1,B25,"")))</f>
        <v>SPRENC MILÁN</v>
      </c>
      <c r="D32" s="342"/>
      <c r="E32" s="121" t="s">
        <v>87</v>
      </c>
      <c r="F32" s="342" t="str">
        <f>IF(M28=1,B28,IF(M29=1,B29,IF(M30=1,B30,"")))</f>
        <v>BOLDIZSÁR BALÁZS</v>
      </c>
      <c r="G32" s="342"/>
      <c r="H32" s="65"/>
      <c r="I32" s="53"/>
      <c r="J32" s="65"/>
      <c r="K32" s="65"/>
      <c r="L32" s="65"/>
      <c r="M32" s="65"/>
    </row>
    <row r="33" spans="1:18" x14ac:dyDescent="0.25">
      <c r="A33" s="65"/>
      <c r="B33" s="65"/>
      <c r="C33" s="65"/>
      <c r="D33" s="65"/>
      <c r="E33" s="65"/>
      <c r="F33" s="121"/>
      <c r="G33" s="121"/>
      <c r="H33" s="65"/>
      <c r="I33" s="65"/>
      <c r="J33" s="65"/>
      <c r="K33" s="65"/>
      <c r="L33" s="65"/>
      <c r="M33" s="65"/>
    </row>
    <row r="34" spans="1:18" x14ac:dyDescent="0.25">
      <c r="A34" s="65" t="s">
        <v>88</v>
      </c>
      <c r="B34" s="65"/>
      <c r="C34" s="342" t="str">
        <f>IF(M23=2,B23,IF(M24=2,B24,IF(M25=2,B25,"")))</f>
        <v/>
      </c>
      <c r="D34" s="342"/>
      <c r="E34" s="121" t="s">
        <v>87</v>
      </c>
      <c r="F34" s="342" t="str">
        <f>IF(M28=2,B28,IF(M29=2,B29,IF(M30=2,B30,"")))</f>
        <v/>
      </c>
      <c r="G34" s="342"/>
      <c r="H34" s="65"/>
      <c r="I34" s="53"/>
      <c r="J34" s="65"/>
      <c r="K34" s="65"/>
      <c r="L34" s="65"/>
      <c r="M34" s="65"/>
    </row>
    <row r="35" spans="1:18" x14ac:dyDescent="0.25">
      <c r="A35" s="65"/>
      <c r="B35" s="65"/>
      <c r="C35" s="121"/>
      <c r="D35" s="121"/>
      <c r="E35" s="121"/>
      <c r="F35" s="121"/>
      <c r="G35" s="121"/>
      <c r="H35" s="65"/>
      <c r="I35" s="65"/>
      <c r="J35" s="65"/>
      <c r="K35" s="65"/>
      <c r="L35" s="65"/>
      <c r="M35" s="65"/>
    </row>
    <row r="36" spans="1:18" x14ac:dyDescent="0.25">
      <c r="A36" s="65" t="s">
        <v>89</v>
      </c>
      <c r="B36" s="65"/>
      <c r="C36" s="342" t="str">
        <f>IF(M23=3,B23,IF(M24=3,B24,IF(M25=3,B25,"")))</f>
        <v/>
      </c>
      <c r="D36" s="342"/>
      <c r="E36" s="121" t="s">
        <v>87</v>
      </c>
      <c r="F36" s="342" t="str">
        <f>IF(M28=3,B28,IF(M29=3,B29,IF(M30=3,B30,"")))</f>
        <v/>
      </c>
      <c r="G36" s="342"/>
      <c r="H36" s="65"/>
      <c r="I36" s="53"/>
      <c r="J36" s="65"/>
      <c r="K36" s="65"/>
      <c r="L36" s="65"/>
      <c r="M36" s="65"/>
    </row>
    <row r="37" spans="1:18" x14ac:dyDescent="0.25">
      <c r="A37" s="65"/>
      <c r="B37" s="65"/>
      <c r="C37" s="65"/>
      <c r="D37" s="65"/>
      <c r="E37" s="65"/>
      <c r="F37" s="65"/>
      <c r="G37" s="65"/>
      <c r="H37" s="65"/>
      <c r="I37" s="65"/>
      <c r="J37" s="65"/>
      <c r="K37" s="65"/>
      <c r="L37" s="65"/>
      <c r="M37" s="65"/>
    </row>
    <row r="38" spans="1:18" x14ac:dyDescent="0.25">
      <c r="A38" s="65"/>
      <c r="B38" s="65"/>
      <c r="C38" s="65"/>
      <c r="D38" s="65"/>
      <c r="E38" s="65"/>
      <c r="F38" s="65"/>
      <c r="G38" s="65"/>
      <c r="H38" s="65"/>
      <c r="I38" s="65"/>
      <c r="J38" s="65"/>
      <c r="K38" s="65"/>
      <c r="L38" s="53"/>
      <c r="M38" s="65"/>
    </row>
    <row r="39" spans="1:18" x14ac:dyDescent="0.25">
      <c r="A39" s="110" t="s">
        <v>38</v>
      </c>
      <c r="B39" s="109"/>
      <c r="C39" s="108"/>
      <c r="D39" s="106" t="s">
        <v>36</v>
      </c>
      <c r="E39" s="104" t="s">
        <v>37</v>
      </c>
      <c r="F39" s="107"/>
      <c r="G39" s="106" t="s">
        <v>36</v>
      </c>
      <c r="H39" s="104" t="s">
        <v>35</v>
      </c>
      <c r="I39" s="105"/>
      <c r="J39" s="104" t="s">
        <v>34</v>
      </c>
      <c r="K39" s="103" t="s">
        <v>33</v>
      </c>
      <c r="L39" s="102"/>
      <c r="M39" s="107"/>
      <c r="P39" s="99"/>
      <c r="Q39" s="99"/>
      <c r="R39" s="98"/>
    </row>
    <row r="40" spans="1:18" x14ac:dyDescent="0.25">
      <c r="A40" s="97" t="s">
        <v>32</v>
      </c>
      <c r="B40" s="93"/>
      <c r="C40" s="96"/>
      <c r="D40" s="95">
        <v>1</v>
      </c>
      <c r="E40" s="336" t="e">
        <f>IF(D40&gt;$R$47,,UPPER(VLOOKUP(D40,'[2]1MD ELO (4)'!$A$7:$Q$134,2)))</f>
        <v>#REF!</v>
      </c>
      <c r="F40" s="336"/>
      <c r="G40" s="94" t="s">
        <v>31</v>
      </c>
      <c r="H40" s="93"/>
      <c r="I40" s="92"/>
      <c r="J40" s="91"/>
      <c r="K40" s="79" t="s">
        <v>30</v>
      </c>
      <c r="L40" s="78"/>
      <c r="M40" s="77"/>
      <c r="P40" s="76"/>
      <c r="Q40" s="76"/>
      <c r="R40" s="51"/>
    </row>
    <row r="41" spans="1:18" x14ac:dyDescent="0.25">
      <c r="A41" s="54" t="s">
        <v>29</v>
      </c>
      <c r="B41" s="57"/>
      <c r="C41" s="90"/>
      <c r="D41" s="72">
        <v>2</v>
      </c>
      <c r="E41" s="337" t="e">
        <f>IF(D41&gt;$R$47,,UPPER(VLOOKUP(D41,'[2]1MD ELO (4)'!$A$7:$Q$134,2)))</f>
        <v>#REF!</v>
      </c>
      <c r="F41" s="337"/>
      <c r="G41" s="70" t="s">
        <v>28</v>
      </c>
      <c r="H41" s="69"/>
      <c r="I41" s="68"/>
      <c r="J41" s="67"/>
      <c r="K41" s="89"/>
      <c r="L41" s="53"/>
      <c r="M41" s="52"/>
      <c r="P41" s="51"/>
      <c r="Q41" s="50"/>
      <c r="R41" s="51"/>
    </row>
    <row r="42" spans="1:18" x14ac:dyDescent="0.25">
      <c r="A42" s="88"/>
      <c r="B42" s="87"/>
      <c r="C42" s="86"/>
      <c r="D42" s="72"/>
      <c r="E42" s="71"/>
      <c r="F42" s="65"/>
      <c r="G42" s="70" t="s">
        <v>27</v>
      </c>
      <c r="H42" s="69"/>
      <c r="I42" s="68"/>
      <c r="J42" s="67"/>
      <c r="K42" s="79" t="s">
        <v>26</v>
      </c>
      <c r="L42" s="78"/>
      <c r="M42" s="77"/>
      <c r="P42" s="76"/>
      <c r="Q42" s="76"/>
      <c r="R42" s="51"/>
    </row>
    <row r="43" spans="1:18" x14ac:dyDescent="0.25">
      <c r="A43" s="85"/>
      <c r="B43" s="84"/>
      <c r="C43" s="80"/>
      <c r="D43" s="72"/>
      <c r="E43" s="71"/>
      <c r="F43" s="65"/>
      <c r="G43" s="70" t="s">
        <v>25</v>
      </c>
      <c r="H43" s="69"/>
      <c r="I43" s="68"/>
      <c r="J43" s="67"/>
      <c r="K43" s="66"/>
      <c r="L43" s="65"/>
      <c r="M43" s="64"/>
      <c r="P43" s="51"/>
      <c r="Q43" s="50"/>
      <c r="R43" s="51"/>
    </row>
    <row r="44" spans="1:18" x14ac:dyDescent="0.25">
      <c r="A44" s="83"/>
      <c r="B44" s="82"/>
      <c r="C44" s="81"/>
      <c r="D44" s="72"/>
      <c r="E44" s="71"/>
      <c r="F44" s="65"/>
      <c r="G44" s="70" t="s">
        <v>24</v>
      </c>
      <c r="H44" s="69"/>
      <c r="I44" s="68"/>
      <c r="J44" s="67"/>
      <c r="K44" s="54"/>
      <c r="L44" s="53"/>
      <c r="M44" s="52"/>
      <c r="P44" s="51"/>
      <c r="Q44" s="50"/>
      <c r="R44" s="51"/>
    </row>
    <row r="45" spans="1:18" x14ac:dyDescent="0.25">
      <c r="A45" s="75"/>
      <c r="B45" s="74"/>
      <c r="C45" s="80"/>
      <c r="D45" s="72"/>
      <c r="E45" s="71"/>
      <c r="F45" s="65"/>
      <c r="G45" s="70" t="s">
        <v>23</v>
      </c>
      <c r="H45" s="69"/>
      <c r="I45" s="68"/>
      <c r="J45" s="67"/>
      <c r="K45" s="79" t="s">
        <v>22</v>
      </c>
      <c r="L45" s="78"/>
      <c r="M45" s="77"/>
      <c r="P45" s="76"/>
      <c r="Q45" s="76"/>
      <c r="R45" s="51"/>
    </row>
    <row r="46" spans="1:18" x14ac:dyDescent="0.25">
      <c r="A46" s="75"/>
      <c r="B46" s="74"/>
      <c r="C46" s="73"/>
      <c r="D46" s="72"/>
      <c r="E46" s="71"/>
      <c r="F46" s="65"/>
      <c r="G46" s="70" t="s">
        <v>21</v>
      </c>
      <c r="H46" s="69"/>
      <c r="I46" s="68"/>
      <c r="J46" s="67"/>
      <c r="K46" s="66"/>
      <c r="L46" s="65"/>
      <c r="M46" s="64"/>
      <c r="P46" s="51"/>
      <c r="Q46" s="50"/>
      <c r="R46" s="51"/>
    </row>
    <row r="47" spans="1:18" x14ac:dyDescent="0.25">
      <c r="A47" s="63"/>
      <c r="B47" s="62"/>
      <c r="C47" s="61"/>
      <c r="D47" s="60"/>
      <c r="E47" s="59"/>
      <c r="F47" s="53"/>
      <c r="G47" s="58" t="s">
        <v>20</v>
      </c>
      <c r="H47" s="57"/>
      <c r="I47" s="56"/>
      <c r="J47" s="55"/>
      <c r="K47" s="54" t="e">
        <f>L4</f>
        <v>#REF!</v>
      </c>
      <c r="L47" s="53"/>
      <c r="M47" s="52"/>
      <c r="P47" s="51"/>
      <c r="Q47" s="50"/>
      <c r="R47" s="49" t="e">
        <f>MIN(4,'[2]1MD ELO (4)'!Q5)</f>
        <v>#REF!</v>
      </c>
    </row>
  </sheetData>
  <mergeCells count="42">
    <mergeCell ref="H22:I22"/>
    <mergeCell ref="A1:F1"/>
    <mergeCell ref="A4:C4"/>
    <mergeCell ref="B22:C22"/>
    <mergeCell ref="D22:E22"/>
    <mergeCell ref="F22:G22"/>
    <mergeCell ref="B23:C23"/>
    <mergeCell ref="D23:E23"/>
    <mergeCell ref="F23:G23"/>
    <mergeCell ref="H23:I23"/>
    <mergeCell ref="B24:C24"/>
    <mergeCell ref="D24:E24"/>
    <mergeCell ref="F24:G24"/>
    <mergeCell ref="H24:I24"/>
    <mergeCell ref="B25:C25"/>
    <mergeCell ref="D25:E25"/>
    <mergeCell ref="F25:G25"/>
    <mergeCell ref="H25:I25"/>
    <mergeCell ref="B27:C27"/>
    <mergeCell ref="D27:E27"/>
    <mergeCell ref="F27:G27"/>
    <mergeCell ref="H27:I27"/>
    <mergeCell ref="B28:C28"/>
    <mergeCell ref="D28:E28"/>
    <mergeCell ref="F28:G28"/>
    <mergeCell ref="H28:I28"/>
    <mergeCell ref="B29:C29"/>
    <mergeCell ref="D29:E29"/>
    <mergeCell ref="F29:G29"/>
    <mergeCell ref="H29:I29"/>
    <mergeCell ref="E41:F41"/>
    <mergeCell ref="B30:C30"/>
    <mergeCell ref="D30:E30"/>
    <mergeCell ref="F30:G30"/>
    <mergeCell ref="H30:I30"/>
    <mergeCell ref="C32:D32"/>
    <mergeCell ref="F32:G32"/>
    <mergeCell ref="C34:D34"/>
    <mergeCell ref="F34:G34"/>
    <mergeCell ref="C36:D36"/>
    <mergeCell ref="F36:G36"/>
    <mergeCell ref="E40:F40"/>
  </mergeCells>
  <conditionalFormatting sqref="E7 E9 E11 E13 E15 E17">
    <cfRule type="cellIs" dxfId="190" priority="1" stopIfTrue="1" operator="equal">
      <formula>"Bye"</formula>
    </cfRule>
  </conditionalFormatting>
  <conditionalFormatting sqref="R47">
    <cfRule type="expression" dxfId="189" priority="2" stopIfTrue="1">
      <formula>$O$1="CU"</formula>
    </cfRule>
  </conditionalFormatting>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1"/>
  </sheetPr>
  <dimension ref="A1:AK41"/>
  <sheetViews>
    <sheetView tabSelected="1" workbookViewId="0">
      <selection activeCell="L9" sqref="L9"/>
    </sheetView>
  </sheetViews>
  <sheetFormatPr defaultColWidth="9.109375" defaultRowHeight="13.2" x14ac:dyDescent="0.25"/>
  <cols>
    <col min="1" max="1" width="5.44140625" style="48" customWidth="1"/>
    <col min="2" max="2" width="4.44140625" style="48" customWidth="1"/>
    <col min="3" max="3" width="8.33203125" style="48" customWidth="1"/>
    <col min="4" max="4" width="7.109375" style="48" customWidth="1"/>
    <col min="5" max="5" width="9.33203125" style="48" customWidth="1"/>
    <col min="6" max="6" width="7.109375" style="48" customWidth="1"/>
    <col min="7" max="7" width="9.33203125" style="48" customWidth="1"/>
    <col min="8" max="8" width="7.109375" style="48" customWidth="1"/>
    <col min="9" max="9" width="9.33203125" style="48" customWidth="1"/>
    <col min="10" max="10" width="8.44140625" style="48" customWidth="1"/>
    <col min="11" max="13" width="8.5546875" style="48" customWidth="1"/>
    <col min="14" max="14" width="9.109375" style="48"/>
    <col min="15" max="15" width="5.5546875" style="48" customWidth="1"/>
    <col min="16" max="16" width="4.5546875" style="48" customWidth="1"/>
    <col min="17" max="17" width="11.6640625" style="48" customWidth="1"/>
    <col min="18" max="24" width="9.109375" style="48"/>
    <col min="25" max="25" width="10.33203125" style="48" hidden="1" customWidth="1"/>
    <col min="26" max="37" width="0" style="48" hidden="1" customWidth="1"/>
    <col min="38" max="16384" width="9.109375" style="48"/>
  </cols>
  <sheetData>
    <row r="1" spans="1:37" ht="24.6" x14ac:dyDescent="0.25">
      <c r="A1" s="334" t="e">
        <f>[3]Altalanos!$A$6</f>
        <v>#REF!</v>
      </c>
      <c r="B1" s="334"/>
      <c r="C1" s="334"/>
      <c r="D1" s="334"/>
      <c r="E1" s="334"/>
      <c r="F1" s="334"/>
      <c r="G1" s="159"/>
      <c r="H1" s="158" t="s">
        <v>79</v>
      </c>
      <c r="I1" s="157"/>
      <c r="J1" s="156"/>
      <c r="L1" s="145"/>
      <c r="M1" s="155"/>
      <c r="N1" s="153"/>
      <c r="O1" s="153" t="s">
        <v>78</v>
      </c>
      <c r="P1" s="153"/>
      <c r="Q1" s="154"/>
      <c r="R1" s="153"/>
      <c r="AB1" s="152" t="e">
        <f>IF(Y5=1,CONCATENATE(VLOOKUP(Y3,AA16:AH27,2)),CONCATENATE(VLOOKUP(Y3,AA2:AK13,2)))</f>
        <v>#REF!</v>
      </c>
      <c r="AC1" s="152" t="e">
        <f>IF(Y5=1,CONCATENATE(VLOOKUP(Y3,AA16:AK27,3)),CONCATENATE(VLOOKUP(Y3,AA2:AK13,3)))</f>
        <v>#REF!</v>
      </c>
      <c r="AD1" s="152" t="e">
        <f>IF(Y5=1,CONCATENATE(VLOOKUP(Y3,AA16:AK27,4)),CONCATENATE(VLOOKUP(Y3,AA2:AK13,4)))</f>
        <v>#REF!</v>
      </c>
      <c r="AE1" s="152" t="e">
        <f>IF(Y5=1,CONCATENATE(VLOOKUP(Y3,AA16:AK27,5)),CONCATENATE(VLOOKUP(Y3,AA2:AK13,5)))</f>
        <v>#REF!</v>
      </c>
      <c r="AF1" s="152" t="e">
        <f>IF(Y5=1,CONCATENATE(VLOOKUP(Y3,AA16:AK27,6)),CONCATENATE(VLOOKUP(Y3,AA2:AK13,6)))</f>
        <v>#REF!</v>
      </c>
      <c r="AG1" s="152" t="e">
        <f>IF(Y5=1,CONCATENATE(VLOOKUP(Y3,AA16:AK27,7)),CONCATENATE(VLOOKUP(Y3,AA2:AK13,7)))</f>
        <v>#REF!</v>
      </c>
      <c r="AH1" s="152" t="e">
        <f>IF(Y5=1,CONCATENATE(VLOOKUP(Y3,AA16:AK27,8)),CONCATENATE(VLOOKUP(Y3,AA2:AK13,8)))</f>
        <v>#REF!</v>
      </c>
      <c r="AI1" s="152" t="e">
        <f>IF(Y5=1,CONCATENATE(VLOOKUP(Y3,AA16:AK27,9)),CONCATENATE(VLOOKUP(Y3,AA2:AK13,9)))</f>
        <v>#REF!</v>
      </c>
      <c r="AJ1" s="152" t="e">
        <f>IF(Y5=1,CONCATENATE(VLOOKUP(Y3,AA16:AK27,10)),CONCATENATE(VLOOKUP(Y3,AA2:AK13,10)))</f>
        <v>#REF!</v>
      </c>
      <c r="AK1" s="152" t="e">
        <f>IF(Y5=1,CONCATENATE(VLOOKUP(Y3,AA16:AK27,11)),CONCATENATE(VLOOKUP(Y3,AA2:AK13,11)))</f>
        <v>#REF!</v>
      </c>
    </row>
    <row r="2" spans="1:37" x14ac:dyDescent="0.25">
      <c r="A2" s="151" t="s">
        <v>77</v>
      </c>
      <c r="B2" s="149"/>
      <c r="C2" s="149"/>
      <c r="D2" s="149"/>
      <c r="E2" s="149" t="s">
        <v>410</v>
      </c>
      <c r="F2" s="149"/>
      <c r="G2" s="148"/>
      <c r="H2" s="147"/>
      <c r="I2" s="147"/>
      <c r="J2" s="146"/>
      <c r="K2" s="145"/>
      <c r="L2" s="145"/>
      <c r="M2" s="145"/>
      <c r="N2" s="143"/>
      <c r="O2" s="144"/>
      <c r="P2" s="143"/>
      <c r="Q2" s="144"/>
      <c r="R2" s="143"/>
      <c r="Y2" s="142"/>
      <c r="Z2" s="111"/>
      <c r="AA2" s="111" t="s">
        <v>50</v>
      </c>
      <c r="AB2" s="114">
        <v>150</v>
      </c>
      <c r="AC2" s="114">
        <v>120</v>
      </c>
      <c r="AD2" s="114">
        <v>100</v>
      </c>
      <c r="AE2" s="114">
        <v>80</v>
      </c>
      <c r="AF2" s="114">
        <v>70</v>
      </c>
      <c r="AG2" s="114">
        <v>60</v>
      </c>
      <c r="AH2" s="114">
        <v>55</v>
      </c>
      <c r="AI2" s="114">
        <v>50</v>
      </c>
      <c r="AJ2" s="114">
        <v>45</v>
      </c>
      <c r="AK2" s="114">
        <v>40</v>
      </c>
    </row>
    <row r="3" spans="1:37" x14ac:dyDescent="0.25">
      <c r="A3" s="139" t="s">
        <v>75</v>
      </c>
      <c r="B3" s="139"/>
      <c r="C3" s="139"/>
      <c r="D3" s="139"/>
      <c r="E3" s="139" t="s">
        <v>4</v>
      </c>
      <c r="F3" s="139"/>
      <c r="G3" s="139"/>
      <c r="H3" s="139" t="s">
        <v>74</v>
      </c>
      <c r="I3" s="139"/>
      <c r="J3" s="141"/>
      <c r="K3" s="139"/>
      <c r="L3" s="140" t="s">
        <v>73</v>
      </c>
      <c r="M3" s="139"/>
      <c r="N3" s="137"/>
      <c r="O3" s="138"/>
      <c r="P3" s="137"/>
      <c r="Q3" s="136" t="s">
        <v>72</v>
      </c>
      <c r="R3" s="114" t="s">
        <v>71</v>
      </c>
      <c r="Y3" s="111">
        <f>IF(H4="OB","A",IF(H4="IX","W",H4))</f>
        <v>0</v>
      </c>
      <c r="Z3" s="111"/>
      <c r="AA3" s="111" t="s">
        <v>52</v>
      </c>
      <c r="AB3" s="114">
        <v>120</v>
      </c>
      <c r="AC3" s="114">
        <v>90</v>
      </c>
      <c r="AD3" s="114">
        <v>65</v>
      </c>
      <c r="AE3" s="114">
        <v>55</v>
      </c>
      <c r="AF3" s="114">
        <v>50</v>
      </c>
      <c r="AG3" s="114">
        <v>45</v>
      </c>
      <c r="AH3" s="114">
        <v>40</v>
      </c>
      <c r="AI3" s="114">
        <v>35</v>
      </c>
      <c r="AJ3" s="114">
        <v>25</v>
      </c>
      <c r="AK3" s="114">
        <v>20</v>
      </c>
    </row>
    <row r="4" spans="1:37" ht="13.8" thickBot="1" x14ac:dyDescent="0.3">
      <c r="A4" s="335" t="e">
        <f>[3]Altalanos!$A$10</f>
        <v>#REF!</v>
      </c>
      <c r="B4" s="335"/>
      <c r="C4" s="335"/>
      <c r="D4" s="135"/>
      <c r="E4" s="134" t="e">
        <f>[3]Altalanos!$C$10</f>
        <v>#REF!</v>
      </c>
      <c r="F4" s="134"/>
      <c r="G4" s="134"/>
      <c r="H4" s="131"/>
      <c r="I4" s="134"/>
      <c r="J4" s="133"/>
      <c r="K4" s="131"/>
      <c r="L4" s="132" t="e">
        <f>[3]Altalanos!$E$10</f>
        <v>#REF!</v>
      </c>
      <c r="M4" s="131"/>
      <c r="N4" s="129"/>
      <c r="O4" s="130"/>
      <c r="P4" s="129"/>
      <c r="Q4" s="128" t="s">
        <v>70</v>
      </c>
      <c r="R4" s="127" t="s">
        <v>69</v>
      </c>
      <c r="Y4" s="111"/>
      <c r="Z4" s="111"/>
      <c r="AA4" s="111" t="s">
        <v>51</v>
      </c>
      <c r="AB4" s="114">
        <v>90</v>
      </c>
      <c r="AC4" s="114">
        <v>60</v>
      </c>
      <c r="AD4" s="114">
        <v>45</v>
      </c>
      <c r="AE4" s="114">
        <v>34</v>
      </c>
      <c r="AF4" s="114">
        <v>27</v>
      </c>
      <c r="AG4" s="114">
        <v>22</v>
      </c>
      <c r="AH4" s="114">
        <v>18</v>
      </c>
      <c r="AI4" s="114">
        <v>15</v>
      </c>
      <c r="AJ4" s="114">
        <v>12</v>
      </c>
      <c r="AK4" s="114">
        <v>9</v>
      </c>
    </row>
    <row r="5" spans="1:37" x14ac:dyDescent="0.25">
      <c r="A5" s="102"/>
      <c r="B5" s="102" t="s">
        <v>68</v>
      </c>
      <c r="C5" s="102" t="s">
        <v>67</v>
      </c>
      <c r="D5" s="102" t="s">
        <v>38</v>
      </c>
      <c r="E5" s="102" t="s">
        <v>66</v>
      </c>
      <c r="F5" s="102"/>
      <c r="G5" s="102" t="s">
        <v>65</v>
      </c>
      <c r="H5" s="102"/>
      <c r="I5" s="102" t="s">
        <v>64</v>
      </c>
      <c r="J5" s="102"/>
      <c r="K5" s="126" t="s">
        <v>63</v>
      </c>
      <c r="L5" s="126" t="s">
        <v>62</v>
      </c>
      <c r="M5" s="126" t="s">
        <v>61</v>
      </c>
      <c r="Q5" s="125" t="s">
        <v>60</v>
      </c>
      <c r="R5" s="124" t="s">
        <v>59</v>
      </c>
      <c r="Y5" s="111" t="e">
        <f>IF(OR([3]Altalanos!$A$8="F1",[3]Altalanos!$A$8="F2",[3]Altalanos!$A$8="N1",[3]Altalanos!$A$8="N2"),1,2)</f>
        <v>#REF!</v>
      </c>
      <c r="Z5" s="111"/>
      <c r="AA5" s="111" t="s">
        <v>49</v>
      </c>
      <c r="AB5" s="114">
        <v>60</v>
      </c>
      <c r="AC5" s="114">
        <v>40</v>
      </c>
      <c r="AD5" s="114">
        <v>30</v>
      </c>
      <c r="AE5" s="114">
        <v>20</v>
      </c>
      <c r="AF5" s="114">
        <v>18</v>
      </c>
      <c r="AG5" s="114">
        <v>15</v>
      </c>
      <c r="AH5" s="114">
        <v>12</v>
      </c>
      <c r="AI5" s="114">
        <v>10</v>
      </c>
      <c r="AJ5" s="114">
        <v>8</v>
      </c>
      <c r="AK5" s="114">
        <v>6</v>
      </c>
    </row>
    <row r="6" spans="1:37" x14ac:dyDescent="0.25">
      <c r="A6" s="65"/>
      <c r="B6" s="65"/>
      <c r="C6" s="65"/>
      <c r="D6" s="65"/>
      <c r="E6" s="65"/>
      <c r="F6" s="65"/>
      <c r="G6" s="65"/>
      <c r="H6" s="65"/>
      <c r="I6" s="65"/>
      <c r="J6" s="65"/>
      <c r="K6" s="65"/>
      <c r="L6" s="65"/>
      <c r="M6" s="65"/>
      <c r="Y6" s="111"/>
      <c r="Z6" s="111"/>
      <c r="AA6" s="111" t="s">
        <v>47</v>
      </c>
      <c r="AB6" s="114">
        <v>40</v>
      </c>
      <c r="AC6" s="114">
        <v>25</v>
      </c>
      <c r="AD6" s="114">
        <v>18</v>
      </c>
      <c r="AE6" s="114">
        <v>13</v>
      </c>
      <c r="AF6" s="114">
        <v>10</v>
      </c>
      <c r="AG6" s="114">
        <v>8</v>
      </c>
      <c r="AH6" s="114">
        <v>6</v>
      </c>
      <c r="AI6" s="114">
        <v>5</v>
      </c>
      <c r="AJ6" s="114">
        <v>4</v>
      </c>
      <c r="AK6" s="114">
        <v>3</v>
      </c>
    </row>
    <row r="7" spans="1:37" x14ac:dyDescent="0.25">
      <c r="A7" s="121" t="s">
        <v>50</v>
      </c>
      <c r="B7" s="120"/>
      <c r="C7" s="119" t="str">
        <f>IF($B7="","",VLOOKUP($B7,'[3]1MD ELO'!$A$7:$O$22,5))</f>
        <v/>
      </c>
      <c r="D7" s="119"/>
      <c r="E7" s="118" t="s">
        <v>411</v>
      </c>
      <c r="F7" s="53"/>
      <c r="G7" s="118" t="s">
        <v>412</v>
      </c>
      <c r="H7" s="53"/>
      <c r="I7" s="118"/>
      <c r="J7" s="65"/>
      <c r="K7" s="117" t="s">
        <v>52</v>
      </c>
      <c r="L7" s="116"/>
      <c r="M7" s="115"/>
      <c r="Y7" s="111"/>
      <c r="Z7" s="111"/>
      <c r="AA7" s="111" t="s">
        <v>45</v>
      </c>
      <c r="AB7" s="114">
        <v>25</v>
      </c>
      <c r="AC7" s="114">
        <v>15</v>
      </c>
      <c r="AD7" s="114">
        <v>13</v>
      </c>
      <c r="AE7" s="114">
        <v>8</v>
      </c>
      <c r="AF7" s="114">
        <v>6</v>
      </c>
      <c r="AG7" s="114">
        <v>4</v>
      </c>
      <c r="AH7" s="114">
        <v>3</v>
      </c>
      <c r="AI7" s="114">
        <v>2</v>
      </c>
      <c r="AJ7" s="114">
        <v>1</v>
      </c>
      <c r="AK7" s="114">
        <v>0</v>
      </c>
    </row>
    <row r="8" spans="1:37" x14ac:dyDescent="0.25">
      <c r="A8" s="121"/>
      <c r="B8" s="123"/>
      <c r="C8" s="65"/>
      <c r="D8" s="65"/>
      <c r="E8" s="65"/>
      <c r="F8" s="65"/>
      <c r="G8" s="65"/>
      <c r="H8" s="65"/>
      <c r="I8" s="65"/>
      <c r="J8" s="65"/>
      <c r="K8" s="121"/>
      <c r="L8" s="121"/>
      <c r="M8" s="122"/>
      <c r="Y8" s="111"/>
      <c r="Z8" s="111"/>
      <c r="AA8" s="111" t="s">
        <v>44</v>
      </c>
      <c r="AB8" s="114">
        <v>15</v>
      </c>
      <c r="AC8" s="114">
        <v>10</v>
      </c>
      <c r="AD8" s="114">
        <v>7</v>
      </c>
      <c r="AE8" s="114">
        <v>5</v>
      </c>
      <c r="AF8" s="114">
        <v>4</v>
      </c>
      <c r="AG8" s="114">
        <v>3</v>
      </c>
      <c r="AH8" s="114">
        <v>2</v>
      </c>
      <c r="AI8" s="114">
        <v>1</v>
      </c>
      <c r="AJ8" s="114">
        <v>0</v>
      </c>
      <c r="AK8" s="114">
        <v>0</v>
      </c>
    </row>
    <row r="9" spans="1:37" x14ac:dyDescent="0.25">
      <c r="A9" s="121" t="s">
        <v>48</v>
      </c>
      <c r="B9" s="120"/>
      <c r="C9" s="119" t="str">
        <f>IF($B9="","",VLOOKUP($B9,'[3]1MD ELO'!$A$7:$O$22,5))</f>
        <v/>
      </c>
      <c r="D9" s="119"/>
      <c r="E9" s="118" t="s">
        <v>413</v>
      </c>
      <c r="F9" s="53"/>
      <c r="G9" s="118" t="s">
        <v>414</v>
      </c>
      <c r="H9" s="53"/>
      <c r="I9" s="118"/>
      <c r="J9" s="65"/>
      <c r="K9" s="117" t="s">
        <v>49</v>
      </c>
      <c r="L9" s="116"/>
      <c r="M9" s="115"/>
      <c r="Y9" s="111"/>
      <c r="Z9" s="111"/>
      <c r="AA9" s="111" t="s">
        <v>43</v>
      </c>
      <c r="AB9" s="114">
        <v>10</v>
      </c>
      <c r="AC9" s="114">
        <v>6</v>
      </c>
      <c r="AD9" s="114">
        <v>4</v>
      </c>
      <c r="AE9" s="114">
        <v>2</v>
      </c>
      <c r="AF9" s="114">
        <v>1</v>
      </c>
      <c r="AG9" s="114">
        <v>0</v>
      </c>
      <c r="AH9" s="114">
        <v>0</v>
      </c>
      <c r="AI9" s="114">
        <v>0</v>
      </c>
      <c r="AJ9" s="114">
        <v>0</v>
      </c>
      <c r="AK9" s="114">
        <v>0</v>
      </c>
    </row>
    <row r="10" spans="1:37" x14ac:dyDescent="0.25">
      <c r="A10" s="121"/>
      <c r="B10" s="123"/>
      <c r="C10" s="65"/>
      <c r="D10" s="65"/>
      <c r="E10" s="65"/>
      <c r="F10" s="65"/>
      <c r="G10" s="65"/>
      <c r="H10" s="65"/>
      <c r="I10" s="65"/>
      <c r="J10" s="65"/>
      <c r="K10" s="121"/>
      <c r="L10" s="121"/>
      <c r="M10" s="122"/>
      <c r="Y10" s="111"/>
      <c r="Z10" s="111"/>
      <c r="AA10" s="111" t="s">
        <v>42</v>
      </c>
      <c r="AB10" s="114">
        <v>6</v>
      </c>
      <c r="AC10" s="114">
        <v>3</v>
      </c>
      <c r="AD10" s="114">
        <v>2</v>
      </c>
      <c r="AE10" s="114">
        <v>1</v>
      </c>
      <c r="AF10" s="114">
        <v>0</v>
      </c>
      <c r="AG10" s="114">
        <v>0</v>
      </c>
      <c r="AH10" s="114">
        <v>0</v>
      </c>
      <c r="AI10" s="114">
        <v>0</v>
      </c>
      <c r="AJ10" s="114">
        <v>0</v>
      </c>
      <c r="AK10" s="114">
        <v>0</v>
      </c>
    </row>
    <row r="11" spans="1:37" x14ac:dyDescent="0.25">
      <c r="A11" s="121" t="s">
        <v>46</v>
      </c>
      <c r="B11" s="120"/>
      <c r="C11" s="119" t="str">
        <f>IF($B11="","",VLOOKUP($B11,'[3]1MD ELO'!$A$7:$O$22,5))</f>
        <v/>
      </c>
      <c r="D11" s="119"/>
      <c r="E11" s="118" t="s">
        <v>415</v>
      </c>
      <c r="F11" s="53"/>
      <c r="G11" s="118" t="s">
        <v>416</v>
      </c>
      <c r="H11" s="53"/>
      <c r="I11" s="118"/>
      <c r="J11" s="65"/>
      <c r="K11" s="117" t="s">
        <v>51</v>
      </c>
      <c r="L11" s="116"/>
      <c r="M11" s="115"/>
      <c r="Y11" s="111"/>
      <c r="Z11" s="111"/>
      <c r="AA11" s="111" t="s">
        <v>41</v>
      </c>
      <c r="AB11" s="114">
        <v>3</v>
      </c>
      <c r="AC11" s="114">
        <v>2</v>
      </c>
      <c r="AD11" s="114">
        <v>1</v>
      </c>
      <c r="AE11" s="114">
        <v>0</v>
      </c>
      <c r="AF11" s="114">
        <v>0</v>
      </c>
      <c r="AG11" s="114">
        <v>0</v>
      </c>
      <c r="AH11" s="114">
        <v>0</v>
      </c>
      <c r="AI11" s="114">
        <v>0</v>
      </c>
      <c r="AJ11" s="114">
        <v>0</v>
      </c>
      <c r="AK11" s="114">
        <v>0</v>
      </c>
    </row>
    <row r="12" spans="1:37" x14ac:dyDescent="0.25">
      <c r="A12" s="65"/>
      <c r="B12" s="65"/>
      <c r="C12" s="65"/>
      <c r="D12" s="65"/>
      <c r="E12" s="65"/>
      <c r="F12" s="65"/>
      <c r="G12" s="65"/>
      <c r="H12" s="65"/>
      <c r="I12" s="65"/>
      <c r="J12" s="65"/>
      <c r="K12" s="65"/>
      <c r="L12" s="65"/>
      <c r="M12" s="65"/>
      <c r="Y12" s="111"/>
      <c r="Z12" s="111"/>
      <c r="AA12" s="111" t="s">
        <v>40</v>
      </c>
      <c r="AB12" s="113">
        <v>0</v>
      </c>
      <c r="AC12" s="113">
        <v>0</v>
      </c>
      <c r="AD12" s="113">
        <v>0</v>
      </c>
      <c r="AE12" s="113">
        <v>0</v>
      </c>
      <c r="AF12" s="113">
        <v>0</v>
      </c>
      <c r="AG12" s="113">
        <v>0</v>
      </c>
      <c r="AH12" s="113">
        <v>0</v>
      </c>
      <c r="AI12" s="113">
        <v>0</v>
      </c>
      <c r="AJ12" s="113">
        <v>0</v>
      </c>
      <c r="AK12" s="113">
        <v>0</v>
      </c>
    </row>
    <row r="13" spans="1:37" x14ac:dyDescent="0.25">
      <c r="A13" s="65"/>
      <c r="B13" s="65"/>
      <c r="C13" s="65"/>
      <c r="D13" s="65"/>
      <c r="E13" s="65"/>
      <c r="F13" s="65"/>
      <c r="G13" s="65"/>
      <c r="H13" s="65"/>
      <c r="I13" s="65"/>
      <c r="J13" s="65"/>
      <c r="K13" s="65"/>
      <c r="L13" s="65"/>
      <c r="M13" s="65"/>
      <c r="Y13" s="111"/>
      <c r="Z13" s="111"/>
      <c r="AA13" s="111" t="s">
        <v>39</v>
      </c>
      <c r="AB13" s="113">
        <v>0</v>
      </c>
      <c r="AC13" s="113">
        <v>0</v>
      </c>
      <c r="AD13" s="113">
        <v>0</v>
      </c>
      <c r="AE13" s="113">
        <v>0</v>
      </c>
      <c r="AF13" s="113">
        <v>0</v>
      </c>
      <c r="AG13" s="113">
        <v>0</v>
      </c>
      <c r="AH13" s="113">
        <v>0</v>
      </c>
      <c r="AI13" s="113">
        <v>0</v>
      </c>
      <c r="AJ13" s="113">
        <v>0</v>
      </c>
      <c r="AK13" s="113">
        <v>0</v>
      </c>
    </row>
    <row r="14" spans="1:37" x14ac:dyDescent="0.25">
      <c r="A14" s="65"/>
      <c r="B14" s="65"/>
      <c r="C14" s="65"/>
      <c r="D14" s="65"/>
      <c r="E14" s="65"/>
      <c r="F14" s="65"/>
      <c r="G14" s="65"/>
      <c r="H14" s="65"/>
      <c r="I14" s="65"/>
      <c r="J14" s="65"/>
      <c r="K14" s="65"/>
      <c r="L14" s="65"/>
      <c r="M14" s="65"/>
      <c r="Y14" s="111"/>
      <c r="Z14" s="111"/>
      <c r="AA14" s="111"/>
      <c r="AB14" s="111"/>
      <c r="AC14" s="111"/>
      <c r="AD14" s="111"/>
      <c r="AE14" s="111"/>
      <c r="AF14" s="111"/>
      <c r="AG14" s="111"/>
      <c r="AH14" s="111"/>
      <c r="AI14" s="111"/>
      <c r="AJ14" s="111"/>
      <c r="AK14" s="111"/>
    </row>
    <row r="15" spans="1:37" x14ac:dyDescent="0.25">
      <c r="A15" s="65"/>
      <c r="B15" s="326"/>
      <c r="C15" s="326"/>
      <c r="D15" s="326"/>
      <c r="E15" s="326"/>
      <c r="F15" s="326"/>
      <c r="G15" s="326"/>
      <c r="H15" s="326"/>
      <c r="I15" s="326"/>
      <c r="J15" s="326"/>
      <c r="K15" s="326"/>
      <c r="L15" s="65"/>
      <c r="M15" s="65"/>
      <c r="Y15" s="111"/>
      <c r="Z15" s="111"/>
      <c r="AA15" s="111"/>
      <c r="AB15" s="111"/>
      <c r="AC15" s="111"/>
      <c r="AD15" s="111"/>
      <c r="AE15" s="111"/>
      <c r="AF15" s="111"/>
      <c r="AG15" s="111"/>
      <c r="AH15" s="111"/>
      <c r="AI15" s="111"/>
      <c r="AJ15" s="111"/>
      <c r="AK15" s="111"/>
    </row>
    <row r="16" spans="1:37" x14ac:dyDescent="0.25">
      <c r="A16" s="65"/>
      <c r="B16" s="326"/>
      <c r="C16" s="326"/>
      <c r="D16" s="326"/>
      <c r="E16" s="326"/>
      <c r="F16" s="326"/>
      <c r="G16" s="326"/>
      <c r="H16" s="326"/>
      <c r="I16" s="326"/>
      <c r="J16" s="326"/>
      <c r="K16" s="326"/>
      <c r="L16" s="65"/>
      <c r="M16" s="65"/>
      <c r="Y16" s="111"/>
      <c r="Z16" s="111"/>
      <c r="AA16" s="111" t="s">
        <v>50</v>
      </c>
      <c r="AB16" s="111">
        <v>300</v>
      </c>
      <c r="AC16" s="111">
        <v>250</v>
      </c>
      <c r="AD16" s="111">
        <v>220</v>
      </c>
      <c r="AE16" s="111">
        <v>180</v>
      </c>
      <c r="AF16" s="111">
        <v>160</v>
      </c>
      <c r="AG16" s="111">
        <v>150</v>
      </c>
      <c r="AH16" s="111">
        <v>140</v>
      </c>
      <c r="AI16" s="111">
        <v>130</v>
      </c>
      <c r="AJ16" s="111">
        <v>120</v>
      </c>
      <c r="AK16" s="111">
        <v>110</v>
      </c>
    </row>
    <row r="17" spans="1:37" x14ac:dyDescent="0.25">
      <c r="A17" s="65"/>
      <c r="B17" s="326"/>
      <c r="C17" s="326"/>
      <c r="D17" s="326"/>
      <c r="E17" s="326"/>
      <c r="F17" s="326"/>
      <c r="G17" s="326"/>
      <c r="H17" s="326"/>
      <c r="I17" s="326"/>
      <c r="J17" s="326"/>
      <c r="K17" s="326"/>
      <c r="L17" s="65"/>
      <c r="M17" s="65"/>
      <c r="Y17" s="111"/>
      <c r="Z17" s="111"/>
      <c r="AA17" s="111" t="s">
        <v>52</v>
      </c>
      <c r="AB17" s="111">
        <v>250</v>
      </c>
      <c r="AC17" s="111">
        <v>200</v>
      </c>
      <c r="AD17" s="111">
        <v>160</v>
      </c>
      <c r="AE17" s="111">
        <v>140</v>
      </c>
      <c r="AF17" s="111">
        <v>120</v>
      </c>
      <c r="AG17" s="111">
        <v>110</v>
      </c>
      <c r="AH17" s="111">
        <v>100</v>
      </c>
      <c r="AI17" s="111">
        <v>90</v>
      </c>
      <c r="AJ17" s="111">
        <v>80</v>
      </c>
      <c r="AK17" s="111">
        <v>70</v>
      </c>
    </row>
    <row r="18" spans="1:37" ht="18.75" customHeight="1" x14ac:dyDescent="0.25">
      <c r="A18" s="65"/>
      <c r="B18" s="347"/>
      <c r="C18" s="347"/>
      <c r="D18" s="348" t="s">
        <v>417</v>
      </c>
      <c r="E18" s="348"/>
      <c r="F18" s="346" t="s">
        <v>413</v>
      </c>
      <c r="G18" s="346"/>
      <c r="H18" s="346" t="s">
        <v>415</v>
      </c>
      <c r="I18" s="346"/>
      <c r="J18" s="326"/>
      <c r="K18" s="326"/>
      <c r="L18" s="65"/>
      <c r="M18" s="65"/>
      <c r="Y18" s="111"/>
      <c r="Z18" s="111"/>
      <c r="AA18" s="111" t="s">
        <v>51</v>
      </c>
      <c r="AB18" s="111">
        <v>200</v>
      </c>
      <c r="AC18" s="111">
        <v>150</v>
      </c>
      <c r="AD18" s="111">
        <v>130</v>
      </c>
      <c r="AE18" s="111">
        <v>110</v>
      </c>
      <c r="AF18" s="111">
        <v>95</v>
      </c>
      <c r="AG18" s="111">
        <v>80</v>
      </c>
      <c r="AH18" s="111">
        <v>70</v>
      </c>
      <c r="AI18" s="111">
        <v>60</v>
      </c>
      <c r="AJ18" s="111">
        <v>55</v>
      </c>
      <c r="AK18" s="111">
        <v>50</v>
      </c>
    </row>
    <row r="19" spans="1:37" ht="18.75" customHeight="1" x14ac:dyDescent="0.25">
      <c r="A19" s="112" t="s">
        <v>50</v>
      </c>
      <c r="B19" s="348" t="str">
        <f>E7</f>
        <v xml:space="preserve">KIS </v>
      </c>
      <c r="C19" s="348"/>
      <c r="D19" s="349"/>
      <c r="E19" s="349"/>
      <c r="F19" s="350" t="s">
        <v>418</v>
      </c>
      <c r="G19" s="350"/>
      <c r="H19" s="350" t="s">
        <v>420</v>
      </c>
      <c r="I19" s="350"/>
      <c r="J19" s="326"/>
      <c r="K19" s="326"/>
      <c r="L19" s="65"/>
      <c r="M19" s="65"/>
      <c r="Y19" s="111"/>
      <c r="Z19" s="111"/>
      <c r="AA19" s="111" t="s">
        <v>49</v>
      </c>
      <c r="AB19" s="111">
        <v>150</v>
      </c>
      <c r="AC19" s="111">
        <v>120</v>
      </c>
      <c r="AD19" s="111">
        <v>100</v>
      </c>
      <c r="AE19" s="111">
        <v>80</v>
      </c>
      <c r="AF19" s="111">
        <v>70</v>
      </c>
      <c r="AG19" s="111">
        <v>60</v>
      </c>
      <c r="AH19" s="111">
        <v>55</v>
      </c>
      <c r="AI19" s="111">
        <v>50</v>
      </c>
      <c r="AJ19" s="111">
        <v>45</v>
      </c>
      <c r="AK19" s="111">
        <v>40</v>
      </c>
    </row>
    <row r="20" spans="1:37" ht="18.75" customHeight="1" x14ac:dyDescent="0.25">
      <c r="A20" s="112" t="s">
        <v>48</v>
      </c>
      <c r="B20" s="348" t="str">
        <f>E9</f>
        <v>SPRENCZ</v>
      </c>
      <c r="C20" s="348"/>
      <c r="D20" s="350" t="s">
        <v>419</v>
      </c>
      <c r="E20" s="350"/>
      <c r="F20" s="349"/>
      <c r="G20" s="349"/>
      <c r="H20" s="350" t="s">
        <v>423</v>
      </c>
      <c r="I20" s="350"/>
      <c r="J20" s="326"/>
      <c r="K20" s="326"/>
      <c r="L20" s="65"/>
      <c r="M20" s="65"/>
      <c r="Y20" s="111"/>
      <c r="Z20" s="111"/>
      <c r="AA20" s="111" t="s">
        <v>47</v>
      </c>
      <c r="AB20" s="111">
        <v>120</v>
      </c>
      <c r="AC20" s="111">
        <v>90</v>
      </c>
      <c r="AD20" s="111">
        <v>65</v>
      </c>
      <c r="AE20" s="111">
        <v>55</v>
      </c>
      <c r="AF20" s="111">
        <v>50</v>
      </c>
      <c r="AG20" s="111">
        <v>45</v>
      </c>
      <c r="AH20" s="111">
        <v>40</v>
      </c>
      <c r="AI20" s="111">
        <v>35</v>
      </c>
      <c r="AJ20" s="111">
        <v>25</v>
      </c>
      <c r="AK20" s="111">
        <v>20</v>
      </c>
    </row>
    <row r="21" spans="1:37" ht="18.75" customHeight="1" x14ac:dyDescent="0.25">
      <c r="A21" s="112" t="s">
        <v>46</v>
      </c>
      <c r="B21" s="348" t="str">
        <f>E11</f>
        <v>BOLDIZSÁR</v>
      </c>
      <c r="C21" s="348"/>
      <c r="D21" s="350" t="s">
        <v>421</v>
      </c>
      <c r="E21" s="350"/>
      <c r="F21" s="350" t="s">
        <v>422</v>
      </c>
      <c r="G21" s="350"/>
      <c r="H21" s="349"/>
      <c r="I21" s="349"/>
      <c r="J21" s="326"/>
      <c r="K21" s="326"/>
      <c r="L21" s="65"/>
      <c r="M21" s="65"/>
      <c r="Y21" s="111"/>
      <c r="Z21" s="111"/>
      <c r="AA21" s="111" t="s">
        <v>45</v>
      </c>
      <c r="AB21" s="111">
        <v>90</v>
      </c>
      <c r="AC21" s="111">
        <v>60</v>
      </c>
      <c r="AD21" s="111">
        <v>45</v>
      </c>
      <c r="AE21" s="111">
        <v>34</v>
      </c>
      <c r="AF21" s="111">
        <v>27</v>
      </c>
      <c r="AG21" s="111">
        <v>22</v>
      </c>
      <c r="AH21" s="111">
        <v>18</v>
      </c>
      <c r="AI21" s="111">
        <v>15</v>
      </c>
      <c r="AJ21" s="111">
        <v>12</v>
      </c>
      <c r="AK21" s="111">
        <v>9</v>
      </c>
    </row>
    <row r="22" spans="1:37" x14ac:dyDescent="0.25">
      <c r="A22" s="65"/>
      <c r="B22" s="326"/>
      <c r="C22" s="326"/>
      <c r="D22" s="326"/>
      <c r="E22" s="326"/>
      <c r="F22" s="326"/>
      <c r="G22" s="326"/>
      <c r="H22" s="326"/>
      <c r="I22" s="326"/>
      <c r="J22" s="326"/>
      <c r="K22" s="326"/>
      <c r="L22" s="65"/>
      <c r="M22" s="65"/>
      <c r="Y22" s="111"/>
      <c r="Z22" s="111"/>
      <c r="AA22" s="111" t="s">
        <v>44</v>
      </c>
      <c r="AB22" s="111">
        <v>60</v>
      </c>
      <c r="AC22" s="111">
        <v>40</v>
      </c>
      <c r="AD22" s="111">
        <v>30</v>
      </c>
      <c r="AE22" s="111">
        <v>20</v>
      </c>
      <c r="AF22" s="111">
        <v>18</v>
      </c>
      <c r="AG22" s="111">
        <v>15</v>
      </c>
      <c r="AH22" s="111">
        <v>12</v>
      </c>
      <c r="AI22" s="111">
        <v>10</v>
      </c>
      <c r="AJ22" s="111">
        <v>8</v>
      </c>
      <c r="AK22" s="111">
        <v>6</v>
      </c>
    </row>
    <row r="23" spans="1:37" x14ac:dyDescent="0.25">
      <c r="A23" s="65"/>
      <c r="B23" s="326"/>
      <c r="C23" s="326"/>
      <c r="D23" s="326"/>
      <c r="E23" s="326"/>
      <c r="F23" s="326"/>
      <c r="G23" s="326"/>
      <c r="H23" s="326"/>
      <c r="I23" s="326"/>
      <c r="J23" s="326"/>
      <c r="K23" s="326"/>
      <c r="L23" s="65"/>
      <c r="M23" s="65"/>
      <c r="Y23" s="111"/>
      <c r="Z23" s="111"/>
      <c r="AA23" s="111" t="s">
        <v>43</v>
      </c>
      <c r="AB23" s="111">
        <v>40</v>
      </c>
      <c r="AC23" s="111">
        <v>25</v>
      </c>
      <c r="AD23" s="111">
        <v>18</v>
      </c>
      <c r="AE23" s="111">
        <v>13</v>
      </c>
      <c r="AF23" s="111">
        <v>8</v>
      </c>
      <c r="AG23" s="111">
        <v>7</v>
      </c>
      <c r="AH23" s="111">
        <v>6</v>
      </c>
      <c r="AI23" s="111">
        <v>5</v>
      </c>
      <c r="AJ23" s="111">
        <v>4</v>
      </c>
      <c r="AK23" s="111">
        <v>3</v>
      </c>
    </row>
    <row r="24" spans="1:37" x14ac:dyDescent="0.25">
      <c r="A24" s="65"/>
      <c r="B24" s="65"/>
      <c r="C24" s="65"/>
      <c r="D24" s="65"/>
      <c r="E24" s="65"/>
      <c r="F24" s="65"/>
      <c r="G24" s="65"/>
      <c r="H24" s="65"/>
      <c r="I24" s="65"/>
      <c r="J24" s="65"/>
      <c r="K24" s="65"/>
      <c r="L24" s="65"/>
      <c r="M24" s="65"/>
      <c r="Y24" s="111"/>
      <c r="Z24" s="111"/>
      <c r="AA24" s="111" t="s">
        <v>42</v>
      </c>
      <c r="AB24" s="111">
        <v>25</v>
      </c>
      <c r="AC24" s="111">
        <v>15</v>
      </c>
      <c r="AD24" s="111">
        <v>13</v>
      </c>
      <c r="AE24" s="111">
        <v>7</v>
      </c>
      <c r="AF24" s="111">
        <v>6</v>
      </c>
      <c r="AG24" s="111">
        <v>5</v>
      </c>
      <c r="AH24" s="111">
        <v>4</v>
      </c>
      <c r="AI24" s="111">
        <v>3</v>
      </c>
      <c r="AJ24" s="111">
        <v>2</v>
      </c>
      <c r="AK24" s="111">
        <v>1</v>
      </c>
    </row>
    <row r="25" spans="1:37" x14ac:dyDescent="0.25">
      <c r="A25" s="65"/>
      <c r="B25" s="65"/>
      <c r="C25" s="65"/>
      <c r="D25" s="65"/>
      <c r="E25" s="65"/>
      <c r="F25" s="65"/>
      <c r="G25" s="65"/>
      <c r="H25" s="65"/>
      <c r="I25" s="65"/>
      <c r="J25" s="65"/>
      <c r="K25" s="65"/>
      <c r="L25" s="65"/>
      <c r="M25" s="65"/>
      <c r="Y25" s="111"/>
      <c r="Z25" s="111"/>
      <c r="AA25" s="111" t="s">
        <v>41</v>
      </c>
      <c r="AB25" s="111">
        <v>15</v>
      </c>
      <c r="AC25" s="111">
        <v>10</v>
      </c>
      <c r="AD25" s="111">
        <v>8</v>
      </c>
      <c r="AE25" s="111">
        <v>4</v>
      </c>
      <c r="AF25" s="111">
        <v>3</v>
      </c>
      <c r="AG25" s="111">
        <v>2</v>
      </c>
      <c r="AH25" s="111">
        <v>1</v>
      </c>
      <c r="AI25" s="111">
        <v>0</v>
      </c>
      <c r="AJ25" s="111">
        <v>0</v>
      </c>
      <c r="AK25" s="111">
        <v>0</v>
      </c>
    </row>
    <row r="26" spans="1:37" x14ac:dyDescent="0.25">
      <c r="A26" s="65"/>
      <c r="B26" s="65"/>
      <c r="C26" s="65"/>
      <c r="D26" s="65"/>
      <c r="E26" s="65"/>
      <c r="F26" s="65"/>
      <c r="G26" s="65"/>
      <c r="H26" s="65"/>
      <c r="I26" s="65"/>
      <c r="J26" s="65"/>
      <c r="K26" s="65"/>
      <c r="L26" s="65"/>
      <c r="M26" s="65"/>
      <c r="Y26" s="111"/>
      <c r="Z26" s="111"/>
      <c r="AA26" s="111" t="s">
        <v>40</v>
      </c>
      <c r="AB26" s="111">
        <v>10</v>
      </c>
      <c r="AC26" s="111">
        <v>6</v>
      </c>
      <c r="AD26" s="111">
        <v>4</v>
      </c>
      <c r="AE26" s="111">
        <v>2</v>
      </c>
      <c r="AF26" s="111">
        <v>1</v>
      </c>
      <c r="AG26" s="111">
        <v>0</v>
      </c>
      <c r="AH26" s="111">
        <v>0</v>
      </c>
      <c r="AI26" s="111">
        <v>0</v>
      </c>
      <c r="AJ26" s="111">
        <v>0</v>
      </c>
      <c r="AK26" s="111">
        <v>0</v>
      </c>
    </row>
    <row r="27" spans="1:37" x14ac:dyDescent="0.25">
      <c r="A27" s="65"/>
      <c r="B27" s="65"/>
      <c r="C27" s="65"/>
      <c r="D27" s="65"/>
      <c r="E27" s="65"/>
      <c r="F27" s="65"/>
      <c r="G27" s="65"/>
      <c r="H27" s="65"/>
      <c r="I27" s="65"/>
      <c r="J27" s="65"/>
      <c r="K27" s="65"/>
      <c r="L27" s="65"/>
      <c r="M27" s="65"/>
      <c r="Y27" s="111"/>
      <c r="Z27" s="111"/>
      <c r="AA27" s="111" t="s">
        <v>39</v>
      </c>
      <c r="AB27" s="111">
        <v>3</v>
      </c>
      <c r="AC27" s="111">
        <v>2</v>
      </c>
      <c r="AD27" s="111">
        <v>1</v>
      </c>
      <c r="AE27" s="111">
        <v>0</v>
      </c>
      <c r="AF27" s="111">
        <v>0</v>
      </c>
      <c r="AG27" s="111">
        <v>0</v>
      </c>
      <c r="AH27" s="111">
        <v>0</v>
      </c>
      <c r="AI27" s="111">
        <v>0</v>
      </c>
      <c r="AJ27" s="111">
        <v>0</v>
      </c>
      <c r="AK27" s="111">
        <v>0</v>
      </c>
    </row>
    <row r="28" spans="1:37" x14ac:dyDescent="0.25">
      <c r="A28" s="65"/>
      <c r="B28" s="65"/>
      <c r="C28" s="65"/>
      <c r="D28" s="65"/>
      <c r="E28" s="65"/>
      <c r="F28" s="65"/>
      <c r="G28" s="65"/>
      <c r="H28" s="65"/>
      <c r="I28" s="65"/>
      <c r="J28" s="65"/>
      <c r="K28" s="65"/>
      <c r="L28" s="65"/>
      <c r="M28" s="65"/>
    </row>
    <row r="29" spans="1:37" x14ac:dyDescent="0.25">
      <c r="A29" s="65"/>
      <c r="B29" s="65"/>
      <c r="C29" s="65"/>
      <c r="D29" s="65"/>
      <c r="E29" s="65"/>
      <c r="F29" s="65"/>
      <c r="G29" s="65"/>
      <c r="H29" s="65"/>
      <c r="I29" s="65"/>
      <c r="J29" s="65"/>
      <c r="K29" s="65"/>
      <c r="L29" s="65"/>
      <c r="M29" s="65"/>
    </row>
    <row r="30" spans="1:37" x14ac:dyDescent="0.25">
      <c r="A30" s="65"/>
      <c r="B30" s="65"/>
      <c r="C30" s="65"/>
      <c r="D30" s="65"/>
      <c r="E30" s="65"/>
      <c r="F30" s="65"/>
      <c r="G30" s="65"/>
      <c r="H30" s="65"/>
      <c r="I30" s="65"/>
      <c r="J30" s="65"/>
      <c r="K30" s="65"/>
      <c r="L30" s="65"/>
      <c r="M30" s="65"/>
    </row>
    <row r="31" spans="1:37" x14ac:dyDescent="0.25">
      <c r="A31" s="65"/>
      <c r="B31" s="65"/>
      <c r="C31" s="65"/>
      <c r="D31" s="65"/>
      <c r="E31" s="65"/>
      <c r="F31" s="65"/>
      <c r="G31" s="65"/>
      <c r="H31" s="65"/>
      <c r="I31" s="65"/>
      <c r="J31" s="65"/>
      <c r="K31" s="65"/>
      <c r="L31" s="65"/>
      <c r="M31" s="65"/>
    </row>
    <row r="32" spans="1:37" x14ac:dyDescent="0.25">
      <c r="A32" s="65"/>
      <c r="B32" s="65"/>
      <c r="C32" s="65"/>
      <c r="D32" s="65"/>
      <c r="E32" s="65"/>
      <c r="F32" s="65"/>
      <c r="G32" s="65"/>
      <c r="H32" s="65"/>
      <c r="I32" s="65"/>
      <c r="J32" s="65"/>
      <c r="K32" s="65"/>
      <c r="L32" s="53"/>
      <c r="M32" s="53"/>
    </row>
    <row r="33" spans="1:18" x14ac:dyDescent="0.25">
      <c r="A33" s="110" t="s">
        <v>38</v>
      </c>
      <c r="B33" s="109"/>
      <c r="C33" s="108"/>
      <c r="D33" s="106" t="s">
        <v>36</v>
      </c>
      <c r="E33" s="104" t="s">
        <v>37</v>
      </c>
      <c r="F33" s="107"/>
      <c r="G33" s="106" t="s">
        <v>36</v>
      </c>
      <c r="H33" s="104" t="s">
        <v>35</v>
      </c>
      <c r="I33" s="105"/>
      <c r="J33" s="104" t="s">
        <v>34</v>
      </c>
      <c r="K33" s="103" t="s">
        <v>33</v>
      </c>
      <c r="L33" s="102"/>
      <c r="M33" s="101"/>
      <c r="N33" s="100"/>
      <c r="P33" s="99"/>
      <c r="Q33" s="99"/>
      <c r="R33" s="98"/>
    </row>
    <row r="34" spans="1:18" x14ac:dyDescent="0.25">
      <c r="A34" s="97" t="s">
        <v>32</v>
      </c>
      <c r="B34" s="93"/>
      <c r="C34" s="96"/>
      <c r="D34" s="95"/>
      <c r="E34" s="336"/>
      <c r="F34" s="336"/>
      <c r="G34" s="94" t="s">
        <v>31</v>
      </c>
      <c r="H34" s="93"/>
      <c r="I34" s="92"/>
      <c r="J34" s="91"/>
      <c r="K34" s="79" t="s">
        <v>30</v>
      </c>
      <c r="L34" s="78"/>
      <c r="M34" s="64"/>
      <c r="P34" s="76"/>
      <c r="Q34" s="76"/>
      <c r="R34" s="51"/>
    </row>
    <row r="35" spans="1:18" x14ac:dyDescent="0.25">
      <c r="A35" s="54" t="s">
        <v>29</v>
      </c>
      <c r="B35" s="57"/>
      <c r="C35" s="90"/>
      <c r="D35" s="72"/>
      <c r="E35" s="337"/>
      <c r="F35" s="337"/>
      <c r="G35" s="70" t="s">
        <v>28</v>
      </c>
      <c r="H35" s="69"/>
      <c r="I35" s="68"/>
      <c r="J35" s="67"/>
      <c r="K35" s="89"/>
      <c r="L35" s="53"/>
      <c r="M35" s="52"/>
      <c r="P35" s="51"/>
      <c r="Q35" s="50"/>
      <c r="R35" s="51"/>
    </row>
    <row r="36" spans="1:18" x14ac:dyDescent="0.25">
      <c r="A36" s="88"/>
      <c r="B36" s="87"/>
      <c r="C36" s="86"/>
      <c r="D36" s="72"/>
      <c r="E36" s="71"/>
      <c r="F36" s="65"/>
      <c r="G36" s="70" t="s">
        <v>27</v>
      </c>
      <c r="H36" s="69"/>
      <c r="I36" s="68"/>
      <c r="J36" s="67"/>
      <c r="K36" s="79" t="s">
        <v>26</v>
      </c>
      <c r="L36" s="78"/>
      <c r="M36" s="77"/>
      <c r="P36" s="76"/>
      <c r="Q36" s="76"/>
      <c r="R36" s="51"/>
    </row>
    <row r="37" spans="1:18" x14ac:dyDescent="0.25">
      <c r="A37" s="85"/>
      <c r="B37" s="84"/>
      <c r="C37" s="80"/>
      <c r="D37" s="72"/>
      <c r="E37" s="71"/>
      <c r="F37" s="65"/>
      <c r="G37" s="70" t="s">
        <v>25</v>
      </c>
      <c r="H37" s="69"/>
      <c r="I37" s="68"/>
      <c r="J37" s="67"/>
      <c r="K37" s="66"/>
      <c r="L37" s="65"/>
      <c r="M37" s="64"/>
      <c r="P37" s="51"/>
      <c r="Q37" s="50"/>
      <c r="R37" s="51"/>
    </row>
    <row r="38" spans="1:18" x14ac:dyDescent="0.25">
      <c r="A38" s="83"/>
      <c r="B38" s="82"/>
      <c r="C38" s="81"/>
      <c r="D38" s="72"/>
      <c r="E38" s="71"/>
      <c r="F38" s="65"/>
      <c r="G38" s="70" t="s">
        <v>24</v>
      </c>
      <c r="H38" s="69"/>
      <c r="I38" s="68"/>
      <c r="J38" s="67"/>
      <c r="K38" s="54"/>
      <c r="L38" s="53"/>
      <c r="M38" s="52"/>
      <c r="P38" s="51"/>
      <c r="Q38" s="50"/>
      <c r="R38" s="51"/>
    </row>
    <row r="39" spans="1:18" x14ac:dyDescent="0.25">
      <c r="A39" s="75"/>
      <c r="B39" s="74"/>
      <c r="C39" s="80"/>
      <c r="D39" s="72"/>
      <c r="E39" s="71"/>
      <c r="F39" s="65"/>
      <c r="G39" s="70" t="s">
        <v>23</v>
      </c>
      <c r="H39" s="69"/>
      <c r="I39" s="68"/>
      <c r="J39" s="67"/>
      <c r="K39" s="79" t="s">
        <v>22</v>
      </c>
      <c r="L39" s="78"/>
      <c r="M39" s="77"/>
      <c r="P39" s="76"/>
      <c r="Q39" s="76"/>
      <c r="R39" s="51"/>
    </row>
    <row r="40" spans="1:18" x14ac:dyDescent="0.25">
      <c r="A40" s="75"/>
      <c r="B40" s="74"/>
      <c r="C40" s="73"/>
      <c r="D40" s="72"/>
      <c r="E40" s="71"/>
      <c r="F40" s="65"/>
      <c r="G40" s="70" t="s">
        <v>21</v>
      </c>
      <c r="H40" s="69"/>
      <c r="I40" s="68"/>
      <c r="J40" s="67"/>
      <c r="K40" s="66"/>
      <c r="L40" s="65"/>
      <c r="M40" s="64"/>
      <c r="P40" s="51"/>
      <c r="Q40" s="50"/>
      <c r="R40" s="51"/>
    </row>
    <row r="41" spans="1:18" x14ac:dyDescent="0.25">
      <c r="A41" s="63"/>
      <c r="B41" s="62"/>
      <c r="C41" s="61"/>
      <c r="D41" s="60"/>
      <c r="E41" s="59"/>
      <c r="F41" s="53"/>
      <c r="G41" s="58" t="s">
        <v>20</v>
      </c>
      <c r="H41" s="57"/>
      <c r="I41" s="56"/>
      <c r="J41" s="55"/>
      <c r="K41" s="54" t="e">
        <f>L4</f>
        <v>#REF!</v>
      </c>
      <c r="L41" s="53"/>
      <c r="M41" s="52"/>
      <c r="P41" s="51"/>
      <c r="Q41" s="50"/>
      <c r="R41" s="49"/>
    </row>
  </sheetData>
  <mergeCells count="20">
    <mergeCell ref="E35:F35"/>
    <mergeCell ref="B19:C19"/>
    <mergeCell ref="D19:E19"/>
    <mergeCell ref="F19:G19"/>
    <mergeCell ref="H19:I19"/>
    <mergeCell ref="B20:C20"/>
    <mergeCell ref="D20:E20"/>
    <mergeCell ref="F20:G20"/>
    <mergeCell ref="H20:I20"/>
    <mergeCell ref="B21:C21"/>
    <mergeCell ref="D21:E21"/>
    <mergeCell ref="F21:G21"/>
    <mergeCell ref="H21:I21"/>
    <mergeCell ref="E34:F34"/>
    <mergeCell ref="H18:I18"/>
    <mergeCell ref="A1:F1"/>
    <mergeCell ref="A4:C4"/>
    <mergeCell ref="B18:C18"/>
    <mergeCell ref="D18:E18"/>
    <mergeCell ref="F18:G18"/>
  </mergeCells>
  <conditionalFormatting sqref="E7 E9 E11">
    <cfRule type="cellIs" dxfId="188" priority="2" stopIfTrue="1" operator="equal">
      <formula>"Bye"</formula>
    </cfRule>
  </conditionalFormatting>
  <conditionalFormatting sqref="R41">
    <cfRule type="expression" dxfId="187" priority="1" stopIfTrue="1">
      <formula>$O$1="CU"</formula>
    </cfRule>
  </conditionalFormatting>
  <printOptions horizontalCentered="1" verticalCentered="1"/>
  <pageMargins left="0" right="0" top="0.98425196850393704" bottom="0.98425196850393704" header="0.51181102362204722" footer="0.51181102362204722"/>
  <pageSetup paperSize="9" scale="90" orientation="portrait" horizontalDpi="1200" verticalDpi="12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1"/>
  </sheetPr>
  <dimension ref="A1:AK41"/>
  <sheetViews>
    <sheetView topLeftCell="A4" workbookViewId="0">
      <selection activeCell="O19" sqref="O19"/>
    </sheetView>
  </sheetViews>
  <sheetFormatPr defaultColWidth="9.109375" defaultRowHeight="13.2" x14ac:dyDescent="0.25"/>
  <cols>
    <col min="1" max="1" width="5.44140625" style="48" customWidth="1"/>
    <col min="2" max="2" width="4.44140625" style="48" customWidth="1"/>
    <col min="3" max="3" width="8.33203125" style="48" customWidth="1"/>
    <col min="4" max="4" width="7.109375" style="48" customWidth="1"/>
    <col min="5" max="5" width="9.33203125" style="48" customWidth="1"/>
    <col min="6" max="6" width="7.109375" style="48" customWidth="1"/>
    <col min="7" max="7" width="9.33203125" style="48" customWidth="1"/>
    <col min="8" max="8" width="7.109375" style="48" customWidth="1"/>
    <col min="9" max="9" width="10.5546875" style="48" customWidth="1"/>
    <col min="10" max="10" width="7.88671875" style="48" customWidth="1"/>
    <col min="11" max="12" width="8.5546875" style="48" customWidth="1"/>
    <col min="13" max="13" width="7.88671875" style="48" customWidth="1"/>
    <col min="14" max="14" width="9.109375" style="48"/>
    <col min="15" max="15" width="5.109375" style="48" customWidth="1"/>
    <col min="16" max="16" width="11.5546875" style="48" customWidth="1"/>
    <col min="17" max="17" width="9.33203125" style="48" customWidth="1"/>
    <col min="18" max="24" width="9.109375" style="48"/>
    <col min="25" max="37" width="0" style="48" hidden="1" customWidth="1"/>
    <col min="38" max="16384" width="9.109375" style="48"/>
  </cols>
  <sheetData>
    <row r="1" spans="1:37" ht="24.6" x14ac:dyDescent="0.25">
      <c r="A1" s="334" t="s">
        <v>16</v>
      </c>
      <c r="B1" s="334"/>
      <c r="C1" s="334"/>
      <c r="D1" s="334"/>
      <c r="E1" s="334"/>
      <c r="F1" s="334"/>
      <c r="G1" s="159"/>
      <c r="H1" s="158" t="s">
        <v>79</v>
      </c>
      <c r="I1" s="157"/>
      <c r="J1" s="156"/>
      <c r="L1" s="145"/>
      <c r="M1" s="155"/>
      <c r="N1" s="153"/>
      <c r="O1" s="153" t="s">
        <v>78</v>
      </c>
      <c r="P1" s="153"/>
      <c r="Q1" s="154"/>
      <c r="R1" s="153"/>
      <c r="AB1" s="152" t="e">
        <f>IF(Y5=1,CONCATENATE(VLOOKUP(Y3,AA16:AH27,2)),CONCATENATE(VLOOKUP(Y3,AA2:AK13,2)))</f>
        <v>#REF!</v>
      </c>
      <c r="AC1" s="152" t="e">
        <f>IF(Y5=1,CONCATENATE(VLOOKUP(Y3,AA16:AK27,3)),CONCATENATE(VLOOKUP(Y3,AA2:AK13,3)))</f>
        <v>#REF!</v>
      </c>
      <c r="AD1" s="152" t="e">
        <f>IF(Y5=1,CONCATENATE(VLOOKUP(Y3,AA16:AK27,4)),CONCATENATE(VLOOKUP(Y3,AA2:AK13,4)))</f>
        <v>#REF!</v>
      </c>
      <c r="AE1" s="152" t="e">
        <f>IF(Y5=1,CONCATENATE(VLOOKUP(Y3,AA16:AK27,5)),CONCATENATE(VLOOKUP(Y3,AA2:AK13,5)))</f>
        <v>#REF!</v>
      </c>
      <c r="AF1" s="152" t="e">
        <f>IF(Y5=1,CONCATENATE(VLOOKUP(Y3,AA16:AK27,6)),CONCATENATE(VLOOKUP(Y3,AA2:AK13,6)))</f>
        <v>#REF!</v>
      </c>
      <c r="AG1" s="152" t="e">
        <f>IF(Y5=1,CONCATENATE(VLOOKUP(Y3,AA16:AK27,7)),CONCATENATE(VLOOKUP(Y3,AA2:AK13,7)))</f>
        <v>#REF!</v>
      </c>
      <c r="AH1" s="152" t="e">
        <f>IF(Y5=1,CONCATENATE(VLOOKUP(Y3,AA16:AK27,8)),CONCATENATE(VLOOKUP(Y3,AA2:AK13,8)))</f>
        <v>#REF!</v>
      </c>
      <c r="AI1" s="152" t="e">
        <f>IF(Y5=1,CONCATENATE(VLOOKUP(Y3,AA16:AK27,9)),CONCATENATE(VLOOKUP(Y3,AA2:AK13,9)))</f>
        <v>#REF!</v>
      </c>
      <c r="AJ1" s="152" t="e">
        <f>IF(Y5=1,CONCATENATE(VLOOKUP(Y3,AA16:AK27,10)),CONCATENATE(VLOOKUP(Y3,AA2:AK13,10)))</f>
        <v>#REF!</v>
      </c>
      <c r="AK1" s="152" t="e">
        <f>IF(Y5=1,CONCATENATE(VLOOKUP(Y3,AA16:AK27,11)),CONCATENATE(VLOOKUP(Y3,AA2:AK13,11)))</f>
        <v>#REF!</v>
      </c>
    </row>
    <row r="2" spans="1:37" x14ac:dyDescent="0.25">
      <c r="A2" s="151" t="s">
        <v>77</v>
      </c>
      <c r="B2" s="149"/>
      <c r="C2" s="149"/>
      <c r="D2" s="149"/>
      <c r="E2" s="173" t="s">
        <v>94</v>
      </c>
      <c r="F2" s="149"/>
      <c r="G2" s="148"/>
      <c r="H2" s="147"/>
      <c r="I2" s="147"/>
      <c r="J2" s="146"/>
      <c r="K2" s="145"/>
      <c r="L2" s="145"/>
      <c r="M2" s="145"/>
      <c r="N2" s="143"/>
      <c r="O2" s="144"/>
      <c r="P2" s="143"/>
      <c r="Q2" s="144"/>
      <c r="R2" s="143"/>
      <c r="Y2" s="142"/>
      <c r="Z2" s="111"/>
      <c r="AA2" s="111" t="s">
        <v>50</v>
      </c>
      <c r="AB2" s="114">
        <v>150</v>
      </c>
      <c r="AC2" s="114">
        <v>120</v>
      </c>
      <c r="AD2" s="114">
        <v>100</v>
      </c>
      <c r="AE2" s="114">
        <v>80</v>
      </c>
      <c r="AF2" s="114">
        <v>70</v>
      </c>
      <c r="AG2" s="114">
        <v>60</v>
      </c>
      <c r="AH2" s="114">
        <v>55</v>
      </c>
      <c r="AI2" s="114">
        <v>50</v>
      </c>
      <c r="AJ2" s="114">
        <v>45</v>
      </c>
      <c r="AK2" s="114">
        <v>40</v>
      </c>
    </row>
    <row r="3" spans="1:37" x14ac:dyDescent="0.25">
      <c r="A3" s="139" t="s">
        <v>75</v>
      </c>
      <c r="B3" s="139"/>
      <c r="C3" s="139"/>
      <c r="D3" s="139"/>
      <c r="E3" s="139" t="s">
        <v>4</v>
      </c>
      <c r="F3" s="139"/>
      <c r="G3" s="139"/>
      <c r="H3" s="139" t="s">
        <v>74</v>
      </c>
      <c r="I3" s="139"/>
      <c r="J3" s="141"/>
      <c r="K3" s="139"/>
      <c r="L3" s="140" t="s">
        <v>73</v>
      </c>
      <c r="M3" s="139"/>
      <c r="N3" s="137"/>
      <c r="O3" s="138"/>
      <c r="P3" s="137"/>
      <c r="Q3" s="138"/>
      <c r="R3" s="174"/>
      <c r="Y3" s="111">
        <f>IF(H4="OB","A",IF(H4="IX","W",H4))</f>
        <v>0</v>
      </c>
      <c r="Z3" s="111"/>
      <c r="AA3" s="111" t="s">
        <v>52</v>
      </c>
      <c r="AB3" s="114">
        <v>120</v>
      </c>
      <c r="AC3" s="114">
        <v>90</v>
      </c>
      <c r="AD3" s="114">
        <v>65</v>
      </c>
      <c r="AE3" s="114">
        <v>55</v>
      </c>
      <c r="AF3" s="114">
        <v>50</v>
      </c>
      <c r="AG3" s="114">
        <v>45</v>
      </c>
      <c r="AH3" s="114">
        <v>40</v>
      </c>
      <c r="AI3" s="114">
        <v>35</v>
      </c>
      <c r="AJ3" s="114">
        <v>25</v>
      </c>
      <c r="AK3" s="114">
        <v>20</v>
      </c>
    </row>
    <row r="4" spans="1:37" ht="13.8" thickBot="1" x14ac:dyDescent="0.3">
      <c r="A4" s="335" t="s">
        <v>17</v>
      </c>
      <c r="B4" s="335"/>
      <c r="C4" s="335"/>
      <c r="D4" s="135"/>
      <c r="E4" s="134" t="s">
        <v>18</v>
      </c>
      <c r="F4" s="134"/>
      <c r="G4" s="134"/>
      <c r="H4" s="131"/>
      <c r="I4" s="134"/>
      <c r="J4" s="133"/>
      <c r="K4" s="131"/>
      <c r="L4" s="132" t="s">
        <v>19</v>
      </c>
      <c r="M4" s="131"/>
      <c r="N4" s="129"/>
      <c r="O4" s="130"/>
      <c r="P4" s="136" t="s">
        <v>72</v>
      </c>
      <c r="Q4" s="114" t="s">
        <v>95</v>
      </c>
      <c r="R4" s="114" t="s">
        <v>93</v>
      </c>
      <c r="S4" s="175"/>
      <c r="Y4" s="111"/>
      <c r="Z4" s="111"/>
      <c r="AA4" s="111" t="s">
        <v>51</v>
      </c>
      <c r="AB4" s="114">
        <v>90</v>
      </c>
      <c r="AC4" s="114">
        <v>60</v>
      </c>
      <c r="AD4" s="114">
        <v>45</v>
      </c>
      <c r="AE4" s="114">
        <v>34</v>
      </c>
      <c r="AF4" s="114">
        <v>27</v>
      </c>
      <c r="AG4" s="114">
        <v>22</v>
      </c>
      <c r="AH4" s="114">
        <v>18</v>
      </c>
      <c r="AI4" s="114">
        <v>15</v>
      </c>
      <c r="AJ4" s="114">
        <v>12</v>
      </c>
      <c r="AK4" s="114">
        <v>9</v>
      </c>
    </row>
    <row r="5" spans="1:37" x14ac:dyDescent="0.25">
      <c r="A5" s="102"/>
      <c r="B5" s="102" t="s">
        <v>68</v>
      </c>
      <c r="C5" s="102" t="s">
        <v>67</v>
      </c>
      <c r="D5" s="102" t="s">
        <v>38</v>
      </c>
      <c r="E5" s="102" t="s">
        <v>66</v>
      </c>
      <c r="F5" s="102"/>
      <c r="G5" s="102" t="s">
        <v>65</v>
      </c>
      <c r="H5" s="102"/>
      <c r="I5" s="102" t="s">
        <v>64</v>
      </c>
      <c r="J5" s="102"/>
      <c r="K5" s="126" t="s">
        <v>63</v>
      </c>
      <c r="L5" s="126" t="s">
        <v>62</v>
      </c>
      <c r="M5" s="126" t="s">
        <v>61</v>
      </c>
      <c r="P5" s="128" t="s">
        <v>70</v>
      </c>
      <c r="Q5" s="127" t="s">
        <v>92</v>
      </c>
      <c r="R5" s="127" t="s">
        <v>96</v>
      </c>
      <c r="S5" s="175"/>
      <c r="Y5" s="111" t="e">
        <f>IF(OR([2]Altalanos!$A$8="F1",[2]Altalanos!$A$8="F2",[2]Altalanos!$A$8="N1",[2]Altalanos!$A$8="N2"),1,2)</f>
        <v>#REF!</v>
      </c>
      <c r="Z5" s="111"/>
      <c r="AA5" s="111" t="s">
        <v>49</v>
      </c>
      <c r="AB5" s="114">
        <v>60</v>
      </c>
      <c r="AC5" s="114">
        <v>40</v>
      </c>
      <c r="AD5" s="114">
        <v>30</v>
      </c>
      <c r="AE5" s="114">
        <v>20</v>
      </c>
      <c r="AF5" s="114">
        <v>18</v>
      </c>
      <c r="AG5" s="114">
        <v>15</v>
      </c>
      <c r="AH5" s="114">
        <v>12</v>
      </c>
      <c r="AI5" s="114">
        <v>10</v>
      </c>
      <c r="AJ5" s="114">
        <v>8</v>
      </c>
      <c r="AK5" s="114">
        <v>6</v>
      </c>
    </row>
    <row r="6" spans="1:37" x14ac:dyDescent="0.25">
      <c r="A6" s="65"/>
      <c r="B6" s="65"/>
      <c r="C6" s="65"/>
      <c r="D6" s="65"/>
      <c r="E6" s="65"/>
      <c r="F6" s="65"/>
      <c r="G6" s="65"/>
      <c r="H6" s="65"/>
      <c r="I6" s="65"/>
      <c r="J6" s="65"/>
      <c r="K6" s="65"/>
      <c r="L6" s="65"/>
      <c r="M6" s="65"/>
      <c r="P6" s="125" t="s">
        <v>60</v>
      </c>
      <c r="Q6" s="124" t="s">
        <v>97</v>
      </c>
      <c r="R6" s="124" t="s">
        <v>71</v>
      </c>
      <c r="S6" s="175"/>
      <c r="Y6" s="111"/>
      <c r="Z6" s="111"/>
      <c r="AA6" s="111" t="s">
        <v>47</v>
      </c>
      <c r="AB6" s="114">
        <v>40</v>
      </c>
      <c r="AC6" s="114">
        <v>25</v>
      </c>
      <c r="AD6" s="114">
        <v>18</v>
      </c>
      <c r="AE6" s="114">
        <v>13</v>
      </c>
      <c r="AF6" s="114">
        <v>10</v>
      </c>
      <c r="AG6" s="114">
        <v>8</v>
      </c>
      <c r="AH6" s="114">
        <v>6</v>
      </c>
      <c r="AI6" s="114">
        <v>5</v>
      </c>
      <c r="AJ6" s="114">
        <v>4</v>
      </c>
      <c r="AK6" s="114">
        <v>3</v>
      </c>
    </row>
    <row r="7" spans="1:37" x14ac:dyDescent="0.25">
      <c r="A7" s="121" t="s">
        <v>50</v>
      </c>
      <c r="B7" s="120">
        <v>5</v>
      </c>
      <c r="C7" s="170">
        <v>0</v>
      </c>
      <c r="D7" s="170">
        <v>0</v>
      </c>
      <c r="E7" s="345" t="s">
        <v>161</v>
      </c>
      <c r="F7" s="345"/>
      <c r="G7" s="345">
        <v>0</v>
      </c>
      <c r="H7" s="345"/>
      <c r="I7" s="171">
        <v>0</v>
      </c>
      <c r="J7" s="65"/>
      <c r="K7" s="117"/>
      <c r="L7" s="116" t="s">
        <v>78</v>
      </c>
      <c r="M7" s="115"/>
      <c r="P7" s="136" t="s">
        <v>98</v>
      </c>
      <c r="Q7" s="114" t="s">
        <v>69</v>
      </c>
      <c r="R7" s="114" t="s">
        <v>82</v>
      </c>
      <c r="Y7" s="111"/>
      <c r="Z7" s="111"/>
      <c r="AA7" s="111" t="s">
        <v>45</v>
      </c>
      <c r="AB7" s="114">
        <v>25</v>
      </c>
      <c r="AC7" s="114">
        <v>15</v>
      </c>
      <c r="AD7" s="114">
        <v>13</v>
      </c>
      <c r="AE7" s="114">
        <v>8</v>
      </c>
      <c r="AF7" s="114">
        <v>6</v>
      </c>
      <c r="AG7" s="114">
        <v>4</v>
      </c>
      <c r="AH7" s="114">
        <v>3</v>
      </c>
      <c r="AI7" s="114">
        <v>2</v>
      </c>
      <c r="AJ7" s="114">
        <v>1</v>
      </c>
      <c r="AK7" s="114">
        <v>0</v>
      </c>
    </row>
    <row r="8" spans="1:37" x14ac:dyDescent="0.25">
      <c r="A8" s="121"/>
      <c r="B8" s="123"/>
      <c r="C8" s="172"/>
      <c r="D8" s="172"/>
      <c r="E8" s="172"/>
      <c r="F8" s="172"/>
      <c r="G8" s="172"/>
      <c r="H8" s="172"/>
      <c r="I8" s="172"/>
      <c r="J8" s="65"/>
      <c r="K8" s="121"/>
      <c r="L8" s="121"/>
      <c r="M8" s="122"/>
      <c r="P8" s="128" t="s">
        <v>99</v>
      </c>
      <c r="Q8" s="127" t="s">
        <v>59</v>
      </c>
      <c r="R8" s="127" t="s">
        <v>100</v>
      </c>
      <c r="Y8" s="111"/>
      <c r="Z8" s="111"/>
      <c r="AA8" s="111" t="s">
        <v>44</v>
      </c>
      <c r="AB8" s="114">
        <v>15</v>
      </c>
      <c r="AC8" s="114">
        <v>10</v>
      </c>
      <c r="AD8" s="114">
        <v>7</v>
      </c>
      <c r="AE8" s="114">
        <v>5</v>
      </c>
      <c r="AF8" s="114">
        <v>4</v>
      </c>
      <c r="AG8" s="114">
        <v>3</v>
      </c>
      <c r="AH8" s="114">
        <v>2</v>
      </c>
      <c r="AI8" s="114">
        <v>1</v>
      </c>
      <c r="AJ8" s="114">
        <v>0</v>
      </c>
      <c r="AK8" s="114">
        <v>0</v>
      </c>
    </row>
    <row r="9" spans="1:37" x14ac:dyDescent="0.25">
      <c r="A9" s="121" t="s">
        <v>48</v>
      </c>
      <c r="B9" s="120">
        <v>1</v>
      </c>
      <c r="C9" s="170">
        <v>0</v>
      </c>
      <c r="D9" s="170">
        <v>0</v>
      </c>
      <c r="E9" s="345" t="s">
        <v>162</v>
      </c>
      <c r="F9" s="345"/>
      <c r="G9" s="345">
        <v>0</v>
      </c>
      <c r="H9" s="345"/>
      <c r="I9" s="171">
        <v>0</v>
      </c>
      <c r="J9" s="65"/>
      <c r="K9" s="117" t="s">
        <v>52</v>
      </c>
      <c r="L9" s="116" t="s">
        <v>78</v>
      </c>
      <c r="M9" s="115"/>
      <c r="Y9" s="111"/>
      <c r="Z9" s="111"/>
      <c r="AA9" s="111" t="s">
        <v>43</v>
      </c>
      <c r="AB9" s="114">
        <v>10</v>
      </c>
      <c r="AC9" s="114">
        <v>6</v>
      </c>
      <c r="AD9" s="114">
        <v>4</v>
      </c>
      <c r="AE9" s="114">
        <v>2</v>
      </c>
      <c r="AF9" s="114">
        <v>1</v>
      </c>
      <c r="AG9" s="114">
        <v>0</v>
      </c>
      <c r="AH9" s="114">
        <v>0</v>
      </c>
      <c r="AI9" s="114">
        <v>0</v>
      </c>
      <c r="AJ9" s="114">
        <v>0</v>
      </c>
      <c r="AK9" s="114">
        <v>0</v>
      </c>
    </row>
    <row r="10" spans="1:37" x14ac:dyDescent="0.25">
      <c r="A10" s="121"/>
      <c r="B10" s="123"/>
      <c r="C10" s="172"/>
      <c r="D10" s="172"/>
      <c r="E10" s="172"/>
      <c r="F10" s="172"/>
      <c r="G10" s="172"/>
      <c r="H10" s="172"/>
      <c r="I10" s="172"/>
      <c r="J10" s="65"/>
      <c r="K10" s="121"/>
      <c r="L10" s="121"/>
      <c r="M10" s="122"/>
      <c r="Y10" s="111"/>
      <c r="Z10" s="111"/>
      <c r="AA10" s="111" t="s">
        <v>42</v>
      </c>
      <c r="AB10" s="114">
        <v>6</v>
      </c>
      <c r="AC10" s="114">
        <v>3</v>
      </c>
      <c r="AD10" s="114">
        <v>2</v>
      </c>
      <c r="AE10" s="114">
        <v>1</v>
      </c>
      <c r="AF10" s="114">
        <v>0</v>
      </c>
      <c r="AG10" s="114">
        <v>0</v>
      </c>
      <c r="AH10" s="114">
        <v>0</v>
      </c>
      <c r="AI10" s="114">
        <v>0</v>
      </c>
      <c r="AJ10" s="114">
        <v>0</v>
      </c>
      <c r="AK10" s="114">
        <v>0</v>
      </c>
    </row>
    <row r="11" spans="1:37" x14ac:dyDescent="0.25">
      <c r="A11" s="121" t="s">
        <v>46</v>
      </c>
      <c r="B11" s="120">
        <v>4</v>
      </c>
      <c r="C11" s="170">
        <v>0</v>
      </c>
      <c r="D11" s="170">
        <v>0</v>
      </c>
      <c r="E11" s="345" t="s">
        <v>163</v>
      </c>
      <c r="F11" s="345"/>
      <c r="G11" s="345">
        <v>0</v>
      </c>
      <c r="H11" s="345"/>
      <c r="I11" s="171">
        <v>0</v>
      </c>
      <c r="J11" s="65"/>
      <c r="K11" s="117" t="s">
        <v>49</v>
      </c>
      <c r="L11" s="116" t="s">
        <v>78</v>
      </c>
      <c r="M11" s="115"/>
      <c r="Y11" s="111"/>
      <c r="Z11" s="111"/>
      <c r="AA11" s="111" t="s">
        <v>41</v>
      </c>
      <c r="AB11" s="114">
        <v>3</v>
      </c>
      <c r="AC11" s="114">
        <v>2</v>
      </c>
      <c r="AD11" s="114">
        <v>1</v>
      </c>
      <c r="AE11" s="114">
        <v>0</v>
      </c>
      <c r="AF11" s="114">
        <v>0</v>
      </c>
      <c r="AG11" s="114">
        <v>0</v>
      </c>
      <c r="AH11" s="114">
        <v>0</v>
      </c>
      <c r="AI11" s="114">
        <v>0</v>
      </c>
      <c r="AJ11" s="114">
        <v>0</v>
      </c>
      <c r="AK11" s="114">
        <v>0</v>
      </c>
    </row>
    <row r="12" spans="1:37" x14ac:dyDescent="0.25">
      <c r="A12" s="121"/>
      <c r="B12" s="123"/>
      <c r="C12" s="172"/>
      <c r="D12" s="172"/>
      <c r="E12" s="172"/>
      <c r="F12" s="172"/>
      <c r="G12" s="172"/>
      <c r="H12" s="172"/>
      <c r="I12" s="172"/>
      <c r="J12" s="65"/>
      <c r="K12" s="65"/>
      <c r="L12" s="65"/>
      <c r="M12" s="122"/>
      <c r="Y12" s="111"/>
      <c r="Z12" s="111"/>
      <c r="AA12" s="111" t="s">
        <v>40</v>
      </c>
      <c r="AB12" s="113">
        <v>0</v>
      </c>
      <c r="AC12" s="113">
        <v>0</v>
      </c>
      <c r="AD12" s="113">
        <v>0</v>
      </c>
      <c r="AE12" s="113">
        <v>0</v>
      </c>
      <c r="AF12" s="113">
        <v>0</v>
      </c>
      <c r="AG12" s="113">
        <v>0</v>
      </c>
      <c r="AH12" s="113">
        <v>0</v>
      </c>
      <c r="AI12" s="113">
        <v>0</v>
      </c>
      <c r="AJ12" s="113">
        <v>0</v>
      </c>
      <c r="AK12" s="113">
        <v>0</v>
      </c>
    </row>
    <row r="13" spans="1:37" x14ac:dyDescent="0.25">
      <c r="A13" s="121" t="s">
        <v>83</v>
      </c>
      <c r="B13" s="120">
        <v>2</v>
      </c>
      <c r="C13" s="170">
        <v>0</v>
      </c>
      <c r="D13" s="170">
        <v>0</v>
      </c>
      <c r="E13" s="345" t="s">
        <v>164</v>
      </c>
      <c r="F13" s="345"/>
      <c r="G13" s="345">
        <v>0</v>
      </c>
      <c r="H13" s="345"/>
      <c r="I13" s="171">
        <v>0</v>
      </c>
      <c r="J13" s="65"/>
      <c r="K13" s="117" t="s">
        <v>51</v>
      </c>
      <c r="L13" s="116" t="s">
        <v>78</v>
      </c>
      <c r="M13" s="115"/>
      <c r="Y13" s="111"/>
      <c r="Z13" s="111"/>
      <c r="AA13" s="111" t="s">
        <v>39</v>
      </c>
      <c r="AB13" s="113">
        <v>0</v>
      </c>
      <c r="AC13" s="113">
        <v>0</v>
      </c>
      <c r="AD13" s="113">
        <v>0</v>
      </c>
      <c r="AE13" s="113">
        <v>0</v>
      </c>
      <c r="AF13" s="113">
        <v>0</v>
      </c>
      <c r="AG13" s="113">
        <v>0</v>
      </c>
      <c r="AH13" s="113">
        <v>0</v>
      </c>
      <c r="AI13" s="113">
        <v>0</v>
      </c>
      <c r="AJ13" s="113">
        <v>0</v>
      </c>
      <c r="AK13" s="113">
        <v>0</v>
      </c>
    </row>
    <row r="14" spans="1:37" x14ac:dyDescent="0.25">
      <c r="A14" s="121"/>
      <c r="B14" s="123"/>
      <c r="C14" s="172"/>
      <c r="D14" s="172"/>
      <c r="E14" s="172"/>
      <c r="F14" s="172"/>
      <c r="G14" s="172"/>
      <c r="H14" s="172"/>
      <c r="I14" s="172"/>
      <c r="J14" s="65"/>
      <c r="K14" s="121"/>
      <c r="L14" s="121"/>
      <c r="M14" s="122"/>
      <c r="Y14" s="111"/>
      <c r="Z14" s="111"/>
      <c r="AA14" s="111"/>
      <c r="AB14" s="111"/>
      <c r="AC14" s="111"/>
      <c r="AD14" s="111"/>
      <c r="AE14" s="111"/>
      <c r="AF14" s="111"/>
      <c r="AG14" s="111"/>
      <c r="AH14" s="111"/>
      <c r="AI14" s="111"/>
      <c r="AJ14" s="111"/>
      <c r="AK14" s="111"/>
    </row>
    <row r="15" spans="1:37" x14ac:dyDescent="0.25">
      <c r="A15" s="121" t="s">
        <v>84</v>
      </c>
      <c r="B15" s="120">
        <v>3</v>
      </c>
      <c r="C15" s="170">
        <v>0</v>
      </c>
      <c r="D15" s="170">
        <v>0</v>
      </c>
      <c r="E15" s="345" t="s">
        <v>165</v>
      </c>
      <c r="F15" s="345"/>
      <c r="G15" s="345">
        <v>0</v>
      </c>
      <c r="H15" s="345"/>
      <c r="I15" s="171">
        <v>0</v>
      </c>
      <c r="J15" s="65"/>
      <c r="K15" s="117"/>
      <c r="L15" s="116" t="s">
        <v>78</v>
      </c>
      <c r="M15" s="115"/>
      <c r="Y15" s="111"/>
      <c r="Z15" s="111"/>
      <c r="AA15" s="111"/>
      <c r="AB15" s="111"/>
      <c r="AC15" s="111"/>
      <c r="AD15" s="111"/>
      <c r="AE15" s="111"/>
      <c r="AF15" s="111"/>
      <c r="AG15" s="111"/>
      <c r="AH15" s="111"/>
      <c r="AI15" s="111"/>
      <c r="AJ15" s="111"/>
      <c r="AK15" s="111"/>
    </row>
    <row r="16" spans="1:37" x14ac:dyDescent="0.25">
      <c r="A16" s="65"/>
      <c r="B16" s="65"/>
      <c r="C16" s="65"/>
      <c r="D16" s="65"/>
      <c r="E16" s="65"/>
      <c r="F16" s="65"/>
      <c r="G16" s="65"/>
      <c r="H16" s="65"/>
      <c r="I16" s="65"/>
      <c r="J16" s="65"/>
      <c r="K16" s="65"/>
      <c r="L16" s="65"/>
      <c r="M16" s="65"/>
      <c r="Y16" s="111"/>
      <c r="Z16" s="111"/>
      <c r="AA16" s="111" t="s">
        <v>50</v>
      </c>
      <c r="AB16" s="111">
        <v>300</v>
      </c>
      <c r="AC16" s="111">
        <v>250</v>
      </c>
      <c r="AD16" s="111">
        <v>220</v>
      </c>
      <c r="AE16" s="111">
        <v>180</v>
      </c>
      <c r="AF16" s="111">
        <v>160</v>
      </c>
      <c r="AG16" s="111">
        <v>150</v>
      </c>
      <c r="AH16" s="111">
        <v>140</v>
      </c>
      <c r="AI16" s="111">
        <v>130</v>
      </c>
      <c r="AJ16" s="111">
        <v>120</v>
      </c>
      <c r="AK16" s="111">
        <v>110</v>
      </c>
    </row>
    <row r="17" spans="1:37" x14ac:dyDescent="0.25">
      <c r="A17" s="65"/>
      <c r="B17" s="65"/>
      <c r="C17" s="65"/>
      <c r="D17" s="65"/>
      <c r="E17" s="65"/>
      <c r="F17" s="65"/>
      <c r="G17" s="65"/>
      <c r="H17" s="65"/>
      <c r="I17" s="65"/>
      <c r="J17" s="65"/>
      <c r="K17" s="65"/>
      <c r="L17" s="65"/>
      <c r="M17" s="65"/>
      <c r="Y17" s="111"/>
      <c r="Z17" s="111"/>
      <c r="AA17" s="111" t="s">
        <v>52</v>
      </c>
      <c r="AB17" s="111">
        <v>250</v>
      </c>
      <c r="AC17" s="111">
        <v>200</v>
      </c>
      <c r="AD17" s="111">
        <v>160</v>
      </c>
      <c r="AE17" s="111">
        <v>140</v>
      </c>
      <c r="AF17" s="111">
        <v>120</v>
      </c>
      <c r="AG17" s="111">
        <v>110</v>
      </c>
      <c r="AH17" s="111">
        <v>100</v>
      </c>
      <c r="AI17" s="111">
        <v>90</v>
      </c>
      <c r="AJ17" s="111">
        <v>80</v>
      </c>
      <c r="AK17" s="111">
        <v>70</v>
      </c>
    </row>
    <row r="18" spans="1:37" ht="18.75" customHeight="1" x14ac:dyDescent="0.25">
      <c r="A18" s="65"/>
      <c r="B18" s="343"/>
      <c r="C18" s="343"/>
      <c r="D18" s="344" t="s">
        <v>161</v>
      </c>
      <c r="E18" s="344"/>
      <c r="F18" s="344" t="s">
        <v>162</v>
      </c>
      <c r="G18" s="344"/>
      <c r="H18" s="344" t="s">
        <v>163</v>
      </c>
      <c r="I18" s="344"/>
      <c r="J18" s="344" t="s">
        <v>164</v>
      </c>
      <c r="K18" s="344"/>
      <c r="L18" s="344" t="s">
        <v>165</v>
      </c>
      <c r="M18" s="344"/>
      <c r="Y18" s="111"/>
      <c r="Z18" s="111"/>
      <c r="AA18" s="111" t="s">
        <v>51</v>
      </c>
      <c r="AB18" s="111">
        <v>200</v>
      </c>
      <c r="AC18" s="111">
        <v>150</v>
      </c>
      <c r="AD18" s="111">
        <v>130</v>
      </c>
      <c r="AE18" s="111">
        <v>110</v>
      </c>
      <c r="AF18" s="111">
        <v>95</v>
      </c>
      <c r="AG18" s="111">
        <v>80</v>
      </c>
      <c r="AH18" s="111">
        <v>70</v>
      </c>
      <c r="AI18" s="111">
        <v>60</v>
      </c>
      <c r="AJ18" s="111">
        <v>55</v>
      </c>
      <c r="AK18" s="111">
        <v>50</v>
      </c>
    </row>
    <row r="19" spans="1:37" ht="18.75" customHeight="1" x14ac:dyDescent="0.25">
      <c r="A19" s="112" t="s">
        <v>50</v>
      </c>
      <c r="B19" s="338" t="s">
        <v>161</v>
      </c>
      <c r="C19" s="338"/>
      <c r="D19" s="340"/>
      <c r="E19" s="340"/>
      <c r="F19" s="339" t="s">
        <v>427</v>
      </c>
      <c r="G19" s="339"/>
      <c r="H19" s="339" t="s">
        <v>364</v>
      </c>
      <c r="I19" s="339"/>
      <c r="J19" s="344" t="s">
        <v>365</v>
      </c>
      <c r="K19" s="344"/>
      <c r="L19" s="344" t="s">
        <v>366</v>
      </c>
      <c r="M19" s="344"/>
      <c r="Y19" s="111"/>
      <c r="Z19" s="111"/>
      <c r="AA19" s="111" t="s">
        <v>49</v>
      </c>
      <c r="AB19" s="111">
        <v>150</v>
      </c>
      <c r="AC19" s="111">
        <v>120</v>
      </c>
      <c r="AD19" s="111">
        <v>100</v>
      </c>
      <c r="AE19" s="111">
        <v>80</v>
      </c>
      <c r="AF19" s="111">
        <v>70</v>
      </c>
      <c r="AG19" s="111">
        <v>60</v>
      </c>
      <c r="AH19" s="111">
        <v>55</v>
      </c>
      <c r="AI19" s="111">
        <v>50</v>
      </c>
      <c r="AJ19" s="111">
        <v>45</v>
      </c>
      <c r="AK19" s="111">
        <v>40</v>
      </c>
    </row>
    <row r="20" spans="1:37" ht="18.75" customHeight="1" x14ac:dyDescent="0.25">
      <c r="A20" s="112" t="s">
        <v>48</v>
      </c>
      <c r="B20" s="338" t="s">
        <v>162</v>
      </c>
      <c r="C20" s="338"/>
      <c r="D20" s="339" t="s">
        <v>426</v>
      </c>
      <c r="E20" s="339"/>
      <c r="F20" s="340"/>
      <c r="G20" s="340"/>
      <c r="H20" s="339" t="s">
        <v>367</v>
      </c>
      <c r="I20" s="339"/>
      <c r="J20" s="339" t="s">
        <v>368</v>
      </c>
      <c r="K20" s="339"/>
      <c r="L20" s="344" t="s">
        <v>369</v>
      </c>
      <c r="M20" s="344"/>
      <c r="Y20" s="111"/>
      <c r="Z20" s="111"/>
      <c r="AA20" s="111" t="s">
        <v>47</v>
      </c>
      <c r="AB20" s="111">
        <v>120</v>
      </c>
      <c r="AC20" s="111">
        <v>90</v>
      </c>
      <c r="AD20" s="111">
        <v>65</v>
      </c>
      <c r="AE20" s="111">
        <v>55</v>
      </c>
      <c r="AF20" s="111">
        <v>50</v>
      </c>
      <c r="AG20" s="111">
        <v>45</v>
      </c>
      <c r="AH20" s="111">
        <v>40</v>
      </c>
      <c r="AI20" s="111">
        <v>35</v>
      </c>
      <c r="AJ20" s="111">
        <v>25</v>
      </c>
      <c r="AK20" s="111">
        <v>20</v>
      </c>
    </row>
    <row r="21" spans="1:37" ht="18.75" customHeight="1" x14ac:dyDescent="0.25">
      <c r="A21" s="112" t="s">
        <v>46</v>
      </c>
      <c r="B21" s="338" t="s">
        <v>163</v>
      </c>
      <c r="C21" s="338"/>
      <c r="D21" s="339" t="s">
        <v>370</v>
      </c>
      <c r="E21" s="339"/>
      <c r="F21" s="339" t="s">
        <v>371</v>
      </c>
      <c r="G21" s="339"/>
      <c r="H21" s="340"/>
      <c r="I21" s="340"/>
      <c r="J21" s="339" t="s">
        <v>372</v>
      </c>
      <c r="K21" s="339"/>
      <c r="L21" s="339" t="s">
        <v>424</v>
      </c>
      <c r="M21" s="339"/>
      <c r="Y21" s="111"/>
      <c r="Z21" s="111"/>
      <c r="AA21" s="111" t="s">
        <v>45</v>
      </c>
      <c r="AB21" s="111">
        <v>90</v>
      </c>
      <c r="AC21" s="111">
        <v>60</v>
      </c>
      <c r="AD21" s="111">
        <v>45</v>
      </c>
      <c r="AE21" s="111">
        <v>34</v>
      </c>
      <c r="AF21" s="111">
        <v>27</v>
      </c>
      <c r="AG21" s="111">
        <v>22</v>
      </c>
      <c r="AH21" s="111">
        <v>18</v>
      </c>
      <c r="AI21" s="111">
        <v>15</v>
      </c>
      <c r="AJ21" s="111">
        <v>12</v>
      </c>
      <c r="AK21" s="111">
        <v>9</v>
      </c>
    </row>
    <row r="22" spans="1:37" ht="18.75" customHeight="1" x14ac:dyDescent="0.25">
      <c r="A22" s="112" t="s">
        <v>83</v>
      </c>
      <c r="B22" s="338" t="s">
        <v>164</v>
      </c>
      <c r="C22" s="338"/>
      <c r="D22" s="339" t="s">
        <v>373</v>
      </c>
      <c r="E22" s="339"/>
      <c r="F22" s="339" t="s">
        <v>374</v>
      </c>
      <c r="G22" s="339"/>
      <c r="H22" s="344" t="s">
        <v>375</v>
      </c>
      <c r="I22" s="344"/>
      <c r="J22" s="340"/>
      <c r="K22" s="340"/>
      <c r="L22" s="339" t="s">
        <v>376</v>
      </c>
      <c r="M22" s="339"/>
      <c r="Y22" s="111"/>
      <c r="Z22" s="111"/>
      <c r="AA22" s="111" t="s">
        <v>44</v>
      </c>
      <c r="AB22" s="111">
        <v>60</v>
      </c>
      <c r="AC22" s="111">
        <v>40</v>
      </c>
      <c r="AD22" s="111">
        <v>30</v>
      </c>
      <c r="AE22" s="111">
        <v>20</v>
      </c>
      <c r="AF22" s="111">
        <v>18</v>
      </c>
      <c r="AG22" s="111">
        <v>15</v>
      </c>
      <c r="AH22" s="111">
        <v>12</v>
      </c>
      <c r="AI22" s="111">
        <v>10</v>
      </c>
      <c r="AJ22" s="111">
        <v>8</v>
      </c>
      <c r="AK22" s="111">
        <v>6</v>
      </c>
    </row>
    <row r="23" spans="1:37" ht="18.75" customHeight="1" x14ac:dyDescent="0.25">
      <c r="A23" s="112" t="s">
        <v>84</v>
      </c>
      <c r="B23" s="338" t="s">
        <v>165</v>
      </c>
      <c r="C23" s="338"/>
      <c r="D23" s="339" t="s">
        <v>377</v>
      </c>
      <c r="E23" s="339"/>
      <c r="F23" s="339" t="s">
        <v>378</v>
      </c>
      <c r="G23" s="339"/>
      <c r="H23" s="344" t="s">
        <v>425</v>
      </c>
      <c r="I23" s="344"/>
      <c r="J23" s="344" t="s">
        <v>379</v>
      </c>
      <c r="K23" s="344"/>
      <c r="L23" s="340"/>
      <c r="M23" s="340"/>
      <c r="Y23" s="111"/>
      <c r="Z23" s="111"/>
      <c r="AA23" s="111" t="s">
        <v>43</v>
      </c>
      <c r="AB23" s="111">
        <v>40</v>
      </c>
      <c r="AC23" s="111">
        <v>25</v>
      </c>
      <c r="AD23" s="111">
        <v>18</v>
      </c>
      <c r="AE23" s="111">
        <v>13</v>
      </c>
      <c r="AF23" s="111">
        <v>8</v>
      </c>
      <c r="AG23" s="111">
        <v>7</v>
      </c>
      <c r="AH23" s="111">
        <v>6</v>
      </c>
      <c r="AI23" s="111">
        <v>5</v>
      </c>
      <c r="AJ23" s="111">
        <v>4</v>
      </c>
      <c r="AK23" s="111">
        <v>3</v>
      </c>
    </row>
    <row r="24" spans="1:37" x14ac:dyDescent="0.25">
      <c r="A24" s="65"/>
      <c r="B24" s="65"/>
      <c r="C24" s="65"/>
      <c r="D24" s="65"/>
      <c r="E24" s="65"/>
      <c r="F24" s="65"/>
      <c r="G24" s="65"/>
      <c r="H24" s="65"/>
      <c r="I24" s="65"/>
      <c r="J24" s="65"/>
      <c r="K24" s="65"/>
      <c r="L24" s="65"/>
      <c r="M24" s="65"/>
      <c r="Y24" s="111"/>
      <c r="Z24" s="111"/>
      <c r="AA24" s="111" t="s">
        <v>42</v>
      </c>
      <c r="AB24" s="111">
        <v>25</v>
      </c>
      <c r="AC24" s="111">
        <v>15</v>
      </c>
      <c r="AD24" s="111">
        <v>13</v>
      </c>
      <c r="AE24" s="111">
        <v>7</v>
      </c>
      <c r="AF24" s="111">
        <v>6</v>
      </c>
      <c r="AG24" s="111">
        <v>5</v>
      </c>
      <c r="AH24" s="111">
        <v>4</v>
      </c>
      <c r="AI24" s="111">
        <v>3</v>
      </c>
      <c r="AJ24" s="111">
        <v>2</v>
      </c>
      <c r="AK24" s="111">
        <v>1</v>
      </c>
    </row>
    <row r="25" spans="1:37" x14ac:dyDescent="0.25">
      <c r="A25" s="65"/>
      <c r="B25" s="65"/>
      <c r="C25" s="65"/>
      <c r="D25" s="65"/>
      <c r="E25" s="65"/>
      <c r="F25" s="65"/>
      <c r="G25" s="65"/>
      <c r="H25" s="65"/>
      <c r="I25" s="65"/>
      <c r="J25" s="65"/>
      <c r="K25" s="65"/>
      <c r="L25" s="65"/>
      <c r="M25" s="65"/>
      <c r="Y25" s="111"/>
      <c r="Z25" s="111"/>
      <c r="AA25" s="111" t="s">
        <v>41</v>
      </c>
      <c r="AB25" s="111">
        <v>15</v>
      </c>
      <c r="AC25" s="111">
        <v>10</v>
      </c>
      <c r="AD25" s="111">
        <v>8</v>
      </c>
      <c r="AE25" s="111">
        <v>4</v>
      </c>
      <c r="AF25" s="111">
        <v>3</v>
      </c>
      <c r="AG25" s="111">
        <v>2</v>
      </c>
      <c r="AH25" s="111">
        <v>1</v>
      </c>
      <c r="AI25" s="111">
        <v>0</v>
      </c>
      <c r="AJ25" s="111">
        <v>0</v>
      </c>
      <c r="AK25" s="111">
        <v>0</v>
      </c>
    </row>
    <row r="26" spans="1:37" x14ac:dyDescent="0.25">
      <c r="A26" s="65"/>
      <c r="B26" s="65"/>
      <c r="C26" s="65"/>
      <c r="D26" s="65"/>
      <c r="E26" s="65"/>
      <c r="F26" s="65"/>
      <c r="G26" s="65"/>
      <c r="H26" s="65"/>
      <c r="I26" s="65"/>
      <c r="J26" s="65"/>
      <c r="K26" s="65"/>
      <c r="L26" s="65"/>
      <c r="M26" s="65"/>
      <c r="Y26" s="111"/>
      <c r="Z26" s="111"/>
      <c r="AA26" s="111" t="s">
        <v>40</v>
      </c>
      <c r="AB26" s="111">
        <v>10</v>
      </c>
      <c r="AC26" s="111">
        <v>6</v>
      </c>
      <c r="AD26" s="111">
        <v>4</v>
      </c>
      <c r="AE26" s="111">
        <v>2</v>
      </c>
      <c r="AF26" s="111">
        <v>1</v>
      </c>
      <c r="AG26" s="111">
        <v>0</v>
      </c>
      <c r="AH26" s="111">
        <v>0</v>
      </c>
      <c r="AI26" s="111">
        <v>0</v>
      </c>
      <c r="AJ26" s="111">
        <v>0</v>
      </c>
      <c r="AK26" s="111">
        <v>0</v>
      </c>
    </row>
    <row r="27" spans="1:37" x14ac:dyDescent="0.25">
      <c r="A27" s="65"/>
      <c r="B27" s="65"/>
      <c r="C27" s="65"/>
      <c r="D27" s="65"/>
      <c r="E27" s="65"/>
      <c r="F27" s="65"/>
      <c r="G27" s="65"/>
      <c r="H27" s="65"/>
      <c r="I27" s="65"/>
      <c r="J27" s="65"/>
      <c r="K27" s="65"/>
      <c r="L27" s="65"/>
      <c r="M27" s="65"/>
      <c r="Y27" s="111"/>
      <c r="Z27" s="111"/>
      <c r="AA27" s="111" t="s">
        <v>39</v>
      </c>
      <c r="AB27" s="111">
        <v>3</v>
      </c>
      <c r="AC27" s="111">
        <v>2</v>
      </c>
      <c r="AD27" s="111">
        <v>1</v>
      </c>
      <c r="AE27" s="111">
        <v>0</v>
      </c>
      <c r="AF27" s="111">
        <v>0</v>
      </c>
      <c r="AG27" s="111">
        <v>0</v>
      </c>
      <c r="AH27" s="111">
        <v>0</v>
      </c>
      <c r="AI27" s="111">
        <v>0</v>
      </c>
      <c r="AJ27" s="111">
        <v>0</v>
      </c>
      <c r="AK27" s="111">
        <v>0</v>
      </c>
    </row>
    <row r="28" spans="1:37" x14ac:dyDescent="0.25">
      <c r="A28" s="65"/>
      <c r="B28" s="65"/>
      <c r="C28" s="65"/>
      <c r="D28" s="65"/>
      <c r="E28" s="65"/>
      <c r="F28" s="65"/>
      <c r="G28" s="65"/>
      <c r="H28" s="65"/>
      <c r="I28" s="65"/>
      <c r="J28" s="65"/>
      <c r="K28" s="65"/>
      <c r="L28" s="65"/>
      <c r="M28" s="65"/>
    </row>
    <row r="29" spans="1:37" x14ac:dyDescent="0.25">
      <c r="A29" s="65"/>
      <c r="B29" s="65"/>
      <c r="C29" s="65"/>
      <c r="D29" s="65"/>
      <c r="E29" s="65"/>
      <c r="F29" s="65"/>
      <c r="G29" s="65"/>
      <c r="H29" s="65"/>
      <c r="I29" s="65"/>
      <c r="J29" s="65"/>
      <c r="K29" s="65"/>
      <c r="L29" s="65"/>
      <c r="M29" s="65"/>
    </row>
    <row r="30" spans="1:37" x14ac:dyDescent="0.25">
      <c r="A30" s="65"/>
      <c r="B30" s="65"/>
      <c r="C30" s="65"/>
      <c r="D30" s="65"/>
      <c r="E30" s="65"/>
      <c r="F30" s="65"/>
      <c r="G30" s="65"/>
      <c r="H30" s="65"/>
      <c r="I30" s="65"/>
      <c r="J30" s="65"/>
      <c r="K30" s="65"/>
      <c r="L30" s="65"/>
      <c r="M30" s="65"/>
    </row>
    <row r="31" spans="1:37" x14ac:dyDescent="0.25">
      <c r="A31" s="65"/>
      <c r="B31" s="65"/>
      <c r="C31" s="65"/>
      <c r="D31" s="65"/>
      <c r="E31" s="65"/>
      <c r="F31" s="65"/>
      <c r="G31" s="65"/>
      <c r="H31" s="65"/>
      <c r="I31" s="65"/>
      <c r="J31" s="65"/>
      <c r="K31" s="65"/>
      <c r="L31" s="65"/>
      <c r="M31" s="65"/>
    </row>
    <row r="32" spans="1:37" x14ac:dyDescent="0.25">
      <c r="A32" s="65"/>
      <c r="B32" s="65"/>
      <c r="C32" s="65"/>
      <c r="D32" s="65"/>
      <c r="E32" s="65"/>
      <c r="F32" s="65"/>
      <c r="G32" s="65"/>
      <c r="H32" s="65"/>
      <c r="I32" s="65"/>
      <c r="J32" s="65"/>
      <c r="K32" s="65"/>
      <c r="L32" s="53"/>
      <c r="M32" s="65"/>
    </row>
    <row r="33" spans="1:18" x14ac:dyDescent="0.25">
      <c r="A33" s="110" t="s">
        <v>38</v>
      </c>
      <c r="B33" s="109"/>
      <c r="C33" s="108"/>
      <c r="D33" s="106" t="s">
        <v>36</v>
      </c>
      <c r="E33" s="104" t="s">
        <v>37</v>
      </c>
      <c r="F33" s="107"/>
      <c r="G33" s="106" t="s">
        <v>36</v>
      </c>
      <c r="H33" s="104" t="s">
        <v>35</v>
      </c>
      <c r="I33" s="105"/>
      <c r="J33" s="104" t="s">
        <v>34</v>
      </c>
      <c r="K33" s="103" t="s">
        <v>33</v>
      </c>
      <c r="L33" s="102"/>
      <c r="M33" s="107"/>
      <c r="P33" s="99"/>
      <c r="Q33" s="99"/>
      <c r="R33" s="98"/>
    </row>
    <row r="34" spans="1:18" x14ac:dyDescent="0.25">
      <c r="A34" s="97" t="s">
        <v>32</v>
      </c>
      <c r="B34" s="93"/>
      <c r="C34" s="96"/>
      <c r="D34" s="95"/>
      <c r="E34" s="336"/>
      <c r="F34" s="336"/>
      <c r="G34" s="94" t="s">
        <v>31</v>
      </c>
      <c r="H34" s="93"/>
      <c r="I34" s="92"/>
      <c r="J34" s="91"/>
      <c r="K34" s="79" t="s">
        <v>30</v>
      </c>
      <c r="L34" s="78"/>
      <c r="M34" s="77"/>
      <c r="P34" s="76"/>
      <c r="Q34" s="76"/>
      <c r="R34" s="51"/>
    </row>
    <row r="35" spans="1:18" x14ac:dyDescent="0.25">
      <c r="A35" s="54" t="s">
        <v>29</v>
      </c>
      <c r="B35" s="57"/>
      <c r="C35" s="90"/>
      <c r="D35" s="72"/>
      <c r="E35" s="337"/>
      <c r="F35" s="337"/>
      <c r="G35" s="70" t="s">
        <v>28</v>
      </c>
      <c r="H35" s="69"/>
      <c r="I35" s="68"/>
      <c r="J35" s="67"/>
      <c r="K35" s="89"/>
      <c r="L35" s="53"/>
      <c r="M35" s="52"/>
      <c r="P35" s="51"/>
      <c r="Q35" s="50"/>
      <c r="R35" s="51"/>
    </row>
    <row r="36" spans="1:18" x14ac:dyDescent="0.25">
      <c r="A36" s="88"/>
      <c r="B36" s="87"/>
      <c r="C36" s="86"/>
      <c r="D36" s="72"/>
      <c r="E36" s="71"/>
      <c r="F36" s="65"/>
      <c r="G36" s="70" t="s">
        <v>27</v>
      </c>
      <c r="H36" s="69"/>
      <c r="I36" s="68"/>
      <c r="J36" s="67"/>
      <c r="K36" s="79" t="s">
        <v>26</v>
      </c>
      <c r="L36" s="78"/>
      <c r="M36" s="77"/>
      <c r="P36" s="76"/>
      <c r="Q36" s="76"/>
      <c r="R36" s="51"/>
    </row>
    <row r="37" spans="1:18" x14ac:dyDescent="0.25">
      <c r="A37" s="85"/>
      <c r="B37" s="84"/>
      <c r="C37" s="80"/>
      <c r="D37" s="72"/>
      <c r="E37" s="71"/>
      <c r="F37" s="65"/>
      <c r="G37" s="70" t="s">
        <v>25</v>
      </c>
      <c r="H37" s="69"/>
      <c r="I37" s="68"/>
      <c r="J37" s="67"/>
      <c r="K37" s="66"/>
      <c r="L37" s="65"/>
      <c r="M37" s="64"/>
      <c r="P37" s="51"/>
      <c r="Q37" s="50"/>
      <c r="R37" s="51"/>
    </row>
    <row r="38" spans="1:18" x14ac:dyDescent="0.25">
      <c r="A38" s="83"/>
      <c r="B38" s="82"/>
      <c r="C38" s="81"/>
      <c r="D38" s="72"/>
      <c r="E38" s="71"/>
      <c r="F38" s="65"/>
      <c r="G38" s="70" t="s">
        <v>24</v>
      </c>
      <c r="H38" s="69"/>
      <c r="I38" s="68"/>
      <c r="J38" s="67"/>
      <c r="K38" s="54"/>
      <c r="L38" s="53"/>
      <c r="M38" s="52"/>
      <c r="P38" s="51"/>
      <c r="Q38" s="50"/>
      <c r="R38" s="51"/>
    </row>
    <row r="39" spans="1:18" x14ac:dyDescent="0.25">
      <c r="A39" s="75"/>
      <c r="B39" s="74"/>
      <c r="C39" s="80"/>
      <c r="D39" s="72"/>
      <c r="E39" s="71"/>
      <c r="F39" s="65"/>
      <c r="G39" s="70" t="s">
        <v>23</v>
      </c>
      <c r="H39" s="69"/>
      <c r="I39" s="68"/>
      <c r="J39" s="67"/>
      <c r="K39" s="79" t="s">
        <v>22</v>
      </c>
      <c r="L39" s="78"/>
      <c r="M39" s="77"/>
      <c r="P39" s="76"/>
      <c r="Q39" s="76"/>
      <c r="R39" s="51"/>
    </row>
    <row r="40" spans="1:18" x14ac:dyDescent="0.25">
      <c r="A40" s="75"/>
      <c r="B40" s="74"/>
      <c r="C40" s="73"/>
      <c r="D40" s="72"/>
      <c r="E40" s="71"/>
      <c r="F40" s="65"/>
      <c r="G40" s="70" t="s">
        <v>21</v>
      </c>
      <c r="H40" s="69"/>
      <c r="I40" s="68"/>
      <c r="J40" s="67"/>
      <c r="K40" s="66"/>
      <c r="L40" s="65"/>
      <c r="M40" s="64"/>
      <c r="P40" s="51"/>
      <c r="Q40" s="50"/>
      <c r="R40" s="51"/>
    </row>
    <row r="41" spans="1:18" x14ac:dyDescent="0.25">
      <c r="A41" s="63"/>
      <c r="B41" s="62"/>
      <c r="C41" s="61"/>
      <c r="D41" s="60"/>
      <c r="E41" s="59"/>
      <c r="F41" s="53"/>
      <c r="G41" s="58" t="s">
        <v>20</v>
      </c>
      <c r="H41" s="57"/>
      <c r="I41" s="56"/>
      <c r="J41" s="55"/>
      <c r="K41" s="54" t="str">
        <f>L4</f>
        <v>Kádár László István</v>
      </c>
      <c r="L41" s="53"/>
      <c r="M41" s="52"/>
      <c r="P41" s="51"/>
      <c r="Q41" s="50"/>
      <c r="R41" s="49"/>
    </row>
  </sheetData>
  <mergeCells count="50">
    <mergeCell ref="A1:F1"/>
    <mergeCell ref="A4:C4"/>
    <mergeCell ref="E7:F7"/>
    <mergeCell ref="G7:H7"/>
    <mergeCell ref="E9:F9"/>
    <mergeCell ref="G9:H9"/>
    <mergeCell ref="E11:F11"/>
    <mergeCell ref="G11:H11"/>
    <mergeCell ref="E13:F13"/>
    <mergeCell ref="G13:H13"/>
    <mergeCell ref="E15:F15"/>
    <mergeCell ref="G15:H15"/>
    <mergeCell ref="L19:M19"/>
    <mergeCell ref="B18:C18"/>
    <mergeCell ref="D18:E18"/>
    <mergeCell ref="F18:G18"/>
    <mergeCell ref="H18:I18"/>
    <mergeCell ref="J18:K18"/>
    <mergeCell ref="L18:M18"/>
    <mergeCell ref="B19:C19"/>
    <mergeCell ref="D19:E19"/>
    <mergeCell ref="F19:G19"/>
    <mergeCell ref="H19:I19"/>
    <mergeCell ref="J19:K19"/>
    <mergeCell ref="L21:M21"/>
    <mergeCell ref="B20:C20"/>
    <mergeCell ref="D20:E20"/>
    <mergeCell ref="F20:G20"/>
    <mergeCell ref="H20:I20"/>
    <mergeCell ref="J20:K20"/>
    <mergeCell ref="L20:M20"/>
    <mergeCell ref="B21:C21"/>
    <mergeCell ref="D21:E21"/>
    <mergeCell ref="F21:G21"/>
    <mergeCell ref="H21:I21"/>
    <mergeCell ref="J21:K21"/>
    <mergeCell ref="H23:I23"/>
    <mergeCell ref="J23:K23"/>
    <mergeCell ref="L23:M23"/>
    <mergeCell ref="B22:C22"/>
    <mergeCell ref="D22:E22"/>
    <mergeCell ref="F22:G22"/>
    <mergeCell ref="H22:I22"/>
    <mergeCell ref="J22:K22"/>
    <mergeCell ref="L22:M22"/>
    <mergeCell ref="E34:F34"/>
    <mergeCell ref="E35:F35"/>
    <mergeCell ref="B23:C23"/>
    <mergeCell ref="D23:E23"/>
    <mergeCell ref="F23:G23"/>
  </mergeCells>
  <conditionalFormatting sqref="E7 E9 E11 E13 E15">
    <cfRule type="cellIs" dxfId="186" priority="2" stopIfTrue="1" operator="equal">
      <formula>"Bye"</formula>
    </cfRule>
  </conditionalFormatting>
  <conditionalFormatting sqref="R41">
    <cfRule type="expression" dxfId="185" priority="1" stopIfTrue="1">
      <formula>$O$1="CU"</formula>
    </cfRule>
  </conditionalFormatting>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11"/>
  </sheetPr>
  <dimension ref="A1:AK41"/>
  <sheetViews>
    <sheetView workbookViewId="0">
      <selection activeCell="K11" sqref="K11"/>
    </sheetView>
  </sheetViews>
  <sheetFormatPr defaultColWidth="9.109375" defaultRowHeight="13.2" x14ac:dyDescent="0.25"/>
  <cols>
    <col min="1" max="1" width="5.44140625" style="48" customWidth="1"/>
    <col min="2" max="2" width="4.44140625" style="48" customWidth="1"/>
    <col min="3" max="3" width="8.33203125" style="48" customWidth="1"/>
    <col min="4" max="4" width="7.109375" style="48" customWidth="1"/>
    <col min="5" max="5" width="9.33203125" style="48" customWidth="1"/>
    <col min="6" max="6" width="7.109375" style="48" customWidth="1"/>
    <col min="7" max="7" width="9.33203125" style="48" customWidth="1"/>
    <col min="8" max="8" width="7.109375" style="48" customWidth="1"/>
    <col min="9" max="9" width="9.33203125" style="48" customWidth="1"/>
    <col min="10" max="10" width="7.88671875" style="48" customWidth="1"/>
    <col min="11" max="12" width="8.5546875" style="48" customWidth="1"/>
    <col min="13" max="13" width="7.88671875" style="48" customWidth="1"/>
    <col min="14" max="14" width="9.109375" style="48"/>
    <col min="15" max="16" width="4.44140625" style="48" customWidth="1"/>
    <col min="17" max="17" width="12.109375" style="48" customWidth="1"/>
    <col min="18" max="18" width="7.88671875" style="48" customWidth="1"/>
    <col min="19" max="19" width="7.44140625" style="48" customWidth="1"/>
    <col min="20" max="24" width="9.109375" style="48"/>
    <col min="25" max="37" width="0" style="48" hidden="1" customWidth="1"/>
    <col min="38" max="16384" width="9.109375" style="48"/>
  </cols>
  <sheetData>
    <row r="1" spans="1:37" ht="24.6" x14ac:dyDescent="0.25">
      <c r="A1" s="334" t="s">
        <v>16</v>
      </c>
      <c r="B1" s="334"/>
      <c r="C1" s="334"/>
      <c r="D1" s="334"/>
      <c r="E1" s="334"/>
      <c r="F1" s="334"/>
      <c r="G1" s="159"/>
      <c r="H1" s="158" t="s">
        <v>79</v>
      </c>
      <c r="I1" s="157"/>
      <c r="J1" s="156"/>
      <c r="L1" s="145"/>
      <c r="M1" s="155"/>
      <c r="N1" s="153"/>
      <c r="O1" s="153" t="s">
        <v>78</v>
      </c>
      <c r="P1" s="153"/>
      <c r="Q1" s="154"/>
      <c r="R1" s="153"/>
      <c r="AB1" s="152" t="e">
        <f>IF(Y5=1,CONCATENATE(VLOOKUP(Y3,AA16:AH27,2)),CONCATENATE(VLOOKUP(Y3,AA2:AK13,2)))</f>
        <v>#REF!</v>
      </c>
      <c r="AC1" s="152" t="e">
        <f>IF(Y5=1,CONCATENATE(VLOOKUP(Y3,AA16:AK27,3)),CONCATENATE(VLOOKUP(Y3,AA2:AK13,3)))</f>
        <v>#REF!</v>
      </c>
      <c r="AD1" s="152" t="e">
        <f>IF(Y5=1,CONCATENATE(VLOOKUP(Y3,AA16:AK27,4)),CONCATENATE(VLOOKUP(Y3,AA2:AK13,4)))</f>
        <v>#REF!</v>
      </c>
      <c r="AE1" s="152" t="e">
        <f>IF(Y5=1,CONCATENATE(VLOOKUP(Y3,AA16:AK27,5)),CONCATENATE(VLOOKUP(Y3,AA2:AK13,5)))</f>
        <v>#REF!</v>
      </c>
      <c r="AF1" s="152" t="e">
        <f>IF(Y5=1,CONCATENATE(VLOOKUP(Y3,AA16:AK27,6)),CONCATENATE(VLOOKUP(Y3,AA2:AK13,6)))</f>
        <v>#REF!</v>
      </c>
      <c r="AG1" s="152" t="e">
        <f>IF(Y5=1,CONCATENATE(VLOOKUP(Y3,AA16:AK27,7)),CONCATENATE(VLOOKUP(Y3,AA2:AK13,7)))</f>
        <v>#REF!</v>
      </c>
      <c r="AH1" s="152" t="e">
        <f>IF(Y5=1,CONCATENATE(VLOOKUP(Y3,AA16:AK27,8)),CONCATENATE(VLOOKUP(Y3,AA2:AK13,8)))</f>
        <v>#REF!</v>
      </c>
      <c r="AI1" s="152" t="e">
        <f>IF(Y5=1,CONCATENATE(VLOOKUP(Y3,AA16:AK27,9)),CONCATENATE(VLOOKUP(Y3,AA2:AK13,9)))</f>
        <v>#REF!</v>
      </c>
      <c r="AJ1" s="152" t="e">
        <f>IF(Y5=1,CONCATENATE(VLOOKUP(Y3,AA16:AK27,10)),CONCATENATE(VLOOKUP(Y3,AA2:AK13,10)))</f>
        <v>#REF!</v>
      </c>
      <c r="AK1" s="152" t="e">
        <f>IF(Y5=1,CONCATENATE(VLOOKUP(Y3,AA16:AK27,11)),CONCATENATE(VLOOKUP(Y3,AA2:AK13,11)))</f>
        <v>#REF!</v>
      </c>
    </row>
    <row r="2" spans="1:37" x14ac:dyDescent="0.25">
      <c r="A2" s="151" t="s">
        <v>77</v>
      </c>
      <c r="B2" s="149"/>
      <c r="C2" s="149"/>
      <c r="D2" s="149"/>
      <c r="E2" s="149" t="s">
        <v>101</v>
      </c>
      <c r="F2" s="149"/>
      <c r="G2" s="148"/>
      <c r="H2" s="147"/>
      <c r="I2" s="147"/>
      <c r="J2" s="146"/>
      <c r="K2" s="145"/>
      <c r="L2" s="145"/>
      <c r="M2" s="145"/>
      <c r="N2" s="143"/>
      <c r="O2" s="144"/>
      <c r="P2" s="143"/>
      <c r="Q2" s="144"/>
      <c r="R2" s="143"/>
      <c r="Y2" s="142"/>
      <c r="Z2" s="111"/>
      <c r="AA2" s="111" t="s">
        <v>50</v>
      </c>
      <c r="AB2" s="114">
        <v>150</v>
      </c>
      <c r="AC2" s="114">
        <v>120</v>
      </c>
      <c r="AD2" s="114">
        <v>100</v>
      </c>
      <c r="AE2" s="114">
        <v>80</v>
      </c>
      <c r="AF2" s="114">
        <v>70</v>
      </c>
      <c r="AG2" s="114">
        <v>60</v>
      </c>
      <c r="AH2" s="114">
        <v>55</v>
      </c>
      <c r="AI2" s="114">
        <v>50</v>
      </c>
      <c r="AJ2" s="114">
        <v>45</v>
      </c>
      <c r="AK2" s="114">
        <v>40</v>
      </c>
    </row>
    <row r="3" spans="1:37" x14ac:dyDescent="0.25">
      <c r="A3" s="139" t="s">
        <v>75</v>
      </c>
      <c r="B3" s="139"/>
      <c r="C3" s="139"/>
      <c r="D3" s="139"/>
      <c r="E3" s="139" t="s">
        <v>4</v>
      </c>
      <c r="F3" s="139"/>
      <c r="G3" s="139"/>
      <c r="H3" s="139" t="s">
        <v>74</v>
      </c>
      <c r="I3" s="139"/>
      <c r="J3" s="141"/>
      <c r="K3" s="139"/>
      <c r="L3" s="140"/>
      <c r="M3" s="140" t="s">
        <v>73</v>
      </c>
      <c r="N3" s="137"/>
      <c r="O3" s="138"/>
      <c r="P3" s="137"/>
      <c r="Q3" s="136" t="s">
        <v>72</v>
      </c>
      <c r="R3" s="114" t="s">
        <v>71</v>
      </c>
      <c r="S3" s="114" t="s">
        <v>91</v>
      </c>
      <c r="Y3" s="111">
        <f>IF(H4="OB","A",IF(H4="IX","W",H4))</f>
        <v>0</v>
      </c>
      <c r="Z3" s="111"/>
      <c r="AA3" s="111" t="s">
        <v>52</v>
      </c>
      <c r="AB3" s="114">
        <v>120</v>
      </c>
      <c r="AC3" s="114">
        <v>90</v>
      </c>
      <c r="AD3" s="114">
        <v>65</v>
      </c>
      <c r="AE3" s="114">
        <v>55</v>
      </c>
      <c r="AF3" s="114">
        <v>50</v>
      </c>
      <c r="AG3" s="114">
        <v>45</v>
      </c>
      <c r="AH3" s="114">
        <v>40</v>
      </c>
      <c r="AI3" s="114">
        <v>35</v>
      </c>
      <c r="AJ3" s="114">
        <v>25</v>
      </c>
      <c r="AK3" s="114">
        <v>20</v>
      </c>
    </row>
    <row r="4" spans="1:37" ht="13.8" thickBot="1" x14ac:dyDescent="0.3">
      <c r="A4" s="335" t="s">
        <v>17</v>
      </c>
      <c r="B4" s="335"/>
      <c r="C4" s="335"/>
      <c r="D4" s="135"/>
      <c r="E4" s="134" t="s">
        <v>18</v>
      </c>
      <c r="F4" s="134"/>
      <c r="G4" s="134"/>
      <c r="H4" s="131"/>
      <c r="I4" s="134"/>
      <c r="J4" s="133"/>
      <c r="K4" s="131"/>
      <c r="L4" s="169"/>
      <c r="M4" s="132" t="e">
        <f>[4]Altalanos!$E$10</f>
        <v>#REF!</v>
      </c>
      <c r="N4" s="129"/>
      <c r="O4" s="130"/>
      <c r="P4" s="129"/>
      <c r="Q4" s="128" t="s">
        <v>70</v>
      </c>
      <c r="R4" s="127" t="s">
        <v>69</v>
      </c>
      <c r="S4" s="127" t="s">
        <v>92</v>
      </c>
      <c r="Y4" s="111"/>
      <c r="Z4" s="111"/>
      <c r="AA4" s="111" t="s">
        <v>51</v>
      </c>
      <c r="AB4" s="114">
        <v>90</v>
      </c>
      <c r="AC4" s="114">
        <v>60</v>
      </c>
      <c r="AD4" s="114">
        <v>45</v>
      </c>
      <c r="AE4" s="114">
        <v>34</v>
      </c>
      <c r="AF4" s="114">
        <v>27</v>
      </c>
      <c r="AG4" s="114">
        <v>22</v>
      </c>
      <c r="AH4" s="114">
        <v>18</v>
      </c>
      <c r="AI4" s="114">
        <v>15</v>
      </c>
      <c r="AJ4" s="114">
        <v>12</v>
      </c>
      <c r="AK4" s="114">
        <v>9</v>
      </c>
    </row>
    <row r="5" spans="1:37" x14ac:dyDescent="0.25">
      <c r="A5" s="102"/>
      <c r="B5" s="102" t="s">
        <v>68</v>
      </c>
      <c r="C5" s="102" t="s">
        <v>67</v>
      </c>
      <c r="D5" s="102" t="s">
        <v>38</v>
      </c>
      <c r="E5" s="102" t="s">
        <v>66</v>
      </c>
      <c r="F5" s="102"/>
      <c r="G5" s="102" t="s">
        <v>65</v>
      </c>
      <c r="H5" s="102"/>
      <c r="I5" s="102" t="s">
        <v>64</v>
      </c>
      <c r="J5" s="102"/>
      <c r="K5" s="126" t="s">
        <v>63</v>
      </c>
      <c r="L5" s="126" t="s">
        <v>62</v>
      </c>
      <c r="M5" s="126" t="s">
        <v>61</v>
      </c>
      <c r="Q5" s="125" t="s">
        <v>60</v>
      </c>
      <c r="R5" s="124" t="s">
        <v>59</v>
      </c>
      <c r="S5" s="124" t="s">
        <v>93</v>
      </c>
      <c r="Y5" s="111" t="e">
        <f>IF(OR([4]Altalanos!$A$8="F1",[4]Altalanos!$A$8="F2",[4]Altalanos!$A$8="N1",[4]Altalanos!$A$8="N2"),1,2)</f>
        <v>#REF!</v>
      </c>
      <c r="Z5" s="111"/>
      <c r="AA5" s="111" t="s">
        <v>49</v>
      </c>
      <c r="AB5" s="114">
        <v>60</v>
      </c>
      <c r="AC5" s="114">
        <v>40</v>
      </c>
      <c r="AD5" s="114">
        <v>30</v>
      </c>
      <c r="AE5" s="114">
        <v>20</v>
      </c>
      <c r="AF5" s="114">
        <v>18</v>
      </c>
      <c r="AG5" s="114">
        <v>15</v>
      </c>
      <c r="AH5" s="114">
        <v>12</v>
      </c>
      <c r="AI5" s="114">
        <v>10</v>
      </c>
      <c r="AJ5" s="114">
        <v>8</v>
      </c>
      <c r="AK5" s="114">
        <v>6</v>
      </c>
    </row>
    <row r="6" spans="1:37" x14ac:dyDescent="0.25">
      <c r="A6" s="65"/>
      <c r="B6" s="65"/>
      <c r="C6" s="65"/>
      <c r="D6" s="65"/>
      <c r="E6" s="65"/>
      <c r="F6" s="65"/>
      <c r="G6" s="65"/>
      <c r="H6" s="65"/>
      <c r="I6" s="65"/>
      <c r="J6" s="65"/>
      <c r="K6" s="65"/>
      <c r="L6" s="65"/>
      <c r="M6" s="65"/>
      <c r="Y6" s="111"/>
      <c r="Z6" s="111"/>
      <c r="AA6" s="111" t="s">
        <v>47</v>
      </c>
      <c r="AB6" s="114">
        <v>40</v>
      </c>
      <c r="AC6" s="114">
        <v>25</v>
      </c>
      <c r="AD6" s="114">
        <v>18</v>
      </c>
      <c r="AE6" s="114">
        <v>13</v>
      </c>
      <c r="AF6" s="114">
        <v>10</v>
      </c>
      <c r="AG6" s="114">
        <v>8</v>
      </c>
      <c r="AH6" s="114">
        <v>6</v>
      </c>
      <c r="AI6" s="114">
        <v>5</v>
      </c>
      <c r="AJ6" s="114">
        <v>4</v>
      </c>
      <c r="AK6" s="114">
        <v>3</v>
      </c>
    </row>
    <row r="7" spans="1:37" x14ac:dyDescent="0.25">
      <c r="A7" s="121" t="s">
        <v>50</v>
      </c>
      <c r="B7" s="120">
        <v>4</v>
      </c>
      <c r="C7" s="170">
        <v>0</v>
      </c>
      <c r="D7" s="170">
        <v>0</v>
      </c>
      <c r="E7" s="345" t="s">
        <v>166</v>
      </c>
      <c r="F7" s="345"/>
      <c r="G7" s="345">
        <v>0</v>
      </c>
      <c r="H7" s="345"/>
      <c r="I7" s="171">
        <v>0</v>
      </c>
      <c r="J7" s="65"/>
      <c r="K7" s="117" t="s">
        <v>51</v>
      </c>
      <c r="L7" s="116" t="s">
        <v>78</v>
      </c>
      <c r="M7" s="115"/>
      <c r="Y7" s="111"/>
      <c r="Z7" s="111"/>
      <c r="AA7" s="111" t="s">
        <v>45</v>
      </c>
      <c r="AB7" s="114">
        <v>25</v>
      </c>
      <c r="AC7" s="114">
        <v>15</v>
      </c>
      <c r="AD7" s="114">
        <v>13</v>
      </c>
      <c r="AE7" s="114">
        <v>8</v>
      </c>
      <c r="AF7" s="114">
        <v>6</v>
      </c>
      <c r="AG7" s="114">
        <v>4</v>
      </c>
      <c r="AH7" s="114">
        <v>3</v>
      </c>
      <c r="AI7" s="114">
        <v>2</v>
      </c>
      <c r="AJ7" s="114">
        <v>1</v>
      </c>
      <c r="AK7" s="114">
        <v>0</v>
      </c>
    </row>
    <row r="8" spans="1:37" x14ac:dyDescent="0.25">
      <c r="A8" s="121"/>
      <c r="B8" s="123"/>
      <c r="C8" s="172"/>
      <c r="D8" s="172"/>
      <c r="E8" s="172"/>
      <c r="F8" s="172"/>
      <c r="G8" s="172"/>
      <c r="H8" s="172"/>
      <c r="I8" s="172"/>
      <c r="J8" s="65"/>
      <c r="K8" s="121"/>
      <c r="L8" s="121"/>
      <c r="M8" s="122"/>
      <c r="Y8" s="111"/>
      <c r="Z8" s="111"/>
      <c r="AA8" s="111" t="s">
        <v>44</v>
      </c>
      <c r="AB8" s="114">
        <v>15</v>
      </c>
      <c r="AC8" s="114">
        <v>10</v>
      </c>
      <c r="AD8" s="114">
        <v>7</v>
      </c>
      <c r="AE8" s="114">
        <v>5</v>
      </c>
      <c r="AF8" s="114">
        <v>4</v>
      </c>
      <c r="AG8" s="114">
        <v>3</v>
      </c>
      <c r="AH8" s="114">
        <v>2</v>
      </c>
      <c r="AI8" s="114">
        <v>1</v>
      </c>
      <c r="AJ8" s="114">
        <v>0</v>
      </c>
      <c r="AK8" s="114">
        <v>0</v>
      </c>
    </row>
    <row r="9" spans="1:37" x14ac:dyDescent="0.25">
      <c r="A9" s="121" t="s">
        <v>48</v>
      </c>
      <c r="B9" s="120">
        <v>1</v>
      </c>
      <c r="C9" s="170">
        <v>0</v>
      </c>
      <c r="D9" s="170">
        <v>0</v>
      </c>
      <c r="E9" s="345" t="s">
        <v>167</v>
      </c>
      <c r="F9" s="345"/>
      <c r="G9" s="345">
        <v>0</v>
      </c>
      <c r="H9" s="345"/>
      <c r="I9" s="171">
        <v>0</v>
      </c>
      <c r="J9" s="65"/>
      <c r="K9" s="117"/>
      <c r="L9" s="116" t="s">
        <v>78</v>
      </c>
      <c r="M9" s="115"/>
      <c r="Y9" s="111"/>
      <c r="Z9" s="111"/>
      <c r="AA9" s="111" t="s">
        <v>43</v>
      </c>
      <c r="AB9" s="114">
        <v>10</v>
      </c>
      <c r="AC9" s="114">
        <v>6</v>
      </c>
      <c r="AD9" s="114">
        <v>4</v>
      </c>
      <c r="AE9" s="114">
        <v>2</v>
      </c>
      <c r="AF9" s="114">
        <v>1</v>
      </c>
      <c r="AG9" s="114">
        <v>0</v>
      </c>
      <c r="AH9" s="114">
        <v>0</v>
      </c>
      <c r="AI9" s="114">
        <v>0</v>
      </c>
      <c r="AJ9" s="114">
        <v>0</v>
      </c>
      <c r="AK9" s="114">
        <v>0</v>
      </c>
    </row>
    <row r="10" spans="1:37" x14ac:dyDescent="0.25">
      <c r="A10" s="121"/>
      <c r="B10" s="123"/>
      <c r="C10" s="172"/>
      <c r="D10" s="172"/>
      <c r="E10" s="172"/>
      <c r="F10" s="172"/>
      <c r="G10" s="172"/>
      <c r="H10" s="172"/>
      <c r="I10" s="172"/>
      <c r="J10" s="65"/>
      <c r="K10" s="121"/>
      <c r="L10" s="121"/>
      <c r="M10" s="122"/>
      <c r="Y10" s="111"/>
      <c r="Z10" s="111"/>
      <c r="AA10" s="111" t="s">
        <v>42</v>
      </c>
      <c r="AB10" s="114">
        <v>6</v>
      </c>
      <c r="AC10" s="114">
        <v>3</v>
      </c>
      <c r="AD10" s="114">
        <v>2</v>
      </c>
      <c r="AE10" s="114">
        <v>1</v>
      </c>
      <c r="AF10" s="114">
        <v>0</v>
      </c>
      <c r="AG10" s="114">
        <v>0</v>
      </c>
      <c r="AH10" s="114">
        <v>0</v>
      </c>
      <c r="AI10" s="114">
        <v>0</v>
      </c>
      <c r="AJ10" s="114">
        <v>0</v>
      </c>
      <c r="AK10" s="114">
        <v>0</v>
      </c>
    </row>
    <row r="11" spans="1:37" x14ac:dyDescent="0.25">
      <c r="A11" s="121" t="s">
        <v>46</v>
      </c>
      <c r="B11" s="120">
        <v>3</v>
      </c>
      <c r="C11" s="170">
        <v>0</v>
      </c>
      <c r="D11" s="170">
        <v>0</v>
      </c>
      <c r="E11" s="345" t="s">
        <v>168</v>
      </c>
      <c r="F11" s="345"/>
      <c r="G11" s="345">
        <v>0</v>
      </c>
      <c r="H11" s="345"/>
      <c r="I11" s="171">
        <v>0</v>
      </c>
      <c r="J11" s="65"/>
      <c r="K11" s="117" t="s">
        <v>49</v>
      </c>
      <c r="L11" s="116" t="s">
        <v>78</v>
      </c>
      <c r="M11" s="115"/>
      <c r="Y11" s="111"/>
      <c r="Z11" s="111"/>
      <c r="AA11" s="111" t="s">
        <v>41</v>
      </c>
      <c r="AB11" s="114">
        <v>3</v>
      </c>
      <c r="AC11" s="114">
        <v>2</v>
      </c>
      <c r="AD11" s="114">
        <v>1</v>
      </c>
      <c r="AE11" s="114">
        <v>0</v>
      </c>
      <c r="AF11" s="114">
        <v>0</v>
      </c>
      <c r="AG11" s="114">
        <v>0</v>
      </c>
      <c r="AH11" s="114">
        <v>0</v>
      </c>
      <c r="AI11" s="114">
        <v>0</v>
      </c>
      <c r="AJ11" s="114">
        <v>0</v>
      </c>
      <c r="AK11" s="114">
        <v>0</v>
      </c>
    </row>
    <row r="12" spans="1:37" x14ac:dyDescent="0.25">
      <c r="A12" s="121"/>
      <c r="B12" s="123"/>
      <c r="C12" s="172"/>
      <c r="D12" s="172"/>
      <c r="E12" s="172"/>
      <c r="F12" s="172"/>
      <c r="G12" s="172"/>
      <c r="H12" s="172"/>
      <c r="I12" s="172"/>
      <c r="J12" s="65"/>
      <c r="K12" s="65"/>
      <c r="L12" s="65"/>
      <c r="M12" s="122"/>
      <c r="Y12" s="111"/>
      <c r="Z12" s="111"/>
      <c r="AA12" s="111" t="s">
        <v>40</v>
      </c>
      <c r="AB12" s="113">
        <v>0</v>
      </c>
      <c r="AC12" s="113">
        <v>0</v>
      </c>
      <c r="AD12" s="113">
        <v>0</v>
      </c>
      <c r="AE12" s="113">
        <v>0</v>
      </c>
      <c r="AF12" s="113">
        <v>0</v>
      </c>
      <c r="AG12" s="113">
        <v>0</v>
      </c>
      <c r="AH12" s="113">
        <v>0</v>
      </c>
      <c r="AI12" s="113">
        <v>0</v>
      </c>
      <c r="AJ12" s="113">
        <v>0</v>
      </c>
      <c r="AK12" s="113">
        <v>0</v>
      </c>
    </row>
    <row r="13" spans="1:37" x14ac:dyDescent="0.25">
      <c r="A13" s="121" t="s">
        <v>83</v>
      </c>
      <c r="B13" s="120">
        <v>2</v>
      </c>
      <c r="C13" s="170">
        <v>0</v>
      </c>
      <c r="D13" s="170">
        <v>0</v>
      </c>
      <c r="E13" s="345" t="s">
        <v>169</v>
      </c>
      <c r="F13" s="345"/>
      <c r="G13" s="345">
        <v>0</v>
      </c>
      <c r="H13" s="345"/>
      <c r="I13" s="171">
        <v>0</v>
      </c>
      <c r="J13" s="65"/>
      <c r="K13" s="117" t="s">
        <v>52</v>
      </c>
      <c r="L13" s="116" t="s">
        <v>78</v>
      </c>
      <c r="M13" s="115"/>
      <c r="Y13" s="111"/>
      <c r="Z13" s="111"/>
      <c r="AA13" s="111" t="s">
        <v>39</v>
      </c>
      <c r="AB13" s="113">
        <v>0</v>
      </c>
      <c r="AC13" s="113">
        <v>0</v>
      </c>
      <c r="AD13" s="113">
        <v>0</v>
      </c>
      <c r="AE13" s="113">
        <v>0</v>
      </c>
      <c r="AF13" s="113">
        <v>0</v>
      </c>
      <c r="AG13" s="113">
        <v>0</v>
      </c>
      <c r="AH13" s="113">
        <v>0</v>
      </c>
      <c r="AI13" s="113">
        <v>0</v>
      </c>
      <c r="AJ13" s="113">
        <v>0</v>
      </c>
      <c r="AK13" s="113">
        <v>0</v>
      </c>
    </row>
    <row r="14" spans="1:37" x14ac:dyDescent="0.25">
      <c r="A14" s="65"/>
      <c r="B14" s="65"/>
      <c r="C14" s="65"/>
      <c r="D14" s="65"/>
      <c r="E14" s="65"/>
      <c r="F14" s="65"/>
      <c r="G14" s="65"/>
      <c r="H14" s="65"/>
      <c r="I14" s="65"/>
      <c r="J14" s="65"/>
      <c r="K14" s="65"/>
      <c r="L14" s="65"/>
      <c r="M14" s="65"/>
      <c r="Y14" s="111"/>
      <c r="Z14" s="111"/>
      <c r="AA14" s="111"/>
      <c r="AB14" s="111"/>
      <c r="AC14" s="111"/>
      <c r="AD14" s="111"/>
      <c r="AE14" s="111"/>
      <c r="AF14" s="111"/>
      <c r="AG14" s="111"/>
      <c r="AH14" s="111"/>
      <c r="AI14" s="111"/>
      <c r="AJ14" s="111"/>
      <c r="AK14" s="111"/>
    </row>
    <row r="15" spans="1:37" x14ac:dyDescent="0.25">
      <c r="A15" s="65"/>
      <c r="B15" s="65"/>
      <c r="C15" s="65"/>
      <c r="D15" s="65"/>
      <c r="E15" s="65"/>
      <c r="F15" s="65"/>
      <c r="G15" s="65"/>
      <c r="H15" s="65"/>
      <c r="I15" s="65"/>
      <c r="J15" s="65"/>
      <c r="K15" s="65"/>
      <c r="L15" s="65"/>
      <c r="M15" s="65"/>
      <c r="Y15" s="111"/>
      <c r="Z15" s="111"/>
      <c r="AA15" s="111"/>
      <c r="AB15" s="111"/>
      <c r="AC15" s="111"/>
      <c r="AD15" s="111"/>
      <c r="AE15" s="111"/>
      <c r="AF15" s="111"/>
      <c r="AG15" s="111"/>
      <c r="AH15" s="111"/>
      <c r="AI15" s="111"/>
      <c r="AJ15" s="111"/>
      <c r="AK15" s="111"/>
    </row>
    <row r="16" spans="1:37" x14ac:dyDescent="0.25">
      <c r="A16" s="65"/>
      <c r="B16" s="65"/>
      <c r="C16" s="65"/>
      <c r="D16" s="65"/>
      <c r="E16" s="65"/>
      <c r="F16" s="65"/>
      <c r="G16" s="65"/>
      <c r="H16" s="65"/>
      <c r="I16" s="65"/>
      <c r="J16" s="65"/>
      <c r="K16" s="65"/>
      <c r="L16" s="65"/>
      <c r="M16" s="65"/>
      <c r="Y16" s="111"/>
      <c r="Z16" s="111"/>
      <c r="AA16" s="111" t="s">
        <v>50</v>
      </c>
      <c r="AB16" s="111">
        <v>300</v>
      </c>
      <c r="AC16" s="111">
        <v>250</v>
      </c>
      <c r="AD16" s="111">
        <v>220</v>
      </c>
      <c r="AE16" s="111">
        <v>180</v>
      </c>
      <c r="AF16" s="111">
        <v>160</v>
      </c>
      <c r="AG16" s="111">
        <v>150</v>
      </c>
      <c r="AH16" s="111">
        <v>140</v>
      </c>
      <c r="AI16" s="111">
        <v>130</v>
      </c>
      <c r="AJ16" s="111">
        <v>120</v>
      </c>
      <c r="AK16" s="111">
        <v>110</v>
      </c>
    </row>
    <row r="17" spans="1:37" x14ac:dyDescent="0.25">
      <c r="A17" s="65"/>
      <c r="B17" s="65"/>
      <c r="C17" s="65"/>
      <c r="D17" s="65"/>
      <c r="E17" s="65"/>
      <c r="F17" s="65"/>
      <c r="G17" s="65"/>
      <c r="H17" s="65"/>
      <c r="I17" s="65"/>
      <c r="J17" s="65"/>
      <c r="K17" s="65"/>
      <c r="L17" s="65"/>
      <c r="M17" s="65"/>
      <c r="Y17" s="111"/>
      <c r="Z17" s="111"/>
      <c r="AA17" s="111" t="s">
        <v>52</v>
      </c>
      <c r="AB17" s="111">
        <v>250</v>
      </c>
      <c r="AC17" s="111">
        <v>200</v>
      </c>
      <c r="AD17" s="111">
        <v>160</v>
      </c>
      <c r="AE17" s="111">
        <v>140</v>
      </c>
      <c r="AF17" s="111">
        <v>120</v>
      </c>
      <c r="AG17" s="111">
        <v>110</v>
      </c>
      <c r="AH17" s="111">
        <v>100</v>
      </c>
      <c r="AI17" s="111">
        <v>90</v>
      </c>
      <c r="AJ17" s="111">
        <v>80</v>
      </c>
      <c r="AK17" s="111">
        <v>70</v>
      </c>
    </row>
    <row r="18" spans="1:37" ht="18.75" customHeight="1" x14ac:dyDescent="0.25">
      <c r="A18" s="65"/>
      <c r="B18" s="343"/>
      <c r="C18" s="343"/>
      <c r="D18" s="344" t="s">
        <v>166</v>
      </c>
      <c r="E18" s="344"/>
      <c r="F18" s="344" t="s">
        <v>167</v>
      </c>
      <c r="G18" s="344"/>
      <c r="H18" s="344" t="s">
        <v>168</v>
      </c>
      <c r="I18" s="344"/>
      <c r="J18" s="344" t="s">
        <v>169</v>
      </c>
      <c r="K18" s="344"/>
      <c r="L18" s="65"/>
      <c r="M18" s="65"/>
      <c r="Y18" s="111"/>
      <c r="Z18" s="111"/>
      <c r="AA18" s="111" t="s">
        <v>51</v>
      </c>
      <c r="AB18" s="111">
        <v>200</v>
      </c>
      <c r="AC18" s="111">
        <v>150</v>
      </c>
      <c r="AD18" s="111">
        <v>130</v>
      </c>
      <c r="AE18" s="111">
        <v>110</v>
      </c>
      <c r="AF18" s="111">
        <v>95</v>
      </c>
      <c r="AG18" s="111">
        <v>80</v>
      </c>
      <c r="AH18" s="111">
        <v>70</v>
      </c>
      <c r="AI18" s="111">
        <v>60</v>
      </c>
      <c r="AJ18" s="111">
        <v>55</v>
      </c>
      <c r="AK18" s="111">
        <v>50</v>
      </c>
    </row>
    <row r="19" spans="1:37" ht="18.75" customHeight="1" x14ac:dyDescent="0.25">
      <c r="A19" s="112" t="s">
        <v>50</v>
      </c>
      <c r="B19" s="338" t="s">
        <v>166</v>
      </c>
      <c r="C19" s="338"/>
      <c r="D19" s="340"/>
      <c r="E19" s="340"/>
      <c r="F19" s="339" t="s">
        <v>354</v>
      </c>
      <c r="G19" s="339"/>
      <c r="H19" s="339" t="s">
        <v>370</v>
      </c>
      <c r="I19" s="339"/>
      <c r="J19" s="344" t="s">
        <v>400</v>
      </c>
      <c r="K19" s="344"/>
      <c r="L19" s="65"/>
      <c r="M19" s="65"/>
      <c r="Y19" s="111"/>
      <c r="Z19" s="111"/>
      <c r="AA19" s="111" t="s">
        <v>49</v>
      </c>
      <c r="AB19" s="111">
        <v>150</v>
      </c>
      <c r="AC19" s="111">
        <v>120</v>
      </c>
      <c r="AD19" s="111">
        <v>100</v>
      </c>
      <c r="AE19" s="111">
        <v>80</v>
      </c>
      <c r="AF19" s="111">
        <v>70</v>
      </c>
      <c r="AG19" s="111">
        <v>60</v>
      </c>
      <c r="AH19" s="111">
        <v>55</v>
      </c>
      <c r="AI19" s="111">
        <v>50</v>
      </c>
      <c r="AJ19" s="111">
        <v>45</v>
      </c>
      <c r="AK19" s="111">
        <v>40</v>
      </c>
    </row>
    <row r="20" spans="1:37" ht="18.75" customHeight="1" x14ac:dyDescent="0.25">
      <c r="A20" s="112" t="s">
        <v>48</v>
      </c>
      <c r="B20" s="338" t="s">
        <v>167</v>
      </c>
      <c r="C20" s="338"/>
      <c r="D20" s="339" t="s">
        <v>353</v>
      </c>
      <c r="E20" s="339"/>
      <c r="F20" s="340"/>
      <c r="G20" s="340"/>
      <c r="H20" s="339" t="s">
        <v>353</v>
      </c>
      <c r="I20" s="339"/>
      <c r="J20" s="339" t="s">
        <v>353</v>
      </c>
      <c r="K20" s="339"/>
      <c r="L20" s="65"/>
      <c r="M20" s="65"/>
      <c r="Y20" s="111"/>
      <c r="Z20" s="111"/>
      <c r="AA20" s="111" t="s">
        <v>47</v>
      </c>
      <c r="AB20" s="111">
        <v>120</v>
      </c>
      <c r="AC20" s="111">
        <v>90</v>
      </c>
      <c r="AD20" s="111">
        <v>65</v>
      </c>
      <c r="AE20" s="111">
        <v>55</v>
      </c>
      <c r="AF20" s="111">
        <v>50</v>
      </c>
      <c r="AG20" s="111">
        <v>45</v>
      </c>
      <c r="AH20" s="111">
        <v>40</v>
      </c>
      <c r="AI20" s="111">
        <v>35</v>
      </c>
      <c r="AJ20" s="111">
        <v>25</v>
      </c>
      <c r="AK20" s="111">
        <v>20</v>
      </c>
    </row>
    <row r="21" spans="1:37" ht="18.75" customHeight="1" x14ac:dyDescent="0.25">
      <c r="A21" s="112" t="s">
        <v>46</v>
      </c>
      <c r="B21" s="338" t="s">
        <v>168</v>
      </c>
      <c r="C21" s="338"/>
      <c r="D21" s="339" t="s">
        <v>364</v>
      </c>
      <c r="E21" s="339"/>
      <c r="F21" s="339" t="s">
        <v>354</v>
      </c>
      <c r="G21" s="339"/>
      <c r="H21" s="340"/>
      <c r="I21" s="340"/>
      <c r="J21" s="339" t="s">
        <v>401</v>
      </c>
      <c r="K21" s="339"/>
      <c r="L21" s="65"/>
      <c r="M21" s="65"/>
      <c r="Y21" s="111"/>
      <c r="Z21" s="111"/>
      <c r="AA21" s="111" t="s">
        <v>45</v>
      </c>
      <c r="AB21" s="111">
        <v>90</v>
      </c>
      <c r="AC21" s="111">
        <v>60</v>
      </c>
      <c r="AD21" s="111">
        <v>45</v>
      </c>
      <c r="AE21" s="111">
        <v>34</v>
      </c>
      <c r="AF21" s="111">
        <v>27</v>
      </c>
      <c r="AG21" s="111">
        <v>22</v>
      </c>
      <c r="AH21" s="111">
        <v>18</v>
      </c>
      <c r="AI21" s="111">
        <v>15</v>
      </c>
      <c r="AJ21" s="111">
        <v>12</v>
      </c>
      <c r="AK21" s="111">
        <v>9</v>
      </c>
    </row>
    <row r="22" spans="1:37" ht="18.75" customHeight="1" x14ac:dyDescent="0.25">
      <c r="A22" s="112" t="s">
        <v>83</v>
      </c>
      <c r="B22" s="338" t="s">
        <v>169</v>
      </c>
      <c r="C22" s="338"/>
      <c r="D22" s="339" t="s">
        <v>402</v>
      </c>
      <c r="E22" s="339"/>
      <c r="F22" s="339" t="s">
        <v>354</v>
      </c>
      <c r="G22" s="339"/>
      <c r="H22" s="344" t="s">
        <v>403</v>
      </c>
      <c r="I22" s="344"/>
      <c r="J22" s="340"/>
      <c r="K22" s="340"/>
      <c r="L22" s="65"/>
      <c r="M22" s="65"/>
      <c r="Y22" s="111"/>
      <c r="Z22" s="111"/>
      <c r="AA22" s="111" t="s">
        <v>44</v>
      </c>
      <c r="AB22" s="111">
        <v>60</v>
      </c>
      <c r="AC22" s="111">
        <v>40</v>
      </c>
      <c r="AD22" s="111">
        <v>30</v>
      </c>
      <c r="AE22" s="111">
        <v>20</v>
      </c>
      <c r="AF22" s="111">
        <v>18</v>
      </c>
      <c r="AG22" s="111">
        <v>15</v>
      </c>
      <c r="AH22" s="111">
        <v>12</v>
      </c>
      <c r="AI22" s="111">
        <v>10</v>
      </c>
      <c r="AJ22" s="111">
        <v>8</v>
      </c>
      <c r="AK22" s="111">
        <v>6</v>
      </c>
    </row>
    <row r="23" spans="1:37" x14ac:dyDescent="0.25">
      <c r="A23" s="65"/>
      <c r="B23" s="65"/>
      <c r="C23" s="65"/>
      <c r="D23" s="65"/>
      <c r="E23" s="65"/>
      <c r="F23" s="65"/>
      <c r="G23" s="65"/>
      <c r="H23" s="65"/>
      <c r="I23" s="65"/>
      <c r="J23" s="65"/>
      <c r="K23" s="65"/>
      <c r="L23" s="65"/>
      <c r="M23" s="65"/>
      <c r="Y23" s="111"/>
      <c r="Z23" s="111"/>
      <c r="AA23" s="111" t="s">
        <v>43</v>
      </c>
      <c r="AB23" s="111">
        <v>40</v>
      </c>
      <c r="AC23" s="111">
        <v>25</v>
      </c>
      <c r="AD23" s="111">
        <v>18</v>
      </c>
      <c r="AE23" s="111">
        <v>13</v>
      </c>
      <c r="AF23" s="111">
        <v>8</v>
      </c>
      <c r="AG23" s="111">
        <v>7</v>
      </c>
      <c r="AH23" s="111">
        <v>6</v>
      </c>
      <c r="AI23" s="111">
        <v>5</v>
      </c>
      <c r="AJ23" s="111">
        <v>4</v>
      </c>
      <c r="AK23" s="111">
        <v>3</v>
      </c>
    </row>
    <row r="24" spans="1:37" x14ac:dyDescent="0.25">
      <c r="A24" s="65"/>
      <c r="B24" s="65"/>
      <c r="C24" s="65"/>
      <c r="D24" s="65"/>
      <c r="E24" s="65"/>
      <c r="F24" s="65"/>
      <c r="G24" s="65"/>
      <c r="H24" s="65"/>
      <c r="I24" s="65"/>
      <c r="J24" s="65"/>
      <c r="K24" s="65"/>
      <c r="L24" s="65"/>
      <c r="M24" s="65"/>
      <c r="Y24" s="111"/>
      <c r="Z24" s="111"/>
      <c r="AA24" s="111" t="s">
        <v>42</v>
      </c>
      <c r="AB24" s="111">
        <v>25</v>
      </c>
      <c r="AC24" s="111">
        <v>15</v>
      </c>
      <c r="AD24" s="111">
        <v>13</v>
      </c>
      <c r="AE24" s="111">
        <v>7</v>
      </c>
      <c r="AF24" s="111">
        <v>6</v>
      </c>
      <c r="AG24" s="111">
        <v>5</v>
      </c>
      <c r="AH24" s="111">
        <v>4</v>
      </c>
      <c r="AI24" s="111">
        <v>3</v>
      </c>
      <c r="AJ24" s="111">
        <v>2</v>
      </c>
      <c r="AK24" s="111">
        <v>1</v>
      </c>
    </row>
    <row r="25" spans="1:37" x14ac:dyDescent="0.25">
      <c r="A25" s="65"/>
      <c r="B25" s="65"/>
      <c r="C25" s="65"/>
      <c r="D25" s="65"/>
      <c r="E25" s="65"/>
      <c r="F25" s="65"/>
      <c r="G25" s="65"/>
      <c r="H25" s="65"/>
      <c r="I25" s="65"/>
      <c r="J25" s="65"/>
      <c r="K25" s="65"/>
      <c r="L25" s="65"/>
      <c r="M25" s="65"/>
      <c r="Y25" s="111"/>
      <c r="Z25" s="111"/>
      <c r="AA25" s="111" t="s">
        <v>41</v>
      </c>
      <c r="AB25" s="111">
        <v>15</v>
      </c>
      <c r="AC25" s="111">
        <v>10</v>
      </c>
      <c r="AD25" s="111">
        <v>8</v>
      </c>
      <c r="AE25" s="111">
        <v>4</v>
      </c>
      <c r="AF25" s="111">
        <v>3</v>
      </c>
      <c r="AG25" s="111">
        <v>2</v>
      </c>
      <c r="AH25" s="111">
        <v>1</v>
      </c>
      <c r="AI25" s="111">
        <v>0</v>
      </c>
      <c r="AJ25" s="111">
        <v>0</v>
      </c>
      <c r="AK25" s="111">
        <v>0</v>
      </c>
    </row>
    <row r="26" spans="1:37" x14ac:dyDescent="0.25">
      <c r="A26" s="65"/>
      <c r="B26" s="65"/>
      <c r="C26" s="65"/>
      <c r="D26" s="65"/>
      <c r="E26" s="65"/>
      <c r="F26" s="65"/>
      <c r="G26" s="65"/>
      <c r="H26" s="65"/>
      <c r="I26" s="65"/>
      <c r="J26" s="65"/>
      <c r="K26" s="65"/>
      <c r="L26" s="65"/>
      <c r="M26" s="65"/>
      <c r="Y26" s="111"/>
      <c r="Z26" s="111"/>
      <c r="AA26" s="111" t="s">
        <v>40</v>
      </c>
      <c r="AB26" s="111">
        <v>10</v>
      </c>
      <c r="AC26" s="111">
        <v>6</v>
      </c>
      <c r="AD26" s="111">
        <v>4</v>
      </c>
      <c r="AE26" s="111">
        <v>2</v>
      </c>
      <c r="AF26" s="111">
        <v>1</v>
      </c>
      <c r="AG26" s="111">
        <v>0</v>
      </c>
      <c r="AH26" s="111">
        <v>0</v>
      </c>
      <c r="AI26" s="111">
        <v>0</v>
      </c>
      <c r="AJ26" s="111">
        <v>0</v>
      </c>
      <c r="AK26" s="111">
        <v>0</v>
      </c>
    </row>
    <row r="27" spans="1:37" x14ac:dyDescent="0.25">
      <c r="A27" s="65"/>
      <c r="B27" s="65"/>
      <c r="C27" s="65"/>
      <c r="D27" s="65"/>
      <c r="E27" s="65"/>
      <c r="F27" s="65"/>
      <c r="G27" s="65"/>
      <c r="H27" s="65"/>
      <c r="I27" s="65"/>
      <c r="J27" s="65"/>
      <c r="K27" s="65"/>
      <c r="L27" s="65"/>
      <c r="M27" s="65"/>
      <c r="Y27" s="111"/>
      <c r="Z27" s="111"/>
      <c r="AA27" s="111" t="s">
        <v>39</v>
      </c>
      <c r="AB27" s="111">
        <v>3</v>
      </c>
      <c r="AC27" s="111">
        <v>2</v>
      </c>
      <c r="AD27" s="111">
        <v>1</v>
      </c>
      <c r="AE27" s="111">
        <v>0</v>
      </c>
      <c r="AF27" s="111">
        <v>0</v>
      </c>
      <c r="AG27" s="111">
        <v>0</v>
      </c>
      <c r="AH27" s="111">
        <v>0</v>
      </c>
      <c r="AI27" s="111">
        <v>0</v>
      </c>
      <c r="AJ27" s="111">
        <v>0</v>
      </c>
      <c r="AK27" s="111">
        <v>0</v>
      </c>
    </row>
    <row r="28" spans="1:37" x14ac:dyDescent="0.25">
      <c r="A28" s="65"/>
      <c r="B28" s="65"/>
      <c r="C28" s="65"/>
      <c r="D28" s="65"/>
      <c r="E28" s="65"/>
      <c r="F28" s="65"/>
      <c r="G28" s="65"/>
      <c r="H28" s="65"/>
      <c r="I28" s="65"/>
      <c r="J28" s="65"/>
      <c r="K28" s="65"/>
      <c r="L28" s="65"/>
      <c r="M28" s="65"/>
    </row>
    <row r="29" spans="1:37" x14ac:dyDescent="0.25">
      <c r="A29" s="65"/>
      <c r="B29" s="65"/>
      <c r="C29" s="65"/>
      <c r="D29" s="65"/>
      <c r="E29" s="65"/>
      <c r="F29" s="65"/>
      <c r="G29" s="65"/>
      <c r="H29" s="65"/>
      <c r="I29" s="65"/>
      <c r="J29" s="65"/>
      <c r="K29" s="65"/>
      <c r="L29" s="65"/>
      <c r="M29" s="65"/>
    </row>
    <row r="30" spans="1:37" x14ac:dyDescent="0.25">
      <c r="A30" s="65"/>
      <c r="B30" s="65"/>
      <c r="C30" s="65"/>
      <c r="D30" s="65"/>
      <c r="E30" s="65"/>
      <c r="F30" s="65"/>
      <c r="G30" s="65"/>
      <c r="H30" s="65"/>
      <c r="I30" s="65"/>
      <c r="J30" s="65"/>
      <c r="K30" s="65"/>
      <c r="L30" s="65"/>
      <c r="M30" s="65"/>
    </row>
    <row r="31" spans="1:37" x14ac:dyDescent="0.25">
      <c r="A31" s="65"/>
      <c r="B31" s="65"/>
      <c r="C31" s="65"/>
      <c r="D31" s="65"/>
      <c r="E31" s="65"/>
      <c r="F31" s="65"/>
      <c r="G31" s="65"/>
      <c r="H31" s="65"/>
      <c r="I31" s="65"/>
      <c r="J31" s="65"/>
      <c r="K31" s="65"/>
      <c r="L31" s="65"/>
      <c r="M31" s="65"/>
    </row>
    <row r="32" spans="1:37" x14ac:dyDescent="0.25">
      <c r="A32" s="65"/>
      <c r="B32" s="65"/>
      <c r="C32" s="65"/>
      <c r="D32" s="65"/>
      <c r="E32" s="65"/>
      <c r="F32" s="65"/>
      <c r="G32" s="65"/>
      <c r="H32" s="65"/>
      <c r="I32" s="65"/>
      <c r="J32" s="65"/>
      <c r="K32" s="65"/>
      <c r="L32" s="53"/>
      <c r="M32" s="65"/>
    </row>
    <row r="33" spans="1:18" x14ac:dyDescent="0.25">
      <c r="A33" s="110" t="s">
        <v>38</v>
      </c>
      <c r="B33" s="109"/>
      <c r="C33" s="108"/>
      <c r="D33" s="106" t="s">
        <v>36</v>
      </c>
      <c r="E33" s="104" t="s">
        <v>37</v>
      </c>
      <c r="F33" s="107"/>
      <c r="G33" s="106" t="s">
        <v>36</v>
      </c>
      <c r="H33" s="104" t="s">
        <v>35</v>
      </c>
      <c r="I33" s="105"/>
      <c r="J33" s="104" t="s">
        <v>34</v>
      </c>
      <c r="K33" s="103" t="s">
        <v>33</v>
      </c>
      <c r="L33" s="102"/>
      <c r="M33" s="107"/>
      <c r="P33" s="99"/>
      <c r="Q33" s="99"/>
      <c r="R33" s="98"/>
    </row>
    <row r="34" spans="1:18" x14ac:dyDescent="0.25">
      <c r="A34" s="97" t="s">
        <v>32</v>
      </c>
      <c r="B34" s="93"/>
      <c r="C34" s="96"/>
      <c r="D34" s="95"/>
      <c r="E34" s="336"/>
      <c r="F34" s="336"/>
      <c r="G34" s="94" t="s">
        <v>31</v>
      </c>
      <c r="H34" s="93"/>
      <c r="I34" s="92"/>
      <c r="J34" s="91"/>
      <c r="K34" s="79" t="s">
        <v>30</v>
      </c>
      <c r="L34" s="78"/>
      <c r="M34" s="77"/>
      <c r="P34" s="76"/>
      <c r="Q34" s="76"/>
      <c r="R34" s="51"/>
    </row>
    <row r="35" spans="1:18" x14ac:dyDescent="0.25">
      <c r="A35" s="54" t="s">
        <v>29</v>
      </c>
      <c r="B35" s="57"/>
      <c r="C35" s="90"/>
      <c r="D35" s="72"/>
      <c r="E35" s="337"/>
      <c r="F35" s="337"/>
      <c r="G35" s="70" t="s">
        <v>28</v>
      </c>
      <c r="H35" s="69"/>
      <c r="I35" s="68"/>
      <c r="J35" s="67"/>
      <c r="K35" s="89"/>
      <c r="L35" s="53"/>
      <c r="M35" s="52"/>
      <c r="P35" s="51"/>
      <c r="Q35" s="50"/>
      <c r="R35" s="51"/>
    </row>
    <row r="36" spans="1:18" x14ac:dyDescent="0.25">
      <c r="A36" s="88"/>
      <c r="B36" s="87"/>
      <c r="C36" s="86"/>
      <c r="D36" s="72"/>
      <c r="E36" s="71"/>
      <c r="F36" s="65"/>
      <c r="G36" s="70" t="s">
        <v>27</v>
      </c>
      <c r="H36" s="69"/>
      <c r="I36" s="68"/>
      <c r="J36" s="67"/>
      <c r="K36" s="79" t="s">
        <v>26</v>
      </c>
      <c r="L36" s="78"/>
      <c r="M36" s="77"/>
      <c r="P36" s="76"/>
      <c r="Q36" s="76"/>
      <c r="R36" s="51"/>
    </row>
    <row r="37" spans="1:18" x14ac:dyDescent="0.25">
      <c r="A37" s="85"/>
      <c r="B37" s="84"/>
      <c r="C37" s="80"/>
      <c r="D37" s="72"/>
      <c r="E37" s="71"/>
      <c r="F37" s="65"/>
      <c r="G37" s="70" t="s">
        <v>25</v>
      </c>
      <c r="H37" s="69"/>
      <c r="I37" s="68"/>
      <c r="J37" s="67"/>
      <c r="K37" s="66"/>
      <c r="L37" s="65"/>
      <c r="M37" s="64"/>
      <c r="P37" s="51"/>
      <c r="Q37" s="50"/>
      <c r="R37" s="51"/>
    </row>
    <row r="38" spans="1:18" x14ac:dyDescent="0.25">
      <c r="A38" s="83"/>
      <c r="B38" s="82"/>
      <c r="C38" s="81"/>
      <c r="D38" s="72"/>
      <c r="E38" s="71"/>
      <c r="F38" s="65"/>
      <c r="G38" s="70" t="s">
        <v>24</v>
      </c>
      <c r="H38" s="69"/>
      <c r="I38" s="68"/>
      <c r="J38" s="67"/>
      <c r="K38" s="54"/>
      <c r="L38" s="53"/>
      <c r="M38" s="52"/>
      <c r="P38" s="51"/>
      <c r="Q38" s="50"/>
      <c r="R38" s="51"/>
    </row>
    <row r="39" spans="1:18" x14ac:dyDescent="0.25">
      <c r="A39" s="75"/>
      <c r="B39" s="74"/>
      <c r="C39" s="80"/>
      <c r="D39" s="72"/>
      <c r="E39" s="71"/>
      <c r="F39" s="65"/>
      <c r="G39" s="70" t="s">
        <v>23</v>
      </c>
      <c r="H39" s="69"/>
      <c r="I39" s="68"/>
      <c r="J39" s="67"/>
      <c r="K39" s="79" t="s">
        <v>22</v>
      </c>
      <c r="L39" s="78"/>
      <c r="M39" s="77"/>
      <c r="P39" s="76"/>
      <c r="Q39" s="76"/>
      <c r="R39" s="51"/>
    </row>
    <row r="40" spans="1:18" x14ac:dyDescent="0.25">
      <c r="A40" s="75"/>
      <c r="B40" s="74"/>
      <c r="C40" s="73"/>
      <c r="D40" s="72"/>
      <c r="E40" s="71"/>
      <c r="F40" s="65"/>
      <c r="G40" s="70" t="s">
        <v>21</v>
      </c>
      <c r="H40" s="69"/>
      <c r="I40" s="68"/>
      <c r="J40" s="67"/>
      <c r="K40" s="66"/>
      <c r="L40" s="65"/>
      <c r="M40" s="64"/>
      <c r="P40" s="51"/>
      <c r="Q40" s="50"/>
      <c r="R40" s="51"/>
    </row>
    <row r="41" spans="1:18" x14ac:dyDescent="0.25">
      <c r="A41" s="63"/>
      <c r="B41" s="62"/>
      <c r="C41" s="61"/>
      <c r="D41" s="60"/>
      <c r="E41" s="59"/>
      <c r="F41" s="53"/>
      <c r="G41" s="58" t="s">
        <v>20</v>
      </c>
      <c r="H41" s="57"/>
      <c r="I41" s="56"/>
      <c r="J41" s="55"/>
      <c r="K41" s="54" t="e">
        <f>M4</f>
        <v>#REF!</v>
      </c>
      <c r="L41" s="53"/>
      <c r="M41" s="52"/>
      <c r="P41" s="51"/>
      <c r="Q41" s="50"/>
      <c r="R41" s="49"/>
    </row>
  </sheetData>
  <mergeCells count="37">
    <mergeCell ref="A1:F1"/>
    <mergeCell ref="A4:C4"/>
    <mergeCell ref="E7:F7"/>
    <mergeCell ref="G7:H7"/>
    <mergeCell ref="E9:F9"/>
    <mergeCell ref="G9:H9"/>
    <mergeCell ref="E11:F11"/>
    <mergeCell ref="G11:H11"/>
    <mergeCell ref="E13:F13"/>
    <mergeCell ref="G13:H13"/>
    <mergeCell ref="B18:C18"/>
    <mergeCell ref="D18:E18"/>
    <mergeCell ref="F18:G18"/>
    <mergeCell ref="H18:I18"/>
    <mergeCell ref="J18:K18"/>
    <mergeCell ref="B19:C19"/>
    <mergeCell ref="D19:E19"/>
    <mergeCell ref="F19:G19"/>
    <mergeCell ref="H19:I19"/>
    <mergeCell ref="J19:K19"/>
    <mergeCell ref="J22:K22"/>
    <mergeCell ref="E34:F34"/>
    <mergeCell ref="B20:C20"/>
    <mergeCell ref="D20:E20"/>
    <mergeCell ref="F20:G20"/>
    <mergeCell ref="H20:I20"/>
    <mergeCell ref="J20:K20"/>
    <mergeCell ref="B21:C21"/>
    <mergeCell ref="D21:E21"/>
    <mergeCell ref="F21:G21"/>
    <mergeCell ref="H21:I21"/>
    <mergeCell ref="J21:K21"/>
    <mergeCell ref="E35:F35"/>
    <mergeCell ref="B22:C22"/>
    <mergeCell ref="D22:E22"/>
    <mergeCell ref="F22:G22"/>
    <mergeCell ref="H22:I22"/>
  </mergeCells>
  <conditionalFormatting sqref="E7 E9 E11 E13">
    <cfRule type="cellIs" dxfId="184" priority="2" stopIfTrue="1" operator="equal">
      <formula>"Bye"</formula>
    </cfRule>
  </conditionalFormatting>
  <conditionalFormatting sqref="R41">
    <cfRule type="expression" dxfId="183" priority="1" stopIfTrue="1">
      <formula>$O$1="CU"</formula>
    </cfRule>
  </conditionalFormatting>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11"/>
  </sheetPr>
  <dimension ref="A1:AK41"/>
  <sheetViews>
    <sheetView workbookViewId="0">
      <selection activeCell="K7" sqref="K7"/>
    </sheetView>
  </sheetViews>
  <sheetFormatPr defaultColWidth="9.109375" defaultRowHeight="13.2" x14ac:dyDescent="0.25"/>
  <cols>
    <col min="1" max="1" width="5.44140625" style="48" customWidth="1"/>
    <col min="2" max="2" width="4.44140625" style="48" customWidth="1"/>
    <col min="3" max="3" width="8.33203125" style="48" customWidth="1"/>
    <col min="4" max="4" width="7.109375" style="48" customWidth="1"/>
    <col min="5" max="5" width="9.33203125" style="48" customWidth="1"/>
    <col min="6" max="6" width="7.109375" style="48" customWidth="1"/>
    <col min="7" max="7" width="9.33203125" style="48" customWidth="1"/>
    <col min="8" max="8" width="7.109375" style="48" customWidth="1"/>
    <col min="9" max="9" width="9.33203125" style="48" customWidth="1"/>
    <col min="10" max="10" width="7.88671875" style="48" customWidth="1"/>
    <col min="11" max="12" width="8.5546875" style="48" customWidth="1"/>
    <col min="13" max="13" width="7.88671875" style="48" customWidth="1"/>
    <col min="14" max="14" width="9.109375" style="48"/>
    <col min="15" max="16" width="4.44140625" style="48" customWidth="1"/>
    <col min="17" max="17" width="12.109375" style="48" customWidth="1"/>
    <col min="18" max="18" width="7.88671875" style="48" customWidth="1"/>
    <col min="19" max="19" width="7.44140625" style="48" customWidth="1"/>
    <col min="20" max="24" width="9.109375" style="48"/>
    <col min="25" max="37" width="0" style="48" hidden="1" customWidth="1"/>
    <col min="38" max="16384" width="9.109375" style="48"/>
  </cols>
  <sheetData>
    <row r="1" spans="1:37" ht="24.6" x14ac:dyDescent="0.25">
      <c r="A1" s="334" t="s">
        <v>16</v>
      </c>
      <c r="B1" s="334"/>
      <c r="C1" s="334"/>
      <c r="D1" s="334"/>
      <c r="E1" s="334"/>
      <c r="F1" s="334"/>
      <c r="G1" s="159"/>
      <c r="H1" s="158" t="s">
        <v>79</v>
      </c>
      <c r="I1" s="157"/>
      <c r="J1" s="156"/>
      <c r="L1" s="145"/>
      <c r="M1" s="155"/>
      <c r="N1" s="153"/>
      <c r="O1" s="153" t="s">
        <v>78</v>
      </c>
      <c r="P1" s="153"/>
      <c r="Q1" s="154"/>
      <c r="R1" s="153"/>
      <c r="AB1" s="152" t="e">
        <f>IF(Y5=1,CONCATENATE(VLOOKUP(Y3,AA16:AH27,2)),CONCATENATE(VLOOKUP(Y3,AA2:AK13,2)))</f>
        <v>#REF!</v>
      </c>
      <c r="AC1" s="152" t="e">
        <f>IF(Y5=1,CONCATENATE(VLOOKUP(Y3,AA16:AK27,3)),CONCATENATE(VLOOKUP(Y3,AA2:AK13,3)))</f>
        <v>#REF!</v>
      </c>
      <c r="AD1" s="152" t="e">
        <f>IF(Y5=1,CONCATENATE(VLOOKUP(Y3,AA16:AK27,4)),CONCATENATE(VLOOKUP(Y3,AA2:AK13,4)))</f>
        <v>#REF!</v>
      </c>
      <c r="AE1" s="152" t="e">
        <f>IF(Y5=1,CONCATENATE(VLOOKUP(Y3,AA16:AK27,5)),CONCATENATE(VLOOKUP(Y3,AA2:AK13,5)))</f>
        <v>#REF!</v>
      </c>
      <c r="AF1" s="152" t="e">
        <f>IF(Y5=1,CONCATENATE(VLOOKUP(Y3,AA16:AK27,6)),CONCATENATE(VLOOKUP(Y3,AA2:AK13,6)))</f>
        <v>#REF!</v>
      </c>
      <c r="AG1" s="152" t="e">
        <f>IF(Y5=1,CONCATENATE(VLOOKUP(Y3,AA16:AK27,7)),CONCATENATE(VLOOKUP(Y3,AA2:AK13,7)))</f>
        <v>#REF!</v>
      </c>
      <c r="AH1" s="152" t="e">
        <f>IF(Y5=1,CONCATENATE(VLOOKUP(Y3,AA16:AK27,8)),CONCATENATE(VLOOKUP(Y3,AA2:AK13,8)))</f>
        <v>#REF!</v>
      </c>
      <c r="AI1" s="152" t="e">
        <f>IF(Y5=1,CONCATENATE(VLOOKUP(Y3,AA16:AK27,9)),CONCATENATE(VLOOKUP(Y3,AA2:AK13,9)))</f>
        <v>#REF!</v>
      </c>
      <c r="AJ1" s="152" t="e">
        <f>IF(Y5=1,CONCATENATE(VLOOKUP(Y3,AA16:AK27,10)),CONCATENATE(VLOOKUP(Y3,AA2:AK13,10)))</f>
        <v>#REF!</v>
      </c>
      <c r="AK1" s="152" t="e">
        <f>IF(Y5=1,CONCATENATE(VLOOKUP(Y3,AA16:AK27,11)),CONCATENATE(VLOOKUP(Y3,AA2:AK13,11)))</f>
        <v>#REF!</v>
      </c>
    </row>
    <row r="2" spans="1:37" x14ac:dyDescent="0.25">
      <c r="A2" s="151" t="s">
        <v>77</v>
      </c>
      <c r="B2" s="149"/>
      <c r="C2" s="149"/>
      <c r="D2" s="149"/>
      <c r="E2" s="150" t="s">
        <v>102</v>
      </c>
      <c r="F2" s="149"/>
      <c r="G2" s="148"/>
      <c r="H2" s="147"/>
      <c r="I2" s="147"/>
      <c r="J2" s="146"/>
      <c r="K2" s="145"/>
      <c r="L2" s="145"/>
      <c r="M2" s="145"/>
      <c r="N2" s="143"/>
      <c r="O2" s="144"/>
      <c r="P2" s="143"/>
      <c r="Q2" s="144"/>
      <c r="R2" s="143"/>
      <c r="Y2" s="142"/>
      <c r="Z2" s="111"/>
      <c r="AA2" s="111" t="s">
        <v>50</v>
      </c>
      <c r="AB2" s="114">
        <v>150</v>
      </c>
      <c r="AC2" s="114">
        <v>120</v>
      </c>
      <c r="AD2" s="114">
        <v>100</v>
      </c>
      <c r="AE2" s="114">
        <v>80</v>
      </c>
      <c r="AF2" s="114">
        <v>70</v>
      </c>
      <c r="AG2" s="114">
        <v>60</v>
      </c>
      <c r="AH2" s="114">
        <v>55</v>
      </c>
      <c r="AI2" s="114">
        <v>50</v>
      </c>
      <c r="AJ2" s="114">
        <v>45</v>
      </c>
      <c r="AK2" s="114">
        <v>40</v>
      </c>
    </row>
    <row r="3" spans="1:37" x14ac:dyDescent="0.25">
      <c r="A3" s="139" t="s">
        <v>75</v>
      </c>
      <c r="B3" s="139"/>
      <c r="C3" s="139"/>
      <c r="D3" s="139"/>
      <c r="E3" s="139" t="s">
        <v>4</v>
      </c>
      <c r="F3" s="139"/>
      <c r="G3" s="139"/>
      <c r="H3" s="139" t="s">
        <v>74</v>
      </c>
      <c r="I3" s="139"/>
      <c r="J3" s="141"/>
      <c r="K3" s="139"/>
      <c r="L3" s="140"/>
      <c r="M3" s="140" t="s">
        <v>73</v>
      </c>
      <c r="N3" s="137"/>
      <c r="O3" s="138"/>
      <c r="P3" s="137"/>
      <c r="Q3" s="136" t="s">
        <v>72</v>
      </c>
      <c r="R3" s="114" t="s">
        <v>71</v>
      </c>
      <c r="S3" s="114" t="s">
        <v>91</v>
      </c>
      <c r="Y3" s="111">
        <f>IF(H4="OB","A",IF(H4="IX","W",H4))</f>
        <v>0</v>
      </c>
      <c r="Z3" s="111"/>
      <c r="AA3" s="111" t="s">
        <v>52</v>
      </c>
      <c r="AB3" s="114">
        <v>120</v>
      </c>
      <c r="AC3" s="114">
        <v>90</v>
      </c>
      <c r="AD3" s="114">
        <v>65</v>
      </c>
      <c r="AE3" s="114">
        <v>55</v>
      </c>
      <c r="AF3" s="114">
        <v>50</v>
      </c>
      <c r="AG3" s="114">
        <v>45</v>
      </c>
      <c r="AH3" s="114">
        <v>40</v>
      </c>
      <c r="AI3" s="114">
        <v>35</v>
      </c>
      <c r="AJ3" s="114">
        <v>25</v>
      </c>
      <c r="AK3" s="114">
        <v>20</v>
      </c>
    </row>
    <row r="4" spans="1:37" ht="13.8" thickBot="1" x14ac:dyDescent="0.3">
      <c r="A4" s="335" t="s">
        <v>17</v>
      </c>
      <c r="B4" s="335"/>
      <c r="C4" s="335"/>
      <c r="D4" s="135"/>
      <c r="E4" s="134" t="s">
        <v>18</v>
      </c>
      <c r="F4" s="134"/>
      <c r="G4" s="134"/>
      <c r="H4" s="131"/>
      <c r="I4" s="134"/>
      <c r="J4" s="133"/>
      <c r="K4" s="131"/>
      <c r="L4" s="169"/>
      <c r="M4" s="132" t="e">
        <f>[4]Altalanos!$E$10</f>
        <v>#REF!</v>
      </c>
      <c r="N4" s="129"/>
      <c r="O4" s="130"/>
      <c r="P4" s="129"/>
      <c r="Q4" s="128" t="s">
        <v>70</v>
      </c>
      <c r="R4" s="127" t="s">
        <v>69</v>
      </c>
      <c r="S4" s="127" t="s">
        <v>92</v>
      </c>
      <c r="Y4" s="111"/>
      <c r="Z4" s="111"/>
      <c r="AA4" s="111" t="s">
        <v>51</v>
      </c>
      <c r="AB4" s="114">
        <v>90</v>
      </c>
      <c r="AC4" s="114">
        <v>60</v>
      </c>
      <c r="AD4" s="114">
        <v>45</v>
      </c>
      <c r="AE4" s="114">
        <v>34</v>
      </c>
      <c r="AF4" s="114">
        <v>27</v>
      </c>
      <c r="AG4" s="114">
        <v>22</v>
      </c>
      <c r="AH4" s="114">
        <v>18</v>
      </c>
      <c r="AI4" s="114">
        <v>15</v>
      </c>
      <c r="AJ4" s="114">
        <v>12</v>
      </c>
      <c r="AK4" s="114">
        <v>9</v>
      </c>
    </row>
    <row r="5" spans="1:37" x14ac:dyDescent="0.25">
      <c r="A5" s="102"/>
      <c r="B5" s="102" t="s">
        <v>68</v>
      </c>
      <c r="C5" s="102" t="s">
        <v>67</v>
      </c>
      <c r="D5" s="102" t="s">
        <v>38</v>
      </c>
      <c r="E5" s="102" t="s">
        <v>66</v>
      </c>
      <c r="F5" s="102"/>
      <c r="G5" s="102" t="s">
        <v>65</v>
      </c>
      <c r="H5" s="102"/>
      <c r="I5" s="102" t="s">
        <v>64</v>
      </c>
      <c r="J5" s="102"/>
      <c r="K5" s="126" t="s">
        <v>63</v>
      </c>
      <c r="L5" s="126" t="s">
        <v>62</v>
      </c>
      <c r="M5" s="126" t="s">
        <v>61</v>
      </c>
      <c r="Q5" s="125" t="s">
        <v>60</v>
      </c>
      <c r="R5" s="124" t="s">
        <v>59</v>
      </c>
      <c r="S5" s="124" t="s">
        <v>93</v>
      </c>
      <c r="Y5" s="111" t="e">
        <f>IF(OR([4]Altalanos!$A$8="F1",[4]Altalanos!$A$8="F2",[4]Altalanos!$A$8="N1",[4]Altalanos!$A$8="N2"),1,2)</f>
        <v>#REF!</v>
      </c>
      <c r="Z5" s="111"/>
      <c r="AA5" s="111" t="s">
        <v>49</v>
      </c>
      <c r="AB5" s="114">
        <v>60</v>
      </c>
      <c r="AC5" s="114">
        <v>40</v>
      </c>
      <c r="AD5" s="114">
        <v>30</v>
      </c>
      <c r="AE5" s="114">
        <v>20</v>
      </c>
      <c r="AF5" s="114">
        <v>18</v>
      </c>
      <c r="AG5" s="114">
        <v>15</v>
      </c>
      <c r="AH5" s="114">
        <v>12</v>
      </c>
      <c r="AI5" s="114">
        <v>10</v>
      </c>
      <c r="AJ5" s="114">
        <v>8</v>
      </c>
      <c r="AK5" s="114">
        <v>6</v>
      </c>
    </row>
    <row r="6" spans="1:37" x14ac:dyDescent="0.25">
      <c r="A6" s="65"/>
      <c r="B6" s="65"/>
      <c r="C6" s="65"/>
      <c r="D6" s="65"/>
      <c r="E6" s="65"/>
      <c r="F6" s="65"/>
      <c r="G6" s="65"/>
      <c r="H6" s="65"/>
      <c r="I6" s="65"/>
      <c r="J6" s="65"/>
      <c r="K6" s="65"/>
      <c r="L6" s="65"/>
      <c r="M6" s="65"/>
      <c r="Y6" s="111"/>
      <c r="Z6" s="111"/>
      <c r="AA6" s="111" t="s">
        <v>47</v>
      </c>
      <c r="AB6" s="114">
        <v>40</v>
      </c>
      <c r="AC6" s="114">
        <v>25</v>
      </c>
      <c r="AD6" s="114">
        <v>18</v>
      </c>
      <c r="AE6" s="114">
        <v>13</v>
      </c>
      <c r="AF6" s="114">
        <v>10</v>
      </c>
      <c r="AG6" s="114">
        <v>8</v>
      </c>
      <c r="AH6" s="114">
        <v>6</v>
      </c>
      <c r="AI6" s="114">
        <v>5</v>
      </c>
      <c r="AJ6" s="114">
        <v>4</v>
      </c>
      <c r="AK6" s="114">
        <v>3</v>
      </c>
    </row>
    <row r="7" spans="1:37" x14ac:dyDescent="0.25">
      <c r="A7" s="121" t="s">
        <v>50</v>
      </c>
      <c r="B7" s="120">
        <v>4</v>
      </c>
      <c r="C7" s="170">
        <v>0</v>
      </c>
      <c r="D7" s="170">
        <v>0</v>
      </c>
      <c r="E7" s="345" t="s">
        <v>170</v>
      </c>
      <c r="F7" s="345"/>
      <c r="G7" s="345">
        <v>0</v>
      </c>
      <c r="H7" s="345"/>
      <c r="I7" s="171">
        <v>0</v>
      </c>
      <c r="J7" s="65"/>
      <c r="K7" s="117" t="s">
        <v>49</v>
      </c>
      <c r="L7" s="116" t="s">
        <v>78</v>
      </c>
      <c r="M7" s="115"/>
      <c r="Y7" s="111"/>
      <c r="Z7" s="111"/>
      <c r="AA7" s="111" t="s">
        <v>45</v>
      </c>
      <c r="AB7" s="114">
        <v>25</v>
      </c>
      <c r="AC7" s="114">
        <v>15</v>
      </c>
      <c r="AD7" s="114">
        <v>13</v>
      </c>
      <c r="AE7" s="114">
        <v>8</v>
      </c>
      <c r="AF7" s="114">
        <v>6</v>
      </c>
      <c r="AG7" s="114">
        <v>4</v>
      </c>
      <c r="AH7" s="114">
        <v>3</v>
      </c>
      <c r="AI7" s="114">
        <v>2</v>
      </c>
      <c r="AJ7" s="114">
        <v>1</v>
      </c>
      <c r="AK7" s="114">
        <v>0</v>
      </c>
    </row>
    <row r="8" spans="1:37" x14ac:dyDescent="0.25">
      <c r="A8" s="121"/>
      <c r="B8" s="123"/>
      <c r="C8" s="172"/>
      <c r="D8" s="172"/>
      <c r="E8" s="172"/>
      <c r="F8" s="172"/>
      <c r="G8" s="172"/>
      <c r="H8" s="172"/>
      <c r="I8" s="172"/>
      <c r="J8" s="65"/>
      <c r="K8" s="121"/>
      <c r="L8" s="121"/>
      <c r="M8" s="122"/>
      <c r="Y8" s="111"/>
      <c r="Z8" s="111"/>
      <c r="AA8" s="111" t="s">
        <v>44</v>
      </c>
      <c r="AB8" s="114">
        <v>15</v>
      </c>
      <c r="AC8" s="114">
        <v>10</v>
      </c>
      <c r="AD8" s="114">
        <v>7</v>
      </c>
      <c r="AE8" s="114">
        <v>5</v>
      </c>
      <c r="AF8" s="114">
        <v>4</v>
      </c>
      <c r="AG8" s="114">
        <v>3</v>
      </c>
      <c r="AH8" s="114">
        <v>2</v>
      </c>
      <c r="AI8" s="114">
        <v>1</v>
      </c>
      <c r="AJ8" s="114">
        <v>0</v>
      </c>
      <c r="AK8" s="114">
        <v>0</v>
      </c>
    </row>
    <row r="9" spans="1:37" x14ac:dyDescent="0.25">
      <c r="A9" s="121" t="s">
        <v>48</v>
      </c>
      <c r="B9" s="120">
        <v>1</v>
      </c>
      <c r="C9" s="170">
        <v>0</v>
      </c>
      <c r="D9" s="170">
        <v>0</v>
      </c>
      <c r="E9" s="345" t="s">
        <v>171</v>
      </c>
      <c r="F9" s="345"/>
      <c r="G9" s="345">
        <v>0</v>
      </c>
      <c r="H9" s="345"/>
      <c r="I9" s="171">
        <v>0</v>
      </c>
      <c r="J9" s="65"/>
      <c r="K9" s="117"/>
      <c r="L9" s="116" t="s">
        <v>78</v>
      </c>
      <c r="M9" s="115"/>
      <c r="Y9" s="111"/>
      <c r="Z9" s="111"/>
      <c r="AA9" s="111" t="s">
        <v>43</v>
      </c>
      <c r="AB9" s="114">
        <v>10</v>
      </c>
      <c r="AC9" s="114">
        <v>6</v>
      </c>
      <c r="AD9" s="114">
        <v>4</v>
      </c>
      <c r="AE9" s="114">
        <v>2</v>
      </c>
      <c r="AF9" s="114">
        <v>1</v>
      </c>
      <c r="AG9" s="114">
        <v>0</v>
      </c>
      <c r="AH9" s="114">
        <v>0</v>
      </c>
      <c r="AI9" s="114">
        <v>0</v>
      </c>
      <c r="AJ9" s="114">
        <v>0</v>
      </c>
      <c r="AK9" s="114">
        <v>0</v>
      </c>
    </row>
    <row r="10" spans="1:37" x14ac:dyDescent="0.25">
      <c r="A10" s="121"/>
      <c r="B10" s="123"/>
      <c r="C10" s="172"/>
      <c r="D10" s="172"/>
      <c r="E10" s="172"/>
      <c r="F10" s="172"/>
      <c r="G10" s="172"/>
      <c r="H10" s="172"/>
      <c r="I10" s="172"/>
      <c r="J10" s="65"/>
      <c r="K10" s="121"/>
      <c r="L10" s="121"/>
      <c r="M10" s="122"/>
      <c r="Y10" s="111"/>
      <c r="Z10" s="111"/>
      <c r="AA10" s="111" t="s">
        <v>42</v>
      </c>
      <c r="AB10" s="114">
        <v>6</v>
      </c>
      <c r="AC10" s="114">
        <v>3</v>
      </c>
      <c r="AD10" s="114">
        <v>2</v>
      </c>
      <c r="AE10" s="114">
        <v>1</v>
      </c>
      <c r="AF10" s="114">
        <v>0</v>
      </c>
      <c r="AG10" s="114">
        <v>0</v>
      </c>
      <c r="AH10" s="114">
        <v>0</v>
      </c>
      <c r="AI10" s="114">
        <v>0</v>
      </c>
      <c r="AJ10" s="114">
        <v>0</v>
      </c>
      <c r="AK10" s="114">
        <v>0</v>
      </c>
    </row>
    <row r="11" spans="1:37" x14ac:dyDescent="0.25">
      <c r="A11" s="121" t="s">
        <v>46</v>
      </c>
      <c r="B11" s="120">
        <v>3</v>
      </c>
      <c r="C11" s="170">
        <v>0</v>
      </c>
      <c r="D11" s="170">
        <v>0</v>
      </c>
      <c r="E11" s="345" t="s">
        <v>172</v>
      </c>
      <c r="F11" s="345"/>
      <c r="G11" s="345">
        <v>0</v>
      </c>
      <c r="H11" s="345"/>
      <c r="I11" s="171">
        <v>0</v>
      </c>
      <c r="J11" s="65"/>
      <c r="K11" s="117" t="s">
        <v>52</v>
      </c>
      <c r="L11" s="116" t="s">
        <v>78</v>
      </c>
      <c r="M11" s="115"/>
      <c r="Y11" s="111"/>
      <c r="Z11" s="111"/>
      <c r="AA11" s="111" t="s">
        <v>41</v>
      </c>
      <c r="AB11" s="114">
        <v>3</v>
      </c>
      <c r="AC11" s="114">
        <v>2</v>
      </c>
      <c r="AD11" s="114">
        <v>1</v>
      </c>
      <c r="AE11" s="114">
        <v>0</v>
      </c>
      <c r="AF11" s="114">
        <v>0</v>
      </c>
      <c r="AG11" s="114">
        <v>0</v>
      </c>
      <c r="AH11" s="114">
        <v>0</v>
      </c>
      <c r="AI11" s="114">
        <v>0</v>
      </c>
      <c r="AJ11" s="114">
        <v>0</v>
      </c>
      <c r="AK11" s="114">
        <v>0</v>
      </c>
    </row>
    <row r="12" spans="1:37" x14ac:dyDescent="0.25">
      <c r="A12" s="121"/>
      <c r="B12" s="123"/>
      <c r="C12" s="172"/>
      <c r="D12" s="172"/>
      <c r="E12" s="172"/>
      <c r="F12" s="172"/>
      <c r="G12" s="172"/>
      <c r="H12" s="172"/>
      <c r="I12" s="172"/>
      <c r="J12" s="65"/>
      <c r="K12" s="65"/>
      <c r="L12" s="65"/>
      <c r="M12" s="122"/>
      <c r="Y12" s="111"/>
      <c r="Z12" s="111"/>
      <c r="AA12" s="111" t="s">
        <v>40</v>
      </c>
      <c r="AB12" s="113">
        <v>0</v>
      </c>
      <c r="AC12" s="113">
        <v>0</v>
      </c>
      <c r="AD12" s="113">
        <v>0</v>
      </c>
      <c r="AE12" s="113">
        <v>0</v>
      </c>
      <c r="AF12" s="113">
        <v>0</v>
      </c>
      <c r="AG12" s="113">
        <v>0</v>
      </c>
      <c r="AH12" s="113">
        <v>0</v>
      </c>
      <c r="AI12" s="113">
        <v>0</v>
      </c>
      <c r="AJ12" s="113">
        <v>0</v>
      </c>
      <c r="AK12" s="113">
        <v>0</v>
      </c>
    </row>
    <row r="13" spans="1:37" x14ac:dyDescent="0.25">
      <c r="A13" s="121" t="s">
        <v>83</v>
      </c>
      <c r="B13" s="120">
        <v>2</v>
      </c>
      <c r="C13" s="170">
        <v>0</v>
      </c>
      <c r="D13" s="170">
        <v>0</v>
      </c>
      <c r="E13" s="345" t="s">
        <v>173</v>
      </c>
      <c r="F13" s="345"/>
      <c r="G13" s="345">
        <v>0</v>
      </c>
      <c r="H13" s="345"/>
      <c r="I13" s="171">
        <v>0</v>
      </c>
      <c r="J13" s="65"/>
      <c r="K13" s="117" t="s">
        <v>51</v>
      </c>
      <c r="L13" s="116" t="s">
        <v>78</v>
      </c>
      <c r="M13" s="115"/>
      <c r="Y13" s="111"/>
      <c r="Z13" s="111"/>
      <c r="AA13" s="111" t="s">
        <v>39</v>
      </c>
      <c r="AB13" s="113">
        <v>0</v>
      </c>
      <c r="AC13" s="113">
        <v>0</v>
      </c>
      <c r="AD13" s="113">
        <v>0</v>
      </c>
      <c r="AE13" s="113">
        <v>0</v>
      </c>
      <c r="AF13" s="113">
        <v>0</v>
      </c>
      <c r="AG13" s="113">
        <v>0</v>
      </c>
      <c r="AH13" s="113">
        <v>0</v>
      </c>
      <c r="AI13" s="113">
        <v>0</v>
      </c>
      <c r="AJ13" s="113">
        <v>0</v>
      </c>
      <c r="AK13" s="113">
        <v>0</v>
      </c>
    </row>
    <row r="14" spans="1:37" x14ac:dyDescent="0.25">
      <c r="A14" s="65"/>
      <c r="B14" s="65"/>
      <c r="C14" s="65"/>
      <c r="D14" s="65"/>
      <c r="E14" s="65"/>
      <c r="F14" s="65"/>
      <c r="G14" s="65"/>
      <c r="H14" s="65"/>
      <c r="I14" s="65"/>
      <c r="J14" s="65"/>
      <c r="K14" s="65"/>
      <c r="L14" s="65"/>
      <c r="M14" s="65"/>
      <c r="Y14" s="111"/>
      <c r="Z14" s="111"/>
      <c r="AA14" s="111"/>
      <c r="AB14" s="111"/>
      <c r="AC14" s="111"/>
      <c r="AD14" s="111"/>
      <c r="AE14" s="111"/>
      <c r="AF14" s="111"/>
      <c r="AG14" s="111"/>
      <c r="AH14" s="111"/>
      <c r="AI14" s="111"/>
      <c r="AJ14" s="111"/>
      <c r="AK14" s="111"/>
    </row>
    <row r="15" spans="1:37" x14ac:dyDescent="0.25">
      <c r="A15" s="65"/>
      <c r="B15" s="65"/>
      <c r="C15" s="65"/>
      <c r="D15" s="65"/>
      <c r="E15" s="65"/>
      <c r="F15" s="65"/>
      <c r="G15" s="65"/>
      <c r="H15" s="65"/>
      <c r="I15" s="65"/>
      <c r="J15" s="65"/>
      <c r="K15" s="65"/>
      <c r="L15" s="65"/>
      <c r="M15" s="65"/>
      <c r="Y15" s="111"/>
      <c r="Z15" s="111"/>
      <c r="AA15" s="111"/>
      <c r="AB15" s="111"/>
      <c r="AC15" s="111"/>
      <c r="AD15" s="111"/>
      <c r="AE15" s="111"/>
      <c r="AF15" s="111"/>
      <c r="AG15" s="111"/>
      <c r="AH15" s="111"/>
      <c r="AI15" s="111"/>
      <c r="AJ15" s="111"/>
      <c r="AK15" s="111"/>
    </row>
    <row r="16" spans="1:37" x14ac:dyDescent="0.25">
      <c r="A16" s="65"/>
      <c r="B16" s="65"/>
      <c r="C16" s="65"/>
      <c r="D16" s="65"/>
      <c r="E16" s="65"/>
      <c r="F16" s="65"/>
      <c r="G16" s="65"/>
      <c r="H16" s="65"/>
      <c r="I16" s="65"/>
      <c r="J16" s="65"/>
      <c r="K16" s="65"/>
      <c r="L16" s="65"/>
      <c r="M16" s="65"/>
      <c r="Y16" s="111"/>
      <c r="Z16" s="111"/>
      <c r="AA16" s="111" t="s">
        <v>50</v>
      </c>
      <c r="AB16" s="111">
        <v>300</v>
      </c>
      <c r="AC16" s="111">
        <v>250</v>
      </c>
      <c r="AD16" s="111">
        <v>220</v>
      </c>
      <c r="AE16" s="111">
        <v>180</v>
      </c>
      <c r="AF16" s="111">
        <v>160</v>
      </c>
      <c r="AG16" s="111">
        <v>150</v>
      </c>
      <c r="AH16" s="111">
        <v>140</v>
      </c>
      <c r="AI16" s="111">
        <v>130</v>
      </c>
      <c r="AJ16" s="111">
        <v>120</v>
      </c>
      <c r="AK16" s="111">
        <v>110</v>
      </c>
    </row>
    <row r="17" spans="1:37" x14ac:dyDescent="0.25">
      <c r="A17" s="65"/>
      <c r="B17" s="65"/>
      <c r="C17" s="65"/>
      <c r="D17" s="326"/>
      <c r="E17" s="326"/>
      <c r="F17" s="326"/>
      <c r="G17" s="326"/>
      <c r="H17" s="326"/>
      <c r="I17" s="326"/>
      <c r="J17" s="326"/>
      <c r="K17" s="326"/>
      <c r="L17" s="65"/>
      <c r="M17" s="65"/>
      <c r="Y17" s="111"/>
      <c r="Z17" s="111"/>
      <c r="AA17" s="111" t="s">
        <v>52</v>
      </c>
      <c r="AB17" s="111">
        <v>250</v>
      </c>
      <c r="AC17" s="111">
        <v>200</v>
      </c>
      <c r="AD17" s="111">
        <v>160</v>
      </c>
      <c r="AE17" s="111">
        <v>140</v>
      </c>
      <c r="AF17" s="111">
        <v>120</v>
      </c>
      <c r="AG17" s="111">
        <v>110</v>
      </c>
      <c r="AH17" s="111">
        <v>100</v>
      </c>
      <c r="AI17" s="111">
        <v>90</v>
      </c>
      <c r="AJ17" s="111">
        <v>80</v>
      </c>
      <c r="AK17" s="111">
        <v>70</v>
      </c>
    </row>
    <row r="18" spans="1:37" ht="18.75" customHeight="1" x14ac:dyDescent="0.25">
      <c r="A18" s="65"/>
      <c r="B18" s="343"/>
      <c r="C18" s="343"/>
      <c r="D18" s="346" t="s">
        <v>170</v>
      </c>
      <c r="E18" s="346"/>
      <c r="F18" s="346" t="s">
        <v>171</v>
      </c>
      <c r="G18" s="346"/>
      <c r="H18" s="346" t="s">
        <v>172</v>
      </c>
      <c r="I18" s="346"/>
      <c r="J18" s="346" t="s">
        <v>173</v>
      </c>
      <c r="K18" s="346"/>
      <c r="L18" s="65"/>
      <c r="M18" s="65"/>
      <c r="Y18" s="111"/>
      <c r="Z18" s="111"/>
      <c r="AA18" s="111" t="s">
        <v>51</v>
      </c>
      <c r="AB18" s="111">
        <v>200</v>
      </c>
      <c r="AC18" s="111">
        <v>150</v>
      </c>
      <c r="AD18" s="111">
        <v>130</v>
      </c>
      <c r="AE18" s="111">
        <v>110</v>
      </c>
      <c r="AF18" s="111">
        <v>95</v>
      </c>
      <c r="AG18" s="111">
        <v>80</v>
      </c>
      <c r="AH18" s="111">
        <v>70</v>
      </c>
      <c r="AI18" s="111">
        <v>60</v>
      </c>
      <c r="AJ18" s="111">
        <v>55</v>
      </c>
      <c r="AK18" s="111">
        <v>50</v>
      </c>
    </row>
    <row r="19" spans="1:37" ht="18.75" customHeight="1" x14ac:dyDescent="0.25">
      <c r="A19" s="112" t="s">
        <v>50</v>
      </c>
      <c r="B19" s="338" t="s">
        <v>170</v>
      </c>
      <c r="C19" s="338"/>
      <c r="D19" s="349"/>
      <c r="E19" s="349"/>
      <c r="F19" s="350" t="s">
        <v>354</v>
      </c>
      <c r="G19" s="350"/>
      <c r="H19" s="350" t="s">
        <v>405</v>
      </c>
      <c r="I19" s="350"/>
      <c r="J19" s="346" t="s">
        <v>404</v>
      </c>
      <c r="K19" s="346"/>
      <c r="L19" s="65"/>
      <c r="M19" s="65"/>
      <c r="Y19" s="111"/>
      <c r="Z19" s="111"/>
      <c r="AA19" s="111" t="s">
        <v>49</v>
      </c>
      <c r="AB19" s="111">
        <v>150</v>
      </c>
      <c r="AC19" s="111">
        <v>120</v>
      </c>
      <c r="AD19" s="111">
        <v>100</v>
      </c>
      <c r="AE19" s="111">
        <v>80</v>
      </c>
      <c r="AF19" s="111">
        <v>70</v>
      </c>
      <c r="AG19" s="111">
        <v>60</v>
      </c>
      <c r="AH19" s="111">
        <v>55</v>
      </c>
      <c r="AI19" s="111">
        <v>50</v>
      </c>
      <c r="AJ19" s="111">
        <v>45</v>
      </c>
      <c r="AK19" s="111">
        <v>40</v>
      </c>
    </row>
    <row r="20" spans="1:37" ht="18.75" customHeight="1" x14ac:dyDescent="0.25">
      <c r="A20" s="112" t="s">
        <v>48</v>
      </c>
      <c r="B20" s="338" t="s">
        <v>171</v>
      </c>
      <c r="C20" s="338"/>
      <c r="D20" s="350" t="s">
        <v>353</v>
      </c>
      <c r="E20" s="350"/>
      <c r="F20" s="349"/>
      <c r="G20" s="349"/>
      <c r="H20" s="350" t="s">
        <v>353</v>
      </c>
      <c r="I20" s="350"/>
      <c r="J20" s="350" t="s">
        <v>353</v>
      </c>
      <c r="K20" s="350"/>
      <c r="L20" s="65"/>
      <c r="M20" s="65"/>
      <c r="Y20" s="111"/>
      <c r="Z20" s="111"/>
      <c r="AA20" s="111" t="s">
        <v>47</v>
      </c>
      <c r="AB20" s="111">
        <v>120</v>
      </c>
      <c r="AC20" s="111">
        <v>90</v>
      </c>
      <c r="AD20" s="111">
        <v>65</v>
      </c>
      <c r="AE20" s="111">
        <v>55</v>
      </c>
      <c r="AF20" s="111">
        <v>50</v>
      </c>
      <c r="AG20" s="111">
        <v>45</v>
      </c>
      <c r="AH20" s="111">
        <v>40</v>
      </c>
      <c r="AI20" s="111">
        <v>35</v>
      </c>
      <c r="AJ20" s="111">
        <v>25</v>
      </c>
      <c r="AK20" s="111">
        <v>20</v>
      </c>
    </row>
    <row r="21" spans="1:37" ht="18.75" customHeight="1" x14ac:dyDescent="0.25">
      <c r="A21" s="112" t="s">
        <v>46</v>
      </c>
      <c r="B21" s="338" t="s">
        <v>172</v>
      </c>
      <c r="C21" s="338"/>
      <c r="D21" s="350" t="s">
        <v>406</v>
      </c>
      <c r="E21" s="350"/>
      <c r="F21" s="350" t="s">
        <v>354</v>
      </c>
      <c r="G21" s="350"/>
      <c r="H21" s="349"/>
      <c r="I21" s="349"/>
      <c r="J21" s="350" t="s">
        <v>406</v>
      </c>
      <c r="K21" s="350"/>
      <c r="L21" s="65"/>
      <c r="M21" s="65"/>
      <c r="Y21" s="111"/>
      <c r="Z21" s="111"/>
      <c r="AA21" s="111" t="s">
        <v>45</v>
      </c>
      <c r="AB21" s="111">
        <v>90</v>
      </c>
      <c r="AC21" s="111">
        <v>60</v>
      </c>
      <c r="AD21" s="111">
        <v>45</v>
      </c>
      <c r="AE21" s="111">
        <v>34</v>
      </c>
      <c r="AF21" s="111">
        <v>27</v>
      </c>
      <c r="AG21" s="111">
        <v>22</v>
      </c>
      <c r="AH21" s="111">
        <v>18</v>
      </c>
      <c r="AI21" s="111">
        <v>15</v>
      </c>
      <c r="AJ21" s="111">
        <v>12</v>
      </c>
      <c r="AK21" s="111">
        <v>9</v>
      </c>
    </row>
    <row r="22" spans="1:37" ht="18.75" customHeight="1" x14ac:dyDescent="0.25">
      <c r="A22" s="112" t="s">
        <v>83</v>
      </c>
      <c r="B22" s="338" t="s">
        <v>173</v>
      </c>
      <c r="C22" s="338"/>
      <c r="D22" s="350" t="s">
        <v>407</v>
      </c>
      <c r="E22" s="350"/>
      <c r="F22" s="350" t="s">
        <v>354</v>
      </c>
      <c r="G22" s="350"/>
      <c r="H22" s="346" t="s">
        <v>405</v>
      </c>
      <c r="I22" s="346"/>
      <c r="J22" s="349"/>
      <c r="K22" s="349"/>
      <c r="L22" s="65"/>
      <c r="M22" s="65"/>
      <c r="Y22" s="111"/>
      <c r="Z22" s="111"/>
      <c r="AA22" s="111" t="s">
        <v>44</v>
      </c>
      <c r="AB22" s="111">
        <v>60</v>
      </c>
      <c r="AC22" s="111">
        <v>40</v>
      </c>
      <c r="AD22" s="111">
        <v>30</v>
      </c>
      <c r="AE22" s="111">
        <v>20</v>
      </c>
      <c r="AF22" s="111">
        <v>18</v>
      </c>
      <c r="AG22" s="111">
        <v>15</v>
      </c>
      <c r="AH22" s="111">
        <v>12</v>
      </c>
      <c r="AI22" s="111">
        <v>10</v>
      </c>
      <c r="AJ22" s="111">
        <v>8</v>
      </c>
      <c r="AK22" s="111">
        <v>6</v>
      </c>
    </row>
    <row r="23" spans="1:37" x14ac:dyDescent="0.25">
      <c r="A23" s="65"/>
      <c r="B23" s="65"/>
      <c r="C23" s="65"/>
      <c r="D23" s="326"/>
      <c r="E23" s="326"/>
      <c r="F23" s="326"/>
      <c r="G23" s="326"/>
      <c r="H23" s="326"/>
      <c r="I23" s="326"/>
      <c r="J23" s="326"/>
      <c r="K23" s="326"/>
      <c r="L23" s="65"/>
      <c r="M23" s="65"/>
      <c r="Y23" s="111"/>
      <c r="Z23" s="111"/>
      <c r="AA23" s="111" t="s">
        <v>43</v>
      </c>
      <c r="AB23" s="111">
        <v>40</v>
      </c>
      <c r="AC23" s="111">
        <v>25</v>
      </c>
      <c r="AD23" s="111">
        <v>18</v>
      </c>
      <c r="AE23" s="111">
        <v>13</v>
      </c>
      <c r="AF23" s="111">
        <v>8</v>
      </c>
      <c r="AG23" s="111">
        <v>7</v>
      </c>
      <c r="AH23" s="111">
        <v>6</v>
      </c>
      <c r="AI23" s="111">
        <v>5</v>
      </c>
      <c r="AJ23" s="111">
        <v>4</v>
      </c>
      <c r="AK23" s="111">
        <v>3</v>
      </c>
    </row>
    <row r="24" spans="1:37" x14ac:dyDescent="0.25">
      <c r="A24" s="65"/>
      <c r="B24" s="65"/>
      <c r="C24" s="65"/>
      <c r="D24" s="65"/>
      <c r="E24" s="65"/>
      <c r="F24" s="65"/>
      <c r="G24" s="65"/>
      <c r="H24" s="65"/>
      <c r="I24" s="65"/>
      <c r="J24" s="65"/>
      <c r="K24" s="65"/>
      <c r="L24" s="65"/>
      <c r="M24" s="65"/>
      <c r="Y24" s="111"/>
      <c r="Z24" s="111"/>
      <c r="AA24" s="111" t="s">
        <v>42</v>
      </c>
      <c r="AB24" s="111">
        <v>25</v>
      </c>
      <c r="AC24" s="111">
        <v>15</v>
      </c>
      <c r="AD24" s="111">
        <v>13</v>
      </c>
      <c r="AE24" s="111">
        <v>7</v>
      </c>
      <c r="AF24" s="111">
        <v>6</v>
      </c>
      <c r="AG24" s="111">
        <v>5</v>
      </c>
      <c r="AH24" s="111">
        <v>4</v>
      </c>
      <c r="AI24" s="111">
        <v>3</v>
      </c>
      <c r="AJ24" s="111">
        <v>2</v>
      </c>
      <c r="AK24" s="111">
        <v>1</v>
      </c>
    </row>
    <row r="25" spans="1:37" x14ac:dyDescent="0.25">
      <c r="A25" s="65"/>
      <c r="B25" s="65"/>
      <c r="C25" s="65"/>
      <c r="D25" s="65"/>
      <c r="E25" s="65"/>
      <c r="F25" s="65"/>
      <c r="G25" s="65"/>
      <c r="H25" s="65"/>
      <c r="I25" s="65"/>
      <c r="J25" s="65"/>
      <c r="K25" s="65"/>
      <c r="L25" s="65"/>
      <c r="M25" s="65"/>
      <c r="Y25" s="111"/>
      <c r="Z25" s="111"/>
      <c r="AA25" s="111" t="s">
        <v>41</v>
      </c>
      <c r="AB25" s="111">
        <v>15</v>
      </c>
      <c r="AC25" s="111">
        <v>10</v>
      </c>
      <c r="AD25" s="111">
        <v>8</v>
      </c>
      <c r="AE25" s="111">
        <v>4</v>
      </c>
      <c r="AF25" s="111">
        <v>3</v>
      </c>
      <c r="AG25" s="111">
        <v>2</v>
      </c>
      <c r="AH25" s="111">
        <v>1</v>
      </c>
      <c r="AI25" s="111">
        <v>0</v>
      </c>
      <c r="AJ25" s="111">
        <v>0</v>
      </c>
      <c r="AK25" s="111">
        <v>0</v>
      </c>
    </row>
    <row r="26" spans="1:37" x14ac:dyDescent="0.25">
      <c r="A26" s="65"/>
      <c r="B26" s="65"/>
      <c r="C26" s="65"/>
      <c r="D26" s="65"/>
      <c r="E26" s="65"/>
      <c r="F26" s="65"/>
      <c r="G26" s="65"/>
      <c r="H26" s="65"/>
      <c r="I26" s="65"/>
      <c r="J26" s="65"/>
      <c r="K26" s="65"/>
      <c r="L26" s="65"/>
      <c r="M26" s="65"/>
      <c r="Y26" s="111"/>
      <c r="Z26" s="111"/>
      <c r="AA26" s="111" t="s">
        <v>40</v>
      </c>
      <c r="AB26" s="111">
        <v>10</v>
      </c>
      <c r="AC26" s="111">
        <v>6</v>
      </c>
      <c r="AD26" s="111">
        <v>4</v>
      </c>
      <c r="AE26" s="111">
        <v>2</v>
      </c>
      <c r="AF26" s="111">
        <v>1</v>
      </c>
      <c r="AG26" s="111">
        <v>0</v>
      </c>
      <c r="AH26" s="111">
        <v>0</v>
      </c>
      <c r="AI26" s="111">
        <v>0</v>
      </c>
      <c r="AJ26" s="111">
        <v>0</v>
      </c>
      <c r="AK26" s="111">
        <v>0</v>
      </c>
    </row>
    <row r="27" spans="1:37" x14ac:dyDescent="0.25">
      <c r="A27" s="65"/>
      <c r="B27" s="65"/>
      <c r="C27" s="65"/>
      <c r="D27" s="65"/>
      <c r="E27" s="65"/>
      <c r="F27" s="65"/>
      <c r="G27" s="65"/>
      <c r="H27" s="65"/>
      <c r="I27" s="65"/>
      <c r="J27" s="65"/>
      <c r="K27" s="65"/>
      <c r="L27" s="65"/>
      <c r="M27" s="65"/>
      <c r="Y27" s="111"/>
      <c r="Z27" s="111"/>
      <c r="AA27" s="111" t="s">
        <v>39</v>
      </c>
      <c r="AB27" s="111">
        <v>3</v>
      </c>
      <c r="AC27" s="111">
        <v>2</v>
      </c>
      <c r="AD27" s="111">
        <v>1</v>
      </c>
      <c r="AE27" s="111">
        <v>0</v>
      </c>
      <c r="AF27" s="111">
        <v>0</v>
      </c>
      <c r="AG27" s="111">
        <v>0</v>
      </c>
      <c r="AH27" s="111">
        <v>0</v>
      </c>
      <c r="AI27" s="111">
        <v>0</v>
      </c>
      <c r="AJ27" s="111">
        <v>0</v>
      </c>
      <c r="AK27" s="111">
        <v>0</v>
      </c>
    </row>
    <row r="28" spans="1:37" x14ac:dyDescent="0.25">
      <c r="A28" s="65"/>
      <c r="B28" s="65"/>
      <c r="C28" s="65"/>
      <c r="D28" s="65"/>
      <c r="E28" s="65"/>
      <c r="F28" s="65"/>
      <c r="G28" s="65"/>
      <c r="H28" s="65"/>
      <c r="I28" s="65"/>
      <c r="J28" s="65"/>
      <c r="K28" s="65"/>
      <c r="L28" s="65"/>
      <c r="M28" s="65"/>
    </row>
    <row r="29" spans="1:37" x14ac:dyDescent="0.25">
      <c r="A29" s="65"/>
      <c r="B29" s="65"/>
      <c r="C29" s="65"/>
      <c r="D29" s="65"/>
      <c r="E29" s="65"/>
      <c r="F29" s="65"/>
      <c r="G29" s="65"/>
      <c r="H29" s="65"/>
      <c r="I29" s="65"/>
      <c r="J29" s="65"/>
      <c r="K29" s="65"/>
      <c r="L29" s="65"/>
      <c r="M29" s="65"/>
    </row>
    <row r="30" spans="1:37" x14ac:dyDescent="0.25">
      <c r="A30" s="65"/>
      <c r="B30" s="65"/>
      <c r="C30" s="65"/>
      <c r="D30" s="65"/>
      <c r="E30" s="65"/>
      <c r="F30" s="65"/>
      <c r="G30" s="65"/>
      <c r="H30" s="65"/>
      <c r="I30" s="65"/>
      <c r="J30" s="65"/>
      <c r="K30" s="65"/>
      <c r="L30" s="65"/>
      <c r="M30" s="65"/>
    </row>
    <row r="31" spans="1:37" x14ac:dyDescent="0.25">
      <c r="A31" s="65"/>
      <c r="B31" s="65"/>
      <c r="C31" s="65"/>
      <c r="D31" s="65"/>
      <c r="E31" s="65"/>
      <c r="F31" s="65"/>
      <c r="G31" s="65"/>
      <c r="H31" s="65"/>
      <c r="I31" s="65"/>
      <c r="J31" s="65"/>
      <c r="K31" s="65"/>
      <c r="L31" s="65"/>
      <c r="M31" s="65"/>
    </row>
    <row r="32" spans="1:37" x14ac:dyDescent="0.25">
      <c r="A32" s="65"/>
      <c r="B32" s="65"/>
      <c r="C32" s="65"/>
      <c r="D32" s="65"/>
      <c r="E32" s="65"/>
      <c r="F32" s="65"/>
      <c r="G32" s="65"/>
      <c r="H32" s="65"/>
      <c r="I32" s="65"/>
      <c r="J32" s="65"/>
      <c r="K32" s="65"/>
      <c r="L32" s="53"/>
      <c r="M32" s="65"/>
    </row>
    <row r="33" spans="1:18" x14ac:dyDescent="0.25">
      <c r="A33" s="110" t="s">
        <v>38</v>
      </c>
      <c r="B33" s="109"/>
      <c r="C33" s="108"/>
      <c r="D33" s="106" t="s">
        <v>36</v>
      </c>
      <c r="E33" s="104" t="s">
        <v>37</v>
      </c>
      <c r="F33" s="107"/>
      <c r="G33" s="106" t="s">
        <v>36</v>
      </c>
      <c r="H33" s="104" t="s">
        <v>35</v>
      </c>
      <c r="I33" s="105"/>
      <c r="J33" s="104" t="s">
        <v>34</v>
      </c>
      <c r="K33" s="103" t="s">
        <v>33</v>
      </c>
      <c r="L33" s="102"/>
      <c r="M33" s="107"/>
      <c r="P33" s="99"/>
      <c r="Q33" s="99"/>
      <c r="R33" s="98"/>
    </row>
    <row r="34" spans="1:18" x14ac:dyDescent="0.25">
      <c r="A34" s="97" t="s">
        <v>32</v>
      </c>
      <c r="B34" s="93"/>
      <c r="C34" s="96"/>
      <c r="D34" s="95"/>
      <c r="E34" s="336"/>
      <c r="F34" s="336"/>
      <c r="G34" s="94" t="s">
        <v>31</v>
      </c>
      <c r="H34" s="93"/>
      <c r="I34" s="92"/>
      <c r="J34" s="91"/>
      <c r="K34" s="79" t="s">
        <v>30</v>
      </c>
      <c r="L34" s="78"/>
      <c r="M34" s="77"/>
      <c r="P34" s="76"/>
      <c r="Q34" s="76"/>
      <c r="R34" s="51"/>
    </row>
    <row r="35" spans="1:18" x14ac:dyDescent="0.25">
      <c r="A35" s="54" t="s">
        <v>29</v>
      </c>
      <c r="B35" s="57"/>
      <c r="C35" s="90"/>
      <c r="D35" s="72"/>
      <c r="E35" s="337"/>
      <c r="F35" s="337"/>
      <c r="G35" s="70" t="s">
        <v>28</v>
      </c>
      <c r="H35" s="69"/>
      <c r="I35" s="68"/>
      <c r="J35" s="67"/>
      <c r="K35" s="89"/>
      <c r="L35" s="53"/>
      <c r="M35" s="52"/>
      <c r="P35" s="51"/>
      <c r="Q35" s="50"/>
      <c r="R35" s="51"/>
    </row>
    <row r="36" spans="1:18" x14ac:dyDescent="0.25">
      <c r="A36" s="88"/>
      <c r="B36" s="87"/>
      <c r="C36" s="86"/>
      <c r="D36" s="72"/>
      <c r="E36" s="71"/>
      <c r="F36" s="65"/>
      <c r="G36" s="70" t="s">
        <v>27</v>
      </c>
      <c r="H36" s="69"/>
      <c r="I36" s="68"/>
      <c r="J36" s="67"/>
      <c r="K36" s="79" t="s">
        <v>26</v>
      </c>
      <c r="L36" s="78"/>
      <c r="M36" s="77"/>
      <c r="P36" s="76"/>
      <c r="Q36" s="76"/>
      <c r="R36" s="51"/>
    </row>
    <row r="37" spans="1:18" x14ac:dyDescent="0.25">
      <c r="A37" s="85"/>
      <c r="B37" s="84"/>
      <c r="C37" s="80"/>
      <c r="D37" s="72"/>
      <c r="E37" s="71"/>
      <c r="F37" s="65"/>
      <c r="G37" s="70" t="s">
        <v>25</v>
      </c>
      <c r="H37" s="69"/>
      <c r="I37" s="68"/>
      <c r="J37" s="67"/>
      <c r="K37" s="66"/>
      <c r="L37" s="65"/>
      <c r="M37" s="64"/>
      <c r="P37" s="51"/>
      <c r="Q37" s="50"/>
      <c r="R37" s="51"/>
    </row>
    <row r="38" spans="1:18" x14ac:dyDescent="0.25">
      <c r="A38" s="83"/>
      <c r="B38" s="82"/>
      <c r="C38" s="81"/>
      <c r="D38" s="72"/>
      <c r="E38" s="71"/>
      <c r="F38" s="65"/>
      <c r="G38" s="70" t="s">
        <v>24</v>
      </c>
      <c r="H38" s="69"/>
      <c r="I38" s="68"/>
      <c r="J38" s="67"/>
      <c r="K38" s="54"/>
      <c r="L38" s="53"/>
      <c r="M38" s="52"/>
      <c r="P38" s="51"/>
      <c r="Q38" s="50"/>
      <c r="R38" s="51"/>
    </row>
    <row r="39" spans="1:18" x14ac:dyDescent="0.25">
      <c r="A39" s="75"/>
      <c r="B39" s="74"/>
      <c r="C39" s="80"/>
      <c r="D39" s="72"/>
      <c r="E39" s="71"/>
      <c r="F39" s="65"/>
      <c r="G39" s="70" t="s">
        <v>23</v>
      </c>
      <c r="H39" s="69"/>
      <c r="I39" s="68"/>
      <c r="J39" s="67"/>
      <c r="K39" s="79" t="s">
        <v>22</v>
      </c>
      <c r="L39" s="78"/>
      <c r="M39" s="77"/>
      <c r="P39" s="76"/>
      <c r="Q39" s="76"/>
      <c r="R39" s="51"/>
    </row>
    <row r="40" spans="1:18" x14ac:dyDescent="0.25">
      <c r="A40" s="75"/>
      <c r="B40" s="74"/>
      <c r="C40" s="73"/>
      <c r="D40" s="72"/>
      <c r="E40" s="71"/>
      <c r="F40" s="65"/>
      <c r="G40" s="70" t="s">
        <v>21</v>
      </c>
      <c r="H40" s="69"/>
      <c r="I40" s="68"/>
      <c r="J40" s="67"/>
      <c r="K40" s="66"/>
      <c r="L40" s="65"/>
      <c r="M40" s="64"/>
      <c r="P40" s="51"/>
      <c r="Q40" s="50"/>
      <c r="R40" s="51"/>
    </row>
    <row r="41" spans="1:18" x14ac:dyDescent="0.25">
      <c r="A41" s="63"/>
      <c r="B41" s="62"/>
      <c r="C41" s="61"/>
      <c r="D41" s="60"/>
      <c r="E41" s="59"/>
      <c r="F41" s="53"/>
      <c r="G41" s="58" t="s">
        <v>20</v>
      </c>
      <c r="H41" s="57"/>
      <c r="I41" s="56"/>
      <c r="J41" s="55"/>
      <c r="K41" s="54" t="e">
        <f>M4</f>
        <v>#REF!</v>
      </c>
      <c r="L41" s="53"/>
      <c r="M41" s="52"/>
      <c r="P41" s="51"/>
      <c r="Q41" s="50"/>
      <c r="R41" s="49"/>
    </row>
  </sheetData>
  <mergeCells count="37">
    <mergeCell ref="A1:F1"/>
    <mergeCell ref="A4:C4"/>
    <mergeCell ref="E7:F7"/>
    <mergeCell ref="G7:H7"/>
    <mergeCell ref="E9:F9"/>
    <mergeCell ref="G9:H9"/>
    <mergeCell ref="E11:F11"/>
    <mergeCell ref="G11:H11"/>
    <mergeCell ref="E13:F13"/>
    <mergeCell ref="G13:H13"/>
    <mergeCell ref="B18:C18"/>
    <mergeCell ref="D18:E18"/>
    <mergeCell ref="F18:G18"/>
    <mergeCell ref="H18:I18"/>
    <mergeCell ref="J18:K18"/>
    <mergeCell ref="B19:C19"/>
    <mergeCell ref="D19:E19"/>
    <mergeCell ref="F19:G19"/>
    <mergeCell ref="H19:I19"/>
    <mergeCell ref="J19:K19"/>
    <mergeCell ref="J22:K22"/>
    <mergeCell ref="E34:F34"/>
    <mergeCell ref="B20:C20"/>
    <mergeCell ref="D20:E20"/>
    <mergeCell ref="F20:G20"/>
    <mergeCell ref="H20:I20"/>
    <mergeCell ref="J20:K20"/>
    <mergeCell ref="B21:C21"/>
    <mergeCell ref="D21:E21"/>
    <mergeCell ref="F21:G21"/>
    <mergeCell ref="H21:I21"/>
    <mergeCell ref="J21:K21"/>
    <mergeCell ref="E35:F35"/>
    <mergeCell ref="B22:C22"/>
    <mergeCell ref="D22:E22"/>
    <mergeCell ref="F22:G22"/>
    <mergeCell ref="H22:I22"/>
  </mergeCells>
  <conditionalFormatting sqref="E7 E9 E11 E13">
    <cfRule type="cellIs" dxfId="182" priority="2" stopIfTrue="1" operator="equal">
      <formula>"Bye"</formula>
    </cfRule>
  </conditionalFormatting>
  <conditionalFormatting sqref="R41">
    <cfRule type="expression" dxfId="181" priority="1" stopIfTrue="1">
      <formula>$O$1="CU"</formula>
    </cfRule>
  </conditionalFormatting>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11"/>
  </sheetPr>
  <dimension ref="A1:AK41"/>
  <sheetViews>
    <sheetView topLeftCell="A2" workbookViewId="0">
      <selection activeCell="K7" sqref="K7"/>
    </sheetView>
  </sheetViews>
  <sheetFormatPr defaultColWidth="9.109375" defaultRowHeight="13.2" x14ac:dyDescent="0.25"/>
  <cols>
    <col min="1" max="1" width="5.44140625" style="48" customWidth="1"/>
    <col min="2" max="2" width="4.44140625" style="48" customWidth="1"/>
    <col min="3" max="3" width="8.33203125" style="48" customWidth="1"/>
    <col min="4" max="4" width="7.109375" style="48" customWidth="1"/>
    <col min="5" max="5" width="9.33203125" style="48" customWidth="1"/>
    <col min="6" max="6" width="7.109375" style="48" customWidth="1"/>
    <col min="7" max="7" width="9.33203125" style="48" customWidth="1"/>
    <col min="8" max="8" width="7.109375" style="48" customWidth="1"/>
    <col min="9" max="9" width="9.33203125" style="48" customWidth="1"/>
    <col min="10" max="10" width="7.88671875" style="48" customWidth="1"/>
    <col min="11" max="12" width="8.5546875" style="48" customWidth="1"/>
    <col min="13" max="13" width="7.88671875" style="48" customWidth="1"/>
    <col min="14" max="14" width="9.109375" style="48"/>
    <col min="15" max="16" width="4.44140625" style="48" customWidth="1"/>
    <col min="17" max="17" width="12.109375" style="48" customWidth="1"/>
    <col min="18" max="18" width="7.88671875" style="48" customWidth="1"/>
    <col min="19" max="19" width="7.44140625" style="48" customWidth="1"/>
    <col min="20" max="24" width="9.109375" style="48"/>
    <col min="25" max="37" width="0" style="48" hidden="1" customWidth="1"/>
    <col min="38" max="16384" width="9.109375" style="48"/>
  </cols>
  <sheetData>
    <row r="1" spans="1:37" ht="24.6" x14ac:dyDescent="0.25">
      <c r="A1" s="334" t="s">
        <v>16</v>
      </c>
      <c r="B1" s="334"/>
      <c r="C1" s="334"/>
      <c r="D1" s="334"/>
      <c r="E1" s="334"/>
      <c r="F1" s="334"/>
      <c r="G1" s="159"/>
      <c r="H1" s="158" t="s">
        <v>79</v>
      </c>
      <c r="I1" s="157"/>
      <c r="J1" s="156"/>
      <c r="L1" s="145"/>
      <c r="M1" s="155"/>
      <c r="N1" s="153"/>
      <c r="O1" s="153" t="s">
        <v>78</v>
      </c>
      <c r="P1" s="153"/>
      <c r="Q1" s="154"/>
      <c r="R1" s="153"/>
      <c r="AB1" s="152" t="e">
        <f>IF(Y5=1,CONCATENATE(VLOOKUP(Y3,AA16:AH27,2)),CONCATENATE(VLOOKUP(Y3,AA2:AK13,2)))</f>
        <v>#REF!</v>
      </c>
      <c r="AC1" s="152" t="e">
        <f>IF(Y5=1,CONCATENATE(VLOOKUP(Y3,AA16:AK27,3)),CONCATENATE(VLOOKUP(Y3,AA2:AK13,3)))</f>
        <v>#REF!</v>
      </c>
      <c r="AD1" s="152" t="e">
        <f>IF(Y5=1,CONCATENATE(VLOOKUP(Y3,AA16:AK27,4)),CONCATENATE(VLOOKUP(Y3,AA2:AK13,4)))</f>
        <v>#REF!</v>
      </c>
      <c r="AE1" s="152" t="e">
        <f>IF(Y5=1,CONCATENATE(VLOOKUP(Y3,AA16:AK27,5)),CONCATENATE(VLOOKUP(Y3,AA2:AK13,5)))</f>
        <v>#REF!</v>
      </c>
      <c r="AF1" s="152" t="e">
        <f>IF(Y5=1,CONCATENATE(VLOOKUP(Y3,AA16:AK27,6)),CONCATENATE(VLOOKUP(Y3,AA2:AK13,6)))</f>
        <v>#REF!</v>
      </c>
      <c r="AG1" s="152" t="e">
        <f>IF(Y5=1,CONCATENATE(VLOOKUP(Y3,AA16:AK27,7)),CONCATENATE(VLOOKUP(Y3,AA2:AK13,7)))</f>
        <v>#REF!</v>
      </c>
      <c r="AH1" s="152" t="e">
        <f>IF(Y5=1,CONCATENATE(VLOOKUP(Y3,AA16:AK27,8)),CONCATENATE(VLOOKUP(Y3,AA2:AK13,8)))</f>
        <v>#REF!</v>
      </c>
      <c r="AI1" s="152" t="e">
        <f>IF(Y5=1,CONCATENATE(VLOOKUP(Y3,AA16:AK27,9)),CONCATENATE(VLOOKUP(Y3,AA2:AK13,9)))</f>
        <v>#REF!</v>
      </c>
      <c r="AJ1" s="152" t="e">
        <f>IF(Y5=1,CONCATENATE(VLOOKUP(Y3,AA16:AK27,10)),CONCATENATE(VLOOKUP(Y3,AA2:AK13,10)))</f>
        <v>#REF!</v>
      </c>
      <c r="AK1" s="152" t="e">
        <f>IF(Y5=1,CONCATENATE(VLOOKUP(Y3,AA16:AK27,11)),CONCATENATE(VLOOKUP(Y3,AA2:AK13,11)))</f>
        <v>#REF!</v>
      </c>
    </row>
    <row r="2" spans="1:37" x14ac:dyDescent="0.25">
      <c r="A2" s="151" t="s">
        <v>77</v>
      </c>
      <c r="B2" s="149"/>
      <c r="C2" s="149"/>
      <c r="D2" s="149"/>
      <c r="E2" s="150" t="s">
        <v>103</v>
      </c>
      <c r="F2" s="149"/>
      <c r="G2" s="148"/>
      <c r="H2" s="147"/>
      <c r="I2" s="147"/>
      <c r="J2" s="146"/>
      <c r="K2" s="145"/>
      <c r="L2" s="145"/>
      <c r="M2" s="145"/>
      <c r="N2" s="143"/>
      <c r="O2" s="144"/>
      <c r="P2" s="143"/>
      <c r="Q2" s="144"/>
      <c r="R2" s="143"/>
      <c r="Y2" s="142"/>
      <c r="Z2" s="111"/>
      <c r="AA2" s="111" t="s">
        <v>50</v>
      </c>
      <c r="AB2" s="114">
        <v>150</v>
      </c>
      <c r="AC2" s="114">
        <v>120</v>
      </c>
      <c r="AD2" s="114">
        <v>100</v>
      </c>
      <c r="AE2" s="114">
        <v>80</v>
      </c>
      <c r="AF2" s="114">
        <v>70</v>
      </c>
      <c r="AG2" s="114">
        <v>60</v>
      </c>
      <c r="AH2" s="114">
        <v>55</v>
      </c>
      <c r="AI2" s="114">
        <v>50</v>
      </c>
      <c r="AJ2" s="114">
        <v>45</v>
      </c>
      <c r="AK2" s="114">
        <v>40</v>
      </c>
    </row>
    <row r="3" spans="1:37" x14ac:dyDescent="0.25">
      <c r="A3" s="139" t="s">
        <v>75</v>
      </c>
      <c r="B3" s="139"/>
      <c r="C3" s="139"/>
      <c r="D3" s="139"/>
      <c r="E3" s="139" t="s">
        <v>4</v>
      </c>
      <c r="F3" s="139"/>
      <c r="G3" s="139"/>
      <c r="H3" s="139" t="s">
        <v>74</v>
      </c>
      <c r="I3" s="139"/>
      <c r="J3" s="141"/>
      <c r="K3" s="139"/>
      <c r="L3" s="140"/>
      <c r="M3" s="140" t="s">
        <v>73</v>
      </c>
      <c r="N3" s="137"/>
      <c r="O3" s="138"/>
      <c r="P3" s="137"/>
      <c r="Q3" s="136" t="s">
        <v>72</v>
      </c>
      <c r="R3" s="114" t="s">
        <v>71</v>
      </c>
      <c r="S3" s="114" t="s">
        <v>91</v>
      </c>
      <c r="Y3" s="111">
        <f>IF(H4="OB","A",IF(H4="IX","W",H4))</f>
        <v>0</v>
      </c>
      <c r="Z3" s="111"/>
      <c r="AA3" s="111" t="s">
        <v>52</v>
      </c>
      <c r="AB3" s="114">
        <v>120</v>
      </c>
      <c r="AC3" s="114">
        <v>90</v>
      </c>
      <c r="AD3" s="114">
        <v>65</v>
      </c>
      <c r="AE3" s="114">
        <v>55</v>
      </c>
      <c r="AF3" s="114">
        <v>50</v>
      </c>
      <c r="AG3" s="114">
        <v>45</v>
      </c>
      <c r="AH3" s="114">
        <v>40</v>
      </c>
      <c r="AI3" s="114">
        <v>35</v>
      </c>
      <c r="AJ3" s="114">
        <v>25</v>
      </c>
      <c r="AK3" s="114">
        <v>20</v>
      </c>
    </row>
    <row r="4" spans="1:37" ht="13.8" thickBot="1" x14ac:dyDescent="0.3">
      <c r="A4" s="335" t="s">
        <v>17</v>
      </c>
      <c r="B4" s="335"/>
      <c r="C4" s="335"/>
      <c r="D4" s="135"/>
      <c r="E4" s="134" t="s">
        <v>18</v>
      </c>
      <c r="F4" s="134"/>
      <c r="G4" s="134"/>
      <c r="H4" s="131"/>
      <c r="I4" s="134"/>
      <c r="J4" s="133"/>
      <c r="K4" s="131"/>
      <c r="L4" s="169"/>
      <c r="M4" s="132" t="e">
        <f>[4]Altalanos!$E$10</f>
        <v>#REF!</v>
      </c>
      <c r="N4" s="129"/>
      <c r="O4" s="130"/>
      <c r="P4" s="129"/>
      <c r="Q4" s="128" t="s">
        <v>70</v>
      </c>
      <c r="R4" s="127" t="s">
        <v>69</v>
      </c>
      <c r="S4" s="127" t="s">
        <v>92</v>
      </c>
      <c r="Y4" s="111"/>
      <c r="Z4" s="111"/>
      <c r="AA4" s="111" t="s">
        <v>51</v>
      </c>
      <c r="AB4" s="114">
        <v>90</v>
      </c>
      <c r="AC4" s="114">
        <v>60</v>
      </c>
      <c r="AD4" s="114">
        <v>45</v>
      </c>
      <c r="AE4" s="114">
        <v>34</v>
      </c>
      <c r="AF4" s="114">
        <v>27</v>
      </c>
      <c r="AG4" s="114">
        <v>22</v>
      </c>
      <c r="AH4" s="114">
        <v>18</v>
      </c>
      <c r="AI4" s="114">
        <v>15</v>
      </c>
      <c r="AJ4" s="114">
        <v>12</v>
      </c>
      <c r="AK4" s="114">
        <v>9</v>
      </c>
    </row>
    <row r="5" spans="1:37" x14ac:dyDescent="0.25">
      <c r="A5" s="102"/>
      <c r="B5" s="102" t="s">
        <v>68</v>
      </c>
      <c r="C5" s="102" t="s">
        <v>67</v>
      </c>
      <c r="D5" s="102" t="s">
        <v>38</v>
      </c>
      <c r="E5" s="102" t="s">
        <v>66</v>
      </c>
      <c r="F5" s="102"/>
      <c r="G5" s="102" t="s">
        <v>65</v>
      </c>
      <c r="H5" s="102"/>
      <c r="I5" s="102" t="s">
        <v>64</v>
      </c>
      <c r="J5" s="102"/>
      <c r="K5" s="126" t="s">
        <v>63</v>
      </c>
      <c r="L5" s="126" t="s">
        <v>62</v>
      </c>
      <c r="M5" s="126" t="s">
        <v>61</v>
      </c>
      <c r="Q5" s="125" t="s">
        <v>60</v>
      </c>
      <c r="R5" s="124" t="s">
        <v>59</v>
      </c>
      <c r="S5" s="124" t="s">
        <v>93</v>
      </c>
      <c r="Y5" s="111" t="e">
        <f>IF(OR([4]Altalanos!$A$8="F1",[4]Altalanos!$A$8="F2",[4]Altalanos!$A$8="N1",[4]Altalanos!$A$8="N2"),1,2)</f>
        <v>#REF!</v>
      </c>
      <c r="Z5" s="111"/>
      <c r="AA5" s="111" t="s">
        <v>49</v>
      </c>
      <c r="AB5" s="114">
        <v>60</v>
      </c>
      <c r="AC5" s="114">
        <v>40</v>
      </c>
      <c r="AD5" s="114">
        <v>30</v>
      </c>
      <c r="AE5" s="114">
        <v>20</v>
      </c>
      <c r="AF5" s="114">
        <v>18</v>
      </c>
      <c r="AG5" s="114">
        <v>15</v>
      </c>
      <c r="AH5" s="114">
        <v>12</v>
      </c>
      <c r="AI5" s="114">
        <v>10</v>
      </c>
      <c r="AJ5" s="114">
        <v>8</v>
      </c>
      <c r="AK5" s="114">
        <v>6</v>
      </c>
    </row>
    <row r="6" spans="1:37" x14ac:dyDescent="0.25">
      <c r="A6" s="65"/>
      <c r="B6" s="65"/>
      <c r="C6" s="65"/>
      <c r="D6" s="65"/>
      <c r="E6" s="65"/>
      <c r="F6" s="65"/>
      <c r="G6" s="65"/>
      <c r="H6" s="65"/>
      <c r="I6" s="65"/>
      <c r="J6" s="65"/>
      <c r="K6" s="65"/>
      <c r="L6" s="65"/>
      <c r="M6" s="65"/>
      <c r="Y6" s="111"/>
      <c r="Z6" s="111"/>
      <c r="AA6" s="111" t="s">
        <v>47</v>
      </c>
      <c r="AB6" s="114">
        <v>40</v>
      </c>
      <c r="AC6" s="114">
        <v>25</v>
      </c>
      <c r="AD6" s="114">
        <v>18</v>
      </c>
      <c r="AE6" s="114">
        <v>13</v>
      </c>
      <c r="AF6" s="114">
        <v>10</v>
      </c>
      <c r="AG6" s="114">
        <v>8</v>
      </c>
      <c r="AH6" s="114">
        <v>6</v>
      </c>
      <c r="AI6" s="114">
        <v>5</v>
      </c>
      <c r="AJ6" s="114">
        <v>4</v>
      </c>
      <c r="AK6" s="114">
        <v>3</v>
      </c>
    </row>
    <row r="7" spans="1:37" x14ac:dyDescent="0.25">
      <c r="A7" s="121" t="s">
        <v>50</v>
      </c>
      <c r="B7" s="120">
        <v>1</v>
      </c>
      <c r="C7" s="170">
        <v>0</v>
      </c>
      <c r="D7" s="170">
        <v>0</v>
      </c>
      <c r="E7" s="345" t="s">
        <v>174</v>
      </c>
      <c r="F7" s="345"/>
      <c r="G7" s="345">
        <v>0</v>
      </c>
      <c r="H7" s="345"/>
      <c r="I7" s="171">
        <v>0</v>
      </c>
      <c r="J7" s="65"/>
      <c r="K7" s="117" t="s">
        <v>49</v>
      </c>
      <c r="L7" s="116" t="s">
        <v>78</v>
      </c>
      <c r="M7" s="115"/>
      <c r="Y7" s="111"/>
      <c r="Z7" s="111"/>
      <c r="AA7" s="111" t="s">
        <v>45</v>
      </c>
      <c r="AB7" s="114">
        <v>25</v>
      </c>
      <c r="AC7" s="114">
        <v>15</v>
      </c>
      <c r="AD7" s="114">
        <v>13</v>
      </c>
      <c r="AE7" s="114">
        <v>8</v>
      </c>
      <c r="AF7" s="114">
        <v>6</v>
      </c>
      <c r="AG7" s="114">
        <v>4</v>
      </c>
      <c r="AH7" s="114">
        <v>3</v>
      </c>
      <c r="AI7" s="114">
        <v>2</v>
      </c>
      <c r="AJ7" s="114">
        <v>1</v>
      </c>
      <c r="AK7" s="114">
        <v>0</v>
      </c>
    </row>
    <row r="8" spans="1:37" x14ac:dyDescent="0.25">
      <c r="A8" s="121"/>
      <c r="B8" s="123"/>
      <c r="C8" s="172"/>
      <c r="D8" s="172"/>
      <c r="E8" s="172"/>
      <c r="F8" s="172"/>
      <c r="G8" s="172"/>
      <c r="H8" s="172"/>
      <c r="I8" s="172"/>
      <c r="J8" s="65"/>
      <c r="K8" s="121"/>
      <c r="L8" s="121"/>
      <c r="M8" s="122"/>
      <c r="Y8" s="111"/>
      <c r="Z8" s="111"/>
      <c r="AA8" s="111" t="s">
        <v>44</v>
      </c>
      <c r="AB8" s="114">
        <v>15</v>
      </c>
      <c r="AC8" s="114">
        <v>10</v>
      </c>
      <c r="AD8" s="114">
        <v>7</v>
      </c>
      <c r="AE8" s="114">
        <v>5</v>
      </c>
      <c r="AF8" s="114">
        <v>4</v>
      </c>
      <c r="AG8" s="114">
        <v>3</v>
      </c>
      <c r="AH8" s="114">
        <v>2</v>
      </c>
      <c r="AI8" s="114">
        <v>1</v>
      </c>
      <c r="AJ8" s="114">
        <v>0</v>
      </c>
      <c r="AK8" s="114">
        <v>0</v>
      </c>
    </row>
    <row r="9" spans="1:37" x14ac:dyDescent="0.25">
      <c r="A9" s="121" t="s">
        <v>48</v>
      </c>
      <c r="B9" s="120">
        <v>3</v>
      </c>
      <c r="C9" s="170">
        <v>0</v>
      </c>
      <c r="D9" s="170">
        <v>0</v>
      </c>
      <c r="E9" s="345" t="s">
        <v>175</v>
      </c>
      <c r="F9" s="345"/>
      <c r="G9" s="345">
        <v>0</v>
      </c>
      <c r="H9" s="345"/>
      <c r="I9" s="171">
        <v>0</v>
      </c>
      <c r="J9" s="65"/>
      <c r="K9" s="117" t="s">
        <v>51</v>
      </c>
      <c r="L9" s="116" t="s">
        <v>78</v>
      </c>
      <c r="M9" s="115"/>
      <c r="Y9" s="111"/>
      <c r="Z9" s="111"/>
      <c r="AA9" s="111" t="s">
        <v>43</v>
      </c>
      <c r="AB9" s="114">
        <v>10</v>
      </c>
      <c r="AC9" s="114">
        <v>6</v>
      </c>
      <c r="AD9" s="114">
        <v>4</v>
      </c>
      <c r="AE9" s="114">
        <v>2</v>
      </c>
      <c r="AF9" s="114">
        <v>1</v>
      </c>
      <c r="AG9" s="114">
        <v>0</v>
      </c>
      <c r="AH9" s="114">
        <v>0</v>
      </c>
      <c r="AI9" s="114">
        <v>0</v>
      </c>
      <c r="AJ9" s="114">
        <v>0</v>
      </c>
      <c r="AK9" s="114">
        <v>0</v>
      </c>
    </row>
    <row r="10" spans="1:37" x14ac:dyDescent="0.25">
      <c r="A10" s="121"/>
      <c r="B10" s="123"/>
      <c r="C10" s="172"/>
      <c r="D10" s="172"/>
      <c r="E10" s="172"/>
      <c r="F10" s="172"/>
      <c r="G10" s="172"/>
      <c r="H10" s="172"/>
      <c r="I10" s="172"/>
      <c r="J10" s="65"/>
      <c r="K10" s="121"/>
      <c r="L10" s="121"/>
      <c r="M10" s="122"/>
      <c r="Y10" s="111"/>
      <c r="Z10" s="111"/>
      <c r="AA10" s="111" t="s">
        <v>42</v>
      </c>
      <c r="AB10" s="114">
        <v>6</v>
      </c>
      <c r="AC10" s="114">
        <v>3</v>
      </c>
      <c r="AD10" s="114">
        <v>2</v>
      </c>
      <c r="AE10" s="114">
        <v>1</v>
      </c>
      <c r="AF10" s="114">
        <v>0</v>
      </c>
      <c r="AG10" s="114">
        <v>0</v>
      </c>
      <c r="AH10" s="114">
        <v>0</v>
      </c>
      <c r="AI10" s="114">
        <v>0</v>
      </c>
      <c r="AJ10" s="114">
        <v>0</v>
      </c>
      <c r="AK10" s="114">
        <v>0</v>
      </c>
    </row>
    <row r="11" spans="1:37" x14ac:dyDescent="0.25">
      <c r="A11" s="121" t="s">
        <v>46</v>
      </c>
      <c r="B11" s="120">
        <v>4</v>
      </c>
      <c r="C11" s="170">
        <v>0</v>
      </c>
      <c r="D11" s="170">
        <v>0</v>
      </c>
      <c r="E11" s="345" t="s">
        <v>176</v>
      </c>
      <c r="F11" s="345"/>
      <c r="G11" s="345">
        <v>0</v>
      </c>
      <c r="H11" s="345"/>
      <c r="I11" s="171">
        <v>0</v>
      </c>
      <c r="J11" s="65"/>
      <c r="K11" s="117" t="s">
        <v>52</v>
      </c>
      <c r="L11" s="116" t="s">
        <v>78</v>
      </c>
      <c r="M11" s="115"/>
      <c r="Y11" s="111"/>
      <c r="Z11" s="111"/>
      <c r="AA11" s="111" t="s">
        <v>41</v>
      </c>
      <c r="AB11" s="114">
        <v>3</v>
      </c>
      <c r="AC11" s="114">
        <v>2</v>
      </c>
      <c r="AD11" s="114">
        <v>1</v>
      </c>
      <c r="AE11" s="114">
        <v>0</v>
      </c>
      <c r="AF11" s="114">
        <v>0</v>
      </c>
      <c r="AG11" s="114">
        <v>0</v>
      </c>
      <c r="AH11" s="114">
        <v>0</v>
      </c>
      <c r="AI11" s="114">
        <v>0</v>
      </c>
      <c r="AJ11" s="114">
        <v>0</v>
      </c>
      <c r="AK11" s="114">
        <v>0</v>
      </c>
    </row>
    <row r="12" spans="1:37" x14ac:dyDescent="0.25">
      <c r="A12" s="121"/>
      <c r="B12" s="123"/>
      <c r="C12" s="172"/>
      <c r="D12" s="172"/>
      <c r="E12" s="172"/>
      <c r="F12" s="172"/>
      <c r="G12" s="172"/>
      <c r="H12" s="172"/>
      <c r="I12" s="172"/>
      <c r="J12" s="65"/>
      <c r="K12" s="65"/>
      <c r="L12" s="65"/>
      <c r="M12" s="122"/>
      <c r="Y12" s="111"/>
      <c r="Z12" s="111"/>
      <c r="AA12" s="111" t="s">
        <v>40</v>
      </c>
      <c r="AB12" s="113">
        <v>0</v>
      </c>
      <c r="AC12" s="113">
        <v>0</v>
      </c>
      <c r="AD12" s="113">
        <v>0</v>
      </c>
      <c r="AE12" s="113">
        <v>0</v>
      </c>
      <c r="AF12" s="113">
        <v>0</v>
      </c>
      <c r="AG12" s="113">
        <v>0</v>
      </c>
      <c r="AH12" s="113">
        <v>0</v>
      </c>
      <c r="AI12" s="113">
        <v>0</v>
      </c>
      <c r="AJ12" s="113">
        <v>0</v>
      </c>
      <c r="AK12" s="113">
        <v>0</v>
      </c>
    </row>
    <row r="13" spans="1:37" x14ac:dyDescent="0.25">
      <c r="A13" s="121" t="s">
        <v>83</v>
      </c>
      <c r="B13" s="120">
        <v>2</v>
      </c>
      <c r="C13" s="170">
        <v>0</v>
      </c>
      <c r="D13" s="170">
        <v>0</v>
      </c>
      <c r="E13" s="345" t="s">
        <v>177</v>
      </c>
      <c r="F13" s="345"/>
      <c r="G13" s="345">
        <v>0</v>
      </c>
      <c r="H13" s="345"/>
      <c r="I13" s="171">
        <v>0</v>
      </c>
      <c r="J13" s="65"/>
      <c r="K13" s="117"/>
      <c r="L13" s="116" t="s">
        <v>78</v>
      </c>
      <c r="M13" s="115"/>
      <c r="Y13" s="111"/>
      <c r="Z13" s="111"/>
      <c r="AA13" s="111" t="s">
        <v>39</v>
      </c>
      <c r="AB13" s="113">
        <v>0</v>
      </c>
      <c r="AC13" s="113">
        <v>0</v>
      </c>
      <c r="AD13" s="113">
        <v>0</v>
      </c>
      <c r="AE13" s="113">
        <v>0</v>
      </c>
      <c r="AF13" s="113">
        <v>0</v>
      </c>
      <c r="AG13" s="113">
        <v>0</v>
      </c>
      <c r="AH13" s="113">
        <v>0</v>
      </c>
      <c r="AI13" s="113">
        <v>0</v>
      </c>
      <c r="AJ13" s="113">
        <v>0</v>
      </c>
      <c r="AK13" s="113">
        <v>0</v>
      </c>
    </row>
    <row r="14" spans="1:37" x14ac:dyDescent="0.25">
      <c r="A14" s="65"/>
      <c r="B14" s="65"/>
      <c r="C14" s="65"/>
      <c r="D14" s="65"/>
      <c r="E14" s="65"/>
      <c r="F14" s="65"/>
      <c r="G14" s="65"/>
      <c r="H14" s="65"/>
      <c r="I14" s="65"/>
      <c r="J14" s="65"/>
      <c r="K14" s="65"/>
      <c r="L14" s="65"/>
      <c r="M14" s="65"/>
      <c r="Y14" s="111"/>
      <c r="Z14" s="111"/>
      <c r="AA14" s="111"/>
      <c r="AB14" s="111"/>
      <c r="AC14" s="111"/>
      <c r="AD14" s="111"/>
      <c r="AE14" s="111"/>
      <c r="AF14" s="111"/>
      <c r="AG14" s="111"/>
      <c r="AH14" s="111"/>
      <c r="AI14" s="111"/>
      <c r="AJ14" s="111"/>
      <c r="AK14" s="111"/>
    </row>
    <row r="15" spans="1:37" x14ac:dyDescent="0.25">
      <c r="A15" s="65"/>
      <c r="B15" s="65"/>
      <c r="C15" s="65"/>
      <c r="D15" s="65"/>
      <c r="E15" s="65"/>
      <c r="F15" s="65"/>
      <c r="G15" s="65"/>
      <c r="H15" s="65"/>
      <c r="I15" s="65"/>
      <c r="J15" s="65"/>
      <c r="K15" s="65"/>
      <c r="L15" s="65"/>
      <c r="M15" s="65"/>
      <c r="Y15" s="111"/>
      <c r="Z15" s="111"/>
      <c r="AA15" s="111"/>
      <c r="AB15" s="111"/>
      <c r="AC15" s="111"/>
      <c r="AD15" s="111"/>
      <c r="AE15" s="111"/>
      <c r="AF15" s="111"/>
      <c r="AG15" s="111"/>
      <c r="AH15" s="111"/>
      <c r="AI15" s="111"/>
      <c r="AJ15" s="111"/>
      <c r="AK15" s="111"/>
    </row>
    <row r="16" spans="1:37" x14ac:dyDescent="0.25">
      <c r="A16" s="65"/>
      <c r="B16" s="326"/>
      <c r="C16" s="326"/>
      <c r="D16" s="326"/>
      <c r="E16" s="326"/>
      <c r="F16" s="326"/>
      <c r="G16" s="326"/>
      <c r="H16" s="326"/>
      <c r="I16" s="326"/>
      <c r="J16" s="326"/>
      <c r="K16" s="326"/>
      <c r="L16" s="65"/>
      <c r="M16" s="65"/>
      <c r="Y16" s="111"/>
      <c r="Z16" s="111"/>
      <c r="AA16" s="111" t="s">
        <v>50</v>
      </c>
      <c r="AB16" s="111">
        <v>300</v>
      </c>
      <c r="AC16" s="111">
        <v>250</v>
      </c>
      <c r="AD16" s="111">
        <v>220</v>
      </c>
      <c r="AE16" s="111">
        <v>180</v>
      </c>
      <c r="AF16" s="111">
        <v>160</v>
      </c>
      <c r="AG16" s="111">
        <v>150</v>
      </c>
      <c r="AH16" s="111">
        <v>140</v>
      </c>
      <c r="AI16" s="111">
        <v>130</v>
      </c>
      <c r="AJ16" s="111">
        <v>120</v>
      </c>
      <c r="AK16" s="111">
        <v>110</v>
      </c>
    </row>
    <row r="17" spans="1:37" x14ac:dyDescent="0.25">
      <c r="A17" s="65"/>
      <c r="B17" s="326"/>
      <c r="C17" s="326"/>
      <c r="D17" s="326"/>
      <c r="E17" s="326"/>
      <c r="F17" s="326"/>
      <c r="G17" s="326"/>
      <c r="H17" s="326"/>
      <c r="I17" s="326"/>
      <c r="J17" s="326"/>
      <c r="K17" s="326"/>
      <c r="L17" s="65"/>
      <c r="M17" s="65"/>
      <c r="Y17" s="111"/>
      <c r="Z17" s="111"/>
      <c r="AA17" s="111" t="s">
        <v>52</v>
      </c>
      <c r="AB17" s="111">
        <v>250</v>
      </c>
      <c r="AC17" s="111">
        <v>200</v>
      </c>
      <c r="AD17" s="111">
        <v>160</v>
      </c>
      <c r="AE17" s="111">
        <v>140</v>
      </c>
      <c r="AF17" s="111">
        <v>120</v>
      </c>
      <c r="AG17" s="111">
        <v>110</v>
      </c>
      <c r="AH17" s="111">
        <v>100</v>
      </c>
      <c r="AI17" s="111">
        <v>90</v>
      </c>
      <c r="AJ17" s="111">
        <v>80</v>
      </c>
      <c r="AK17" s="111">
        <v>70</v>
      </c>
    </row>
    <row r="18" spans="1:37" ht="18.75" customHeight="1" x14ac:dyDescent="0.25">
      <c r="A18" s="65"/>
      <c r="B18" s="347"/>
      <c r="C18" s="347"/>
      <c r="D18" s="346" t="s">
        <v>174</v>
      </c>
      <c r="E18" s="346"/>
      <c r="F18" s="346" t="s">
        <v>175</v>
      </c>
      <c r="G18" s="346"/>
      <c r="H18" s="346" t="s">
        <v>176</v>
      </c>
      <c r="I18" s="346"/>
      <c r="J18" s="346" t="s">
        <v>177</v>
      </c>
      <c r="K18" s="346"/>
      <c r="L18" s="65"/>
      <c r="M18" s="65"/>
      <c r="Y18" s="111"/>
      <c r="Z18" s="111"/>
      <c r="AA18" s="111" t="s">
        <v>51</v>
      </c>
      <c r="AB18" s="111">
        <v>200</v>
      </c>
      <c r="AC18" s="111">
        <v>150</v>
      </c>
      <c r="AD18" s="111">
        <v>130</v>
      </c>
      <c r="AE18" s="111">
        <v>110</v>
      </c>
      <c r="AF18" s="111">
        <v>95</v>
      </c>
      <c r="AG18" s="111">
        <v>80</v>
      </c>
      <c r="AH18" s="111">
        <v>70</v>
      </c>
      <c r="AI18" s="111">
        <v>60</v>
      </c>
      <c r="AJ18" s="111">
        <v>55</v>
      </c>
      <c r="AK18" s="111">
        <v>50</v>
      </c>
    </row>
    <row r="19" spans="1:37" ht="18.75" customHeight="1" x14ac:dyDescent="0.25">
      <c r="A19" s="112" t="s">
        <v>50</v>
      </c>
      <c r="B19" s="348" t="s">
        <v>174</v>
      </c>
      <c r="C19" s="348"/>
      <c r="D19" s="349"/>
      <c r="E19" s="349"/>
      <c r="F19" s="350" t="s">
        <v>408</v>
      </c>
      <c r="G19" s="350"/>
      <c r="H19" s="350" t="s">
        <v>404</v>
      </c>
      <c r="I19" s="350"/>
      <c r="J19" s="346" t="s">
        <v>354</v>
      </c>
      <c r="K19" s="346"/>
      <c r="L19" s="65"/>
      <c r="M19" s="65"/>
      <c r="Y19" s="111"/>
      <c r="Z19" s="111"/>
      <c r="AA19" s="111" t="s">
        <v>49</v>
      </c>
      <c r="AB19" s="111">
        <v>150</v>
      </c>
      <c r="AC19" s="111">
        <v>120</v>
      </c>
      <c r="AD19" s="111">
        <v>100</v>
      </c>
      <c r="AE19" s="111">
        <v>80</v>
      </c>
      <c r="AF19" s="111">
        <v>70</v>
      </c>
      <c r="AG19" s="111">
        <v>60</v>
      </c>
      <c r="AH19" s="111">
        <v>55</v>
      </c>
      <c r="AI19" s="111">
        <v>50</v>
      </c>
      <c r="AJ19" s="111">
        <v>45</v>
      </c>
      <c r="AK19" s="111">
        <v>40</v>
      </c>
    </row>
    <row r="20" spans="1:37" ht="18.75" customHeight="1" x14ac:dyDescent="0.25">
      <c r="A20" s="112" t="s">
        <v>48</v>
      </c>
      <c r="B20" s="348" t="s">
        <v>175</v>
      </c>
      <c r="C20" s="348"/>
      <c r="D20" s="350" t="s">
        <v>409</v>
      </c>
      <c r="E20" s="350"/>
      <c r="F20" s="349"/>
      <c r="G20" s="349"/>
      <c r="H20" s="350" t="s">
        <v>404</v>
      </c>
      <c r="I20" s="350"/>
      <c r="J20" s="350" t="s">
        <v>354</v>
      </c>
      <c r="K20" s="350"/>
      <c r="L20" s="65"/>
      <c r="M20" s="65"/>
      <c r="Y20" s="111"/>
      <c r="Z20" s="111"/>
      <c r="AA20" s="111" t="s">
        <v>47</v>
      </c>
      <c r="AB20" s="111">
        <v>120</v>
      </c>
      <c r="AC20" s="111">
        <v>90</v>
      </c>
      <c r="AD20" s="111">
        <v>65</v>
      </c>
      <c r="AE20" s="111">
        <v>55</v>
      </c>
      <c r="AF20" s="111">
        <v>50</v>
      </c>
      <c r="AG20" s="111">
        <v>45</v>
      </c>
      <c r="AH20" s="111">
        <v>40</v>
      </c>
      <c r="AI20" s="111">
        <v>35</v>
      </c>
      <c r="AJ20" s="111">
        <v>25</v>
      </c>
      <c r="AK20" s="111">
        <v>20</v>
      </c>
    </row>
    <row r="21" spans="1:37" ht="18.75" customHeight="1" x14ac:dyDescent="0.25">
      <c r="A21" s="112" t="s">
        <v>46</v>
      </c>
      <c r="B21" s="348" t="s">
        <v>176</v>
      </c>
      <c r="C21" s="348"/>
      <c r="D21" s="350" t="s">
        <v>407</v>
      </c>
      <c r="E21" s="350"/>
      <c r="F21" s="350" t="s">
        <v>407</v>
      </c>
      <c r="G21" s="350"/>
      <c r="H21" s="349"/>
      <c r="I21" s="349"/>
      <c r="J21" s="350" t="s">
        <v>354</v>
      </c>
      <c r="K21" s="350"/>
      <c r="L21" s="65"/>
      <c r="M21" s="65"/>
      <c r="Y21" s="111"/>
      <c r="Z21" s="111"/>
      <c r="AA21" s="111" t="s">
        <v>45</v>
      </c>
      <c r="AB21" s="111">
        <v>90</v>
      </c>
      <c r="AC21" s="111">
        <v>60</v>
      </c>
      <c r="AD21" s="111">
        <v>45</v>
      </c>
      <c r="AE21" s="111">
        <v>34</v>
      </c>
      <c r="AF21" s="111">
        <v>27</v>
      </c>
      <c r="AG21" s="111">
        <v>22</v>
      </c>
      <c r="AH21" s="111">
        <v>18</v>
      </c>
      <c r="AI21" s="111">
        <v>15</v>
      </c>
      <c r="AJ21" s="111">
        <v>12</v>
      </c>
      <c r="AK21" s="111">
        <v>9</v>
      </c>
    </row>
    <row r="22" spans="1:37" ht="18.75" customHeight="1" x14ac:dyDescent="0.25">
      <c r="A22" s="112" t="s">
        <v>83</v>
      </c>
      <c r="B22" s="348" t="s">
        <v>177</v>
      </c>
      <c r="C22" s="348"/>
      <c r="D22" s="350" t="s">
        <v>353</v>
      </c>
      <c r="E22" s="350"/>
      <c r="F22" s="350" t="s">
        <v>353</v>
      </c>
      <c r="G22" s="350"/>
      <c r="H22" s="346" t="s">
        <v>353</v>
      </c>
      <c r="I22" s="346"/>
      <c r="J22" s="349"/>
      <c r="K22" s="349"/>
      <c r="L22" s="65"/>
      <c r="M22" s="65"/>
      <c r="Y22" s="111"/>
      <c r="Z22" s="111"/>
      <c r="AA22" s="111" t="s">
        <v>44</v>
      </c>
      <c r="AB22" s="111">
        <v>60</v>
      </c>
      <c r="AC22" s="111">
        <v>40</v>
      </c>
      <c r="AD22" s="111">
        <v>30</v>
      </c>
      <c r="AE22" s="111">
        <v>20</v>
      </c>
      <c r="AF22" s="111">
        <v>18</v>
      </c>
      <c r="AG22" s="111">
        <v>15</v>
      </c>
      <c r="AH22" s="111">
        <v>12</v>
      </c>
      <c r="AI22" s="111">
        <v>10</v>
      </c>
      <c r="AJ22" s="111">
        <v>8</v>
      </c>
      <c r="AK22" s="111">
        <v>6</v>
      </c>
    </row>
    <row r="23" spans="1:37" x14ac:dyDescent="0.25">
      <c r="A23" s="65"/>
      <c r="B23" s="326"/>
      <c r="C23" s="326"/>
      <c r="D23" s="326"/>
      <c r="E23" s="326"/>
      <c r="F23" s="326"/>
      <c r="G23" s="326"/>
      <c r="H23" s="326"/>
      <c r="I23" s="326"/>
      <c r="J23" s="326"/>
      <c r="K23" s="326"/>
      <c r="L23" s="65"/>
      <c r="M23" s="65"/>
      <c r="Y23" s="111"/>
      <c r="Z23" s="111"/>
      <c r="AA23" s="111" t="s">
        <v>43</v>
      </c>
      <c r="AB23" s="111">
        <v>40</v>
      </c>
      <c r="AC23" s="111">
        <v>25</v>
      </c>
      <c r="AD23" s="111">
        <v>18</v>
      </c>
      <c r="AE23" s="111">
        <v>13</v>
      </c>
      <c r="AF23" s="111">
        <v>8</v>
      </c>
      <c r="AG23" s="111">
        <v>7</v>
      </c>
      <c r="AH23" s="111">
        <v>6</v>
      </c>
      <c r="AI23" s="111">
        <v>5</v>
      </c>
      <c r="AJ23" s="111">
        <v>4</v>
      </c>
      <c r="AK23" s="111">
        <v>3</v>
      </c>
    </row>
    <row r="24" spans="1:37" x14ac:dyDescent="0.25">
      <c r="A24" s="65"/>
      <c r="B24" s="326"/>
      <c r="C24" s="326"/>
      <c r="D24" s="326"/>
      <c r="E24" s="326"/>
      <c r="F24" s="326"/>
      <c r="G24" s="326"/>
      <c r="H24" s="326"/>
      <c r="I24" s="326"/>
      <c r="J24" s="326"/>
      <c r="K24" s="326"/>
      <c r="L24" s="65"/>
      <c r="M24" s="65"/>
      <c r="Y24" s="111"/>
      <c r="Z24" s="111"/>
      <c r="AA24" s="111" t="s">
        <v>42</v>
      </c>
      <c r="AB24" s="111">
        <v>25</v>
      </c>
      <c r="AC24" s="111">
        <v>15</v>
      </c>
      <c r="AD24" s="111">
        <v>13</v>
      </c>
      <c r="AE24" s="111">
        <v>7</v>
      </c>
      <c r="AF24" s="111">
        <v>6</v>
      </c>
      <c r="AG24" s="111">
        <v>5</v>
      </c>
      <c r="AH24" s="111">
        <v>4</v>
      </c>
      <c r="AI24" s="111">
        <v>3</v>
      </c>
      <c r="AJ24" s="111">
        <v>2</v>
      </c>
      <c r="AK24" s="111">
        <v>1</v>
      </c>
    </row>
    <row r="25" spans="1:37" x14ac:dyDescent="0.25">
      <c r="A25" s="65"/>
      <c r="B25" s="326"/>
      <c r="C25" s="326"/>
      <c r="D25" s="326"/>
      <c r="E25" s="326"/>
      <c r="F25" s="326"/>
      <c r="G25" s="326"/>
      <c r="H25" s="326"/>
      <c r="I25" s="326"/>
      <c r="J25" s="326"/>
      <c r="K25" s="326"/>
      <c r="L25" s="65"/>
      <c r="M25" s="65"/>
      <c r="Y25" s="111"/>
      <c r="Z25" s="111"/>
      <c r="AA25" s="111" t="s">
        <v>41</v>
      </c>
      <c r="AB25" s="111">
        <v>15</v>
      </c>
      <c r="AC25" s="111">
        <v>10</v>
      </c>
      <c r="AD25" s="111">
        <v>8</v>
      </c>
      <c r="AE25" s="111">
        <v>4</v>
      </c>
      <c r="AF25" s="111">
        <v>3</v>
      </c>
      <c r="AG25" s="111">
        <v>2</v>
      </c>
      <c r="AH25" s="111">
        <v>1</v>
      </c>
      <c r="AI25" s="111">
        <v>0</v>
      </c>
      <c r="AJ25" s="111">
        <v>0</v>
      </c>
      <c r="AK25" s="111">
        <v>0</v>
      </c>
    </row>
    <row r="26" spans="1:37" x14ac:dyDescent="0.25">
      <c r="A26" s="65"/>
      <c r="B26" s="326"/>
      <c r="C26" s="326"/>
      <c r="D26" s="326"/>
      <c r="E26" s="326"/>
      <c r="F26" s="326"/>
      <c r="G26" s="326"/>
      <c r="H26" s="326"/>
      <c r="I26" s="326"/>
      <c r="J26" s="326"/>
      <c r="K26" s="326"/>
      <c r="L26" s="65"/>
      <c r="M26" s="65"/>
      <c r="Y26" s="111"/>
      <c r="Z26" s="111"/>
      <c r="AA26" s="111" t="s">
        <v>40</v>
      </c>
      <c r="AB26" s="111">
        <v>10</v>
      </c>
      <c r="AC26" s="111">
        <v>6</v>
      </c>
      <c r="AD26" s="111">
        <v>4</v>
      </c>
      <c r="AE26" s="111">
        <v>2</v>
      </c>
      <c r="AF26" s="111">
        <v>1</v>
      </c>
      <c r="AG26" s="111">
        <v>0</v>
      </c>
      <c r="AH26" s="111">
        <v>0</v>
      </c>
      <c r="AI26" s="111">
        <v>0</v>
      </c>
      <c r="AJ26" s="111">
        <v>0</v>
      </c>
      <c r="AK26" s="111">
        <v>0</v>
      </c>
    </row>
    <row r="27" spans="1:37" x14ac:dyDescent="0.25">
      <c r="A27" s="65"/>
      <c r="B27" s="326"/>
      <c r="C27" s="326"/>
      <c r="D27" s="326"/>
      <c r="E27" s="326"/>
      <c r="F27" s="326"/>
      <c r="G27" s="326"/>
      <c r="H27" s="326"/>
      <c r="I27" s="326"/>
      <c r="J27" s="326"/>
      <c r="K27" s="326"/>
      <c r="L27" s="65"/>
      <c r="M27" s="65"/>
      <c r="Y27" s="111"/>
      <c r="Z27" s="111"/>
      <c r="AA27" s="111" t="s">
        <v>39</v>
      </c>
      <c r="AB27" s="111">
        <v>3</v>
      </c>
      <c r="AC27" s="111">
        <v>2</v>
      </c>
      <c r="AD27" s="111">
        <v>1</v>
      </c>
      <c r="AE27" s="111">
        <v>0</v>
      </c>
      <c r="AF27" s="111">
        <v>0</v>
      </c>
      <c r="AG27" s="111">
        <v>0</v>
      </c>
      <c r="AH27" s="111">
        <v>0</v>
      </c>
      <c r="AI27" s="111">
        <v>0</v>
      </c>
      <c r="AJ27" s="111">
        <v>0</v>
      </c>
      <c r="AK27" s="111">
        <v>0</v>
      </c>
    </row>
    <row r="28" spans="1:37" x14ac:dyDescent="0.25">
      <c r="A28" s="65"/>
      <c r="B28" s="326"/>
      <c r="C28" s="326"/>
      <c r="D28" s="326"/>
      <c r="E28" s="326"/>
      <c r="F28" s="326"/>
      <c r="G28" s="326"/>
      <c r="H28" s="326"/>
      <c r="I28" s="326"/>
      <c r="J28" s="326"/>
      <c r="K28" s="326"/>
      <c r="L28" s="65"/>
      <c r="M28" s="65"/>
    </row>
    <row r="29" spans="1:37" x14ac:dyDescent="0.25">
      <c r="A29" s="65"/>
      <c r="B29" s="326"/>
      <c r="C29" s="326"/>
      <c r="D29" s="326"/>
      <c r="E29" s="326"/>
      <c r="F29" s="326"/>
      <c r="G29" s="326"/>
      <c r="H29" s="326"/>
      <c r="I29" s="326"/>
      <c r="J29" s="326"/>
      <c r="K29" s="326"/>
      <c r="L29" s="65"/>
      <c r="M29" s="65"/>
    </row>
    <row r="30" spans="1:37" x14ac:dyDescent="0.25">
      <c r="A30" s="65"/>
      <c r="B30" s="326"/>
      <c r="C30" s="326"/>
      <c r="D30" s="326"/>
      <c r="E30" s="326"/>
      <c r="F30" s="326"/>
      <c r="G30" s="326"/>
      <c r="H30" s="326"/>
      <c r="I30" s="326"/>
      <c r="J30" s="326"/>
      <c r="K30" s="326"/>
      <c r="L30" s="65"/>
      <c r="M30" s="65"/>
    </row>
    <row r="31" spans="1:37" x14ac:dyDescent="0.25">
      <c r="A31" s="65"/>
      <c r="B31" s="65"/>
      <c r="C31" s="65"/>
      <c r="D31" s="65"/>
      <c r="E31" s="65"/>
      <c r="F31" s="65"/>
      <c r="G31" s="65"/>
      <c r="H31" s="65"/>
      <c r="I31" s="65"/>
      <c r="J31" s="65"/>
      <c r="K31" s="65"/>
      <c r="L31" s="65"/>
      <c r="M31" s="65"/>
    </row>
    <row r="32" spans="1:37" x14ac:dyDescent="0.25">
      <c r="A32" s="65"/>
      <c r="B32" s="65"/>
      <c r="C32" s="65"/>
      <c r="D32" s="65"/>
      <c r="E32" s="65"/>
      <c r="F32" s="65"/>
      <c r="G32" s="65"/>
      <c r="H32" s="65"/>
      <c r="I32" s="65"/>
      <c r="J32" s="65"/>
      <c r="K32" s="65"/>
      <c r="L32" s="53"/>
      <c r="M32" s="65"/>
    </row>
    <row r="33" spans="1:18" x14ac:dyDescent="0.25">
      <c r="A33" s="110" t="s">
        <v>38</v>
      </c>
      <c r="B33" s="109"/>
      <c r="C33" s="108"/>
      <c r="D33" s="106" t="s">
        <v>36</v>
      </c>
      <c r="E33" s="104" t="s">
        <v>37</v>
      </c>
      <c r="F33" s="107"/>
      <c r="G33" s="106" t="s">
        <v>36</v>
      </c>
      <c r="H33" s="104" t="s">
        <v>35</v>
      </c>
      <c r="I33" s="105"/>
      <c r="J33" s="104" t="s">
        <v>34</v>
      </c>
      <c r="K33" s="103" t="s">
        <v>33</v>
      </c>
      <c r="L33" s="102"/>
      <c r="M33" s="107"/>
      <c r="P33" s="99"/>
      <c r="Q33" s="99"/>
      <c r="R33" s="98"/>
    </row>
    <row r="34" spans="1:18" x14ac:dyDescent="0.25">
      <c r="A34" s="97" t="s">
        <v>32</v>
      </c>
      <c r="B34" s="93"/>
      <c r="C34" s="96"/>
      <c r="D34" s="95"/>
      <c r="E34" s="336"/>
      <c r="F34" s="336"/>
      <c r="G34" s="94" t="s">
        <v>31</v>
      </c>
      <c r="H34" s="93"/>
      <c r="I34" s="92"/>
      <c r="J34" s="91"/>
      <c r="K34" s="79" t="s">
        <v>30</v>
      </c>
      <c r="L34" s="78"/>
      <c r="M34" s="77"/>
      <c r="P34" s="76"/>
      <c r="Q34" s="76"/>
      <c r="R34" s="51"/>
    </row>
    <row r="35" spans="1:18" x14ac:dyDescent="0.25">
      <c r="A35" s="54" t="s">
        <v>29</v>
      </c>
      <c r="B35" s="57"/>
      <c r="C35" s="90"/>
      <c r="D35" s="72"/>
      <c r="E35" s="337"/>
      <c r="F35" s="337"/>
      <c r="G35" s="70" t="s">
        <v>28</v>
      </c>
      <c r="H35" s="69"/>
      <c r="I35" s="68"/>
      <c r="J35" s="67"/>
      <c r="K35" s="89"/>
      <c r="L35" s="53"/>
      <c r="M35" s="52"/>
      <c r="P35" s="51"/>
      <c r="Q35" s="50"/>
      <c r="R35" s="51"/>
    </row>
    <row r="36" spans="1:18" x14ac:dyDescent="0.25">
      <c r="A36" s="88"/>
      <c r="B36" s="87"/>
      <c r="C36" s="86"/>
      <c r="D36" s="72"/>
      <c r="E36" s="71"/>
      <c r="F36" s="65"/>
      <c r="G36" s="70" t="s">
        <v>27</v>
      </c>
      <c r="H36" s="69"/>
      <c r="I36" s="68"/>
      <c r="J36" s="67"/>
      <c r="K36" s="79" t="s">
        <v>26</v>
      </c>
      <c r="L36" s="78"/>
      <c r="M36" s="77"/>
      <c r="P36" s="76"/>
      <c r="Q36" s="76"/>
      <c r="R36" s="51"/>
    </row>
    <row r="37" spans="1:18" x14ac:dyDescent="0.25">
      <c r="A37" s="85"/>
      <c r="B37" s="84"/>
      <c r="C37" s="80"/>
      <c r="D37" s="72"/>
      <c r="E37" s="71"/>
      <c r="F37" s="65"/>
      <c r="G37" s="70" t="s">
        <v>25</v>
      </c>
      <c r="H37" s="69"/>
      <c r="I37" s="68"/>
      <c r="J37" s="67"/>
      <c r="K37" s="66"/>
      <c r="L37" s="65"/>
      <c r="M37" s="64"/>
      <c r="P37" s="51"/>
      <c r="Q37" s="50"/>
      <c r="R37" s="51"/>
    </row>
    <row r="38" spans="1:18" x14ac:dyDescent="0.25">
      <c r="A38" s="83"/>
      <c r="B38" s="82"/>
      <c r="C38" s="81"/>
      <c r="D38" s="72"/>
      <c r="E38" s="71"/>
      <c r="F38" s="65"/>
      <c r="G38" s="70" t="s">
        <v>24</v>
      </c>
      <c r="H38" s="69"/>
      <c r="I38" s="68"/>
      <c r="J38" s="67"/>
      <c r="K38" s="54"/>
      <c r="L38" s="53"/>
      <c r="M38" s="52"/>
      <c r="P38" s="51"/>
      <c r="Q38" s="50"/>
      <c r="R38" s="51"/>
    </row>
    <row r="39" spans="1:18" x14ac:dyDescent="0.25">
      <c r="A39" s="75"/>
      <c r="B39" s="74"/>
      <c r="C39" s="80"/>
      <c r="D39" s="72"/>
      <c r="E39" s="71"/>
      <c r="F39" s="65"/>
      <c r="G39" s="70" t="s">
        <v>23</v>
      </c>
      <c r="H39" s="69"/>
      <c r="I39" s="68"/>
      <c r="J39" s="67"/>
      <c r="K39" s="79" t="s">
        <v>22</v>
      </c>
      <c r="L39" s="78"/>
      <c r="M39" s="77"/>
      <c r="P39" s="76"/>
      <c r="Q39" s="76"/>
      <c r="R39" s="51"/>
    </row>
    <row r="40" spans="1:18" x14ac:dyDescent="0.25">
      <c r="A40" s="75"/>
      <c r="B40" s="74"/>
      <c r="C40" s="73"/>
      <c r="D40" s="72"/>
      <c r="E40" s="71"/>
      <c r="F40" s="65"/>
      <c r="G40" s="70" t="s">
        <v>21</v>
      </c>
      <c r="H40" s="69"/>
      <c r="I40" s="68"/>
      <c r="J40" s="67"/>
      <c r="K40" s="66"/>
      <c r="L40" s="65"/>
      <c r="M40" s="64"/>
      <c r="P40" s="51"/>
      <c r="Q40" s="50"/>
      <c r="R40" s="51"/>
    </row>
    <row r="41" spans="1:18" x14ac:dyDescent="0.25">
      <c r="A41" s="63"/>
      <c r="B41" s="62"/>
      <c r="C41" s="61"/>
      <c r="D41" s="60"/>
      <c r="E41" s="59"/>
      <c r="F41" s="53"/>
      <c r="G41" s="58" t="s">
        <v>20</v>
      </c>
      <c r="H41" s="57"/>
      <c r="I41" s="56"/>
      <c r="J41" s="55"/>
      <c r="K41" s="54" t="e">
        <f>M4</f>
        <v>#REF!</v>
      </c>
      <c r="L41" s="53"/>
      <c r="M41" s="52"/>
      <c r="P41" s="51"/>
      <c r="Q41" s="50"/>
      <c r="R41" s="49"/>
    </row>
  </sheetData>
  <mergeCells count="37">
    <mergeCell ref="A1:F1"/>
    <mergeCell ref="A4:C4"/>
    <mergeCell ref="E7:F7"/>
    <mergeCell ref="G7:H7"/>
    <mergeCell ref="E9:F9"/>
    <mergeCell ref="G9:H9"/>
    <mergeCell ref="E11:F11"/>
    <mergeCell ref="G11:H11"/>
    <mergeCell ref="E13:F13"/>
    <mergeCell ref="G13:H13"/>
    <mergeCell ref="B18:C18"/>
    <mergeCell ref="D18:E18"/>
    <mergeCell ref="F18:G18"/>
    <mergeCell ref="H18:I18"/>
    <mergeCell ref="J18:K18"/>
    <mergeCell ref="B19:C19"/>
    <mergeCell ref="D19:E19"/>
    <mergeCell ref="F19:G19"/>
    <mergeCell ref="H19:I19"/>
    <mergeCell ref="J19:K19"/>
    <mergeCell ref="J22:K22"/>
    <mergeCell ref="E34:F34"/>
    <mergeCell ref="B20:C20"/>
    <mergeCell ref="D20:E20"/>
    <mergeCell ref="F20:G20"/>
    <mergeCell ref="H20:I20"/>
    <mergeCell ref="J20:K20"/>
    <mergeCell ref="B21:C21"/>
    <mergeCell ref="D21:E21"/>
    <mergeCell ref="F21:G21"/>
    <mergeCell ref="H21:I21"/>
    <mergeCell ref="J21:K21"/>
    <mergeCell ref="E35:F35"/>
    <mergeCell ref="B22:C22"/>
    <mergeCell ref="D22:E22"/>
    <mergeCell ref="F22:G22"/>
    <mergeCell ref="H22:I22"/>
  </mergeCells>
  <conditionalFormatting sqref="E7 E9 E11 E13">
    <cfRule type="cellIs" dxfId="180" priority="2" stopIfTrue="1" operator="equal">
      <formula>"Bye"</formula>
    </cfRule>
  </conditionalFormatting>
  <conditionalFormatting sqref="R41">
    <cfRule type="expression" dxfId="179" priority="1" stopIfTrue="1">
      <formula>$O$1="CU"</formula>
    </cfRule>
  </conditionalFormatting>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indexed="11"/>
  </sheetPr>
  <dimension ref="A1:AK47"/>
  <sheetViews>
    <sheetView topLeftCell="A4" workbookViewId="0">
      <selection activeCell="L17" sqref="L17"/>
    </sheetView>
  </sheetViews>
  <sheetFormatPr defaultColWidth="9.109375" defaultRowHeight="13.2" x14ac:dyDescent="0.25"/>
  <cols>
    <col min="1" max="1" width="6.109375" style="48" customWidth="1"/>
    <col min="2" max="2" width="4.44140625" style="48" customWidth="1"/>
    <col min="3" max="3" width="8.33203125" style="48" customWidth="1"/>
    <col min="4" max="4" width="7.109375" style="48" customWidth="1"/>
    <col min="5" max="5" width="9.33203125" style="48" customWidth="1"/>
    <col min="6" max="6" width="7.109375" style="48" customWidth="1"/>
    <col min="7" max="7" width="9.33203125" style="48" customWidth="1"/>
    <col min="8" max="8" width="7.109375" style="48" customWidth="1"/>
    <col min="9" max="9" width="9.33203125" style="48" customWidth="1"/>
    <col min="10" max="10" width="7.88671875" style="48" customWidth="1"/>
    <col min="11" max="13" width="8.5546875" style="48" customWidth="1"/>
    <col min="14" max="14" width="9.109375" style="48"/>
    <col min="15" max="15" width="11.44140625" style="48" customWidth="1"/>
    <col min="16" max="17" width="8.44140625" style="48" customWidth="1"/>
    <col min="18" max="18" width="10.88671875" style="48" customWidth="1"/>
    <col min="19" max="21" width="8.44140625" style="48" customWidth="1"/>
    <col min="22" max="24" width="9.109375" style="48"/>
    <col min="25" max="37" width="0" style="48" hidden="1" customWidth="1"/>
    <col min="38" max="16384" width="9.109375" style="48"/>
  </cols>
  <sheetData>
    <row r="1" spans="1:37" ht="24.6" x14ac:dyDescent="0.25">
      <c r="A1" s="334" t="s">
        <v>16</v>
      </c>
      <c r="B1" s="334"/>
      <c r="C1" s="334"/>
      <c r="D1" s="334"/>
      <c r="E1" s="334"/>
      <c r="F1" s="334"/>
      <c r="G1" s="159"/>
      <c r="H1" s="158" t="s">
        <v>79</v>
      </c>
      <c r="I1" s="157"/>
      <c r="J1" s="156"/>
      <c r="L1" s="145"/>
      <c r="M1" s="155"/>
      <c r="N1" s="153"/>
      <c r="O1" s="153" t="s">
        <v>78</v>
      </c>
      <c r="P1" s="153"/>
      <c r="Q1" s="154"/>
      <c r="R1" s="153"/>
      <c r="AB1" s="152" t="e">
        <f>IF(Y5=1,CONCATENATE(VLOOKUP(Y3,AA16:AH27,2)),CONCATENATE(VLOOKUP(Y3,AA2:AK13,2)))</f>
        <v>#REF!</v>
      </c>
      <c r="AC1" s="152" t="e">
        <f>IF(Y5=1,CONCATENATE(VLOOKUP(Y3,AA16:AK27,3)),CONCATENATE(VLOOKUP(Y3,AA2:AK13,3)))</f>
        <v>#REF!</v>
      </c>
      <c r="AD1" s="152" t="e">
        <f>IF(Y5=1,CONCATENATE(VLOOKUP(Y3,AA16:AK27,4)),CONCATENATE(VLOOKUP(Y3,AA2:AK13,4)))</f>
        <v>#REF!</v>
      </c>
      <c r="AE1" s="152" t="e">
        <f>IF(Y5=1,CONCATENATE(VLOOKUP(Y3,AA16:AK27,5)),CONCATENATE(VLOOKUP(Y3,AA2:AK13,5)))</f>
        <v>#REF!</v>
      </c>
      <c r="AF1" s="152" t="e">
        <f>IF(Y5=1,CONCATENATE(VLOOKUP(Y3,AA16:AK27,6)),CONCATENATE(VLOOKUP(Y3,AA2:AK13,6)))</f>
        <v>#REF!</v>
      </c>
      <c r="AG1" s="152" t="e">
        <f>IF(Y5=1,CONCATENATE(VLOOKUP(Y3,AA16:AK27,7)),CONCATENATE(VLOOKUP(Y3,AA2:AK13,7)))</f>
        <v>#REF!</v>
      </c>
      <c r="AH1" s="152" t="e">
        <f>IF(Y5=1,CONCATENATE(VLOOKUP(Y3,AA16:AK27,8)),CONCATENATE(VLOOKUP(Y3,AA2:AK13,8)))</f>
        <v>#REF!</v>
      </c>
      <c r="AI1" s="152" t="e">
        <f>IF(Y5=1,CONCATENATE(VLOOKUP(Y3,AA16:AK27,9)),CONCATENATE(VLOOKUP(Y3,AA2:AK13,9)))</f>
        <v>#REF!</v>
      </c>
      <c r="AJ1" s="152" t="e">
        <f>IF(Y5=1,CONCATENATE(VLOOKUP(Y3,AA16:AK27,10)),CONCATENATE(VLOOKUP(Y3,AA2:AK13,10)))</f>
        <v>#REF!</v>
      </c>
      <c r="AK1" s="152" t="e">
        <f>IF(Y5=1,CONCATENATE(VLOOKUP(Y3,AA16:AK27,11)),CONCATENATE(VLOOKUP(Y3,AA2:AK13,11)))</f>
        <v>#REF!</v>
      </c>
    </row>
    <row r="2" spans="1:37" x14ac:dyDescent="0.25">
      <c r="A2" s="151" t="s">
        <v>77</v>
      </c>
      <c r="B2" s="149"/>
      <c r="C2" s="149"/>
      <c r="D2" s="149"/>
      <c r="E2" s="149" t="s">
        <v>131</v>
      </c>
      <c r="F2" s="149"/>
      <c r="G2" s="148"/>
      <c r="H2" s="147"/>
      <c r="I2" s="147"/>
      <c r="J2" s="146"/>
      <c r="K2" s="145"/>
      <c r="L2" s="145"/>
      <c r="M2" s="145"/>
      <c r="N2" s="143"/>
      <c r="O2" s="144"/>
      <c r="P2" s="143"/>
      <c r="Q2" s="144"/>
      <c r="R2" s="143"/>
      <c r="Y2" s="142"/>
      <c r="Z2" s="111"/>
      <c r="AA2" s="111" t="s">
        <v>50</v>
      </c>
      <c r="AB2" s="114">
        <v>150</v>
      </c>
      <c r="AC2" s="114">
        <v>120</v>
      </c>
      <c r="AD2" s="114">
        <v>100</v>
      </c>
      <c r="AE2" s="114">
        <v>80</v>
      </c>
      <c r="AF2" s="114">
        <v>70</v>
      </c>
      <c r="AG2" s="114">
        <v>60</v>
      </c>
      <c r="AH2" s="114">
        <v>55</v>
      </c>
      <c r="AI2" s="114">
        <v>50</v>
      </c>
      <c r="AJ2" s="114">
        <v>45</v>
      </c>
      <c r="AK2" s="114">
        <v>40</v>
      </c>
    </row>
    <row r="3" spans="1:37" x14ac:dyDescent="0.25">
      <c r="A3" s="139" t="s">
        <v>75</v>
      </c>
      <c r="B3" s="139"/>
      <c r="C3" s="139"/>
      <c r="D3" s="139"/>
      <c r="E3" s="139" t="s">
        <v>4</v>
      </c>
      <c r="F3" s="139"/>
      <c r="G3" s="139"/>
      <c r="H3" s="139" t="s">
        <v>74</v>
      </c>
      <c r="I3" s="139"/>
      <c r="J3" s="141"/>
      <c r="K3" s="139"/>
      <c r="L3" s="140" t="s">
        <v>73</v>
      </c>
      <c r="M3" s="139"/>
      <c r="N3" s="137"/>
      <c r="O3" s="138"/>
      <c r="P3" s="137"/>
      <c r="Y3" s="111">
        <f>IF(H4="OB","A",IF(H4="IX","W",H4))</f>
        <v>0</v>
      </c>
      <c r="Z3" s="111"/>
      <c r="AA3" s="111" t="s">
        <v>52</v>
      </c>
      <c r="AB3" s="114">
        <v>120</v>
      </c>
      <c r="AC3" s="114">
        <v>90</v>
      </c>
      <c r="AD3" s="114">
        <v>65</v>
      </c>
      <c r="AE3" s="114">
        <v>55</v>
      </c>
      <c r="AF3" s="114">
        <v>50</v>
      </c>
      <c r="AG3" s="114">
        <v>45</v>
      </c>
      <c r="AH3" s="114">
        <v>40</v>
      </c>
      <c r="AI3" s="114">
        <v>35</v>
      </c>
      <c r="AJ3" s="114">
        <v>25</v>
      </c>
      <c r="AK3" s="114">
        <v>20</v>
      </c>
    </row>
    <row r="4" spans="1:37" ht="13.8" thickBot="1" x14ac:dyDescent="0.3">
      <c r="A4" s="335" t="s">
        <v>17</v>
      </c>
      <c r="B4" s="335"/>
      <c r="C4" s="335"/>
      <c r="D4" s="135"/>
      <c r="E4" s="134" t="s">
        <v>18</v>
      </c>
      <c r="F4" s="134"/>
      <c r="G4" s="134"/>
      <c r="H4" s="131"/>
      <c r="I4" s="134"/>
      <c r="J4" s="133"/>
      <c r="K4" s="131"/>
      <c r="L4" s="132" t="e">
        <f>[5]Altalanos!$E$10</f>
        <v>#REF!</v>
      </c>
      <c r="M4" s="131"/>
      <c r="N4" s="129"/>
      <c r="O4" s="130"/>
      <c r="P4" s="129"/>
      <c r="Y4" s="111"/>
      <c r="Z4" s="111"/>
      <c r="AA4" s="111" t="s">
        <v>51</v>
      </c>
      <c r="AB4" s="114">
        <v>90</v>
      </c>
      <c r="AC4" s="114">
        <v>60</v>
      </c>
      <c r="AD4" s="114">
        <v>45</v>
      </c>
      <c r="AE4" s="114">
        <v>34</v>
      </c>
      <c r="AF4" s="114">
        <v>27</v>
      </c>
      <c r="AG4" s="114">
        <v>22</v>
      </c>
      <c r="AH4" s="114">
        <v>18</v>
      </c>
      <c r="AI4" s="114">
        <v>15</v>
      </c>
      <c r="AJ4" s="114">
        <v>12</v>
      </c>
      <c r="AK4" s="114">
        <v>9</v>
      </c>
    </row>
    <row r="5" spans="1:37" x14ac:dyDescent="0.25">
      <c r="A5" s="102"/>
      <c r="B5" s="102" t="s">
        <v>68</v>
      </c>
      <c r="C5" s="102" t="s">
        <v>67</v>
      </c>
      <c r="D5" s="102" t="s">
        <v>38</v>
      </c>
      <c r="E5" s="102" t="s">
        <v>66</v>
      </c>
      <c r="F5" s="102"/>
      <c r="G5" s="102" t="s">
        <v>65</v>
      </c>
      <c r="H5" s="102"/>
      <c r="I5" s="102" t="s">
        <v>64</v>
      </c>
      <c r="J5" s="102"/>
      <c r="K5" s="126" t="s">
        <v>63</v>
      </c>
      <c r="L5" s="126" t="s">
        <v>62</v>
      </c>
      <c r="M5" s="126" t="s">
        <v>61</v>
      </c>
      <c r="O5" s="136" t="s">
        <v>72</v>
      </c>
      <c r="P5" s="114" t="s">
        <v>71</v>
      </c>
      <c r="R5" s="136" t="s">
        <v>72</v>
      </c>
      <c r="S5" s="114" t="s">
        <v>80</v>
      </c>
      <c r="Y5" s="111" t="e">
        <f>IF(OR([5]Altalanos!$A$8="F1",[5]Altalanos!$A$8="F2",[5]Altalanos!$A$8="N1",[5]Altalanos!$A$8="N2"),1,2)</f>
        <v>#REF!</v>
      </c>
      <c r="Z5" s="111"/>
      <c r="AA5" s="111" t="s">
        <v>49</v>
      </c>
      <c r="AB5" s="114">
        <v>60</v>
      </c>
      <c r="AC5" s="114">
        <v>40</v>
      </c>
      <c r="AD5" s="114">
        <v>30</v>
      </c>
      <c r="AE5" s="114">
        <v>20</v>
      </c>
      <c r="AF5" s="114">
        <v>18</v>
      </c>
      <c r="AG5" s="114">
        <v>15</v>
      </c>
      <c r="AH5" s="114">
        <v>12</v>
      </c>
      <c r="AI5" s="114">
        <v>10</v>
      </c>
      <c r="AJ5" s="114">
        <v>8</v>
      </c>
      <c r="AK5" s="114">
        <v>6</v>
      </c>
    </row>
    <row r="6" spans="1:37" x14ac:dyDescent="0.25">
      <c r="A6" s="65"/>
      <c r="B6" s="65"/>
      <c r="C6" s="65"/>
      <c r="D6" s="65"/>
      <c r="E6" s="65"/>
      <c r="F6" s="65"/>
      <c r="G6" s="65"/>
      <c r="H6" s="65"/>
      <c r="I6" s="65"/>
      <c r="J6" s="65"/>
      <c r="K6" s="65"/>
      <c r="L6" s="65"/>
      <c r="M6" s="65"/>
      <c r="O6" s="128" t="s">
        <v>70</v>
      </c>
      <c r="P6" s="127" t="s">
        <v>69</v>
      </c>
      <c r="R6" s="128" t="s">
        <v>70</v>
      </c>
      <c r="S6" s="127" t="s">
        <v>81</v>
      </c>
      <c r="Y6" s="111"/>
      <c r="Z6" s="111"/>
      <c r="AA6" s="111" t="s">
        <v>47</v>
      </c>
      <c r="AB6" s="114">
        <v>40</v>
      </c>
      <c r="AC6" s="114">
        <v>25</v>
      </c>
      <c r="AD6" s="114">
        <v>18</v>
      </c>
      <c r="AE6" s="114">
        <v>13</v>
      </c>
      <c r="AF6" s="114">
        <v>10</v>
      </c>
      <c r="AG6" s="114">
        <v>8</v>
      </c>
      <c r="AH6" s="114">
        <v>6</v>
      </c>
      <c r="AI6" s="114">
        <v>5</v>
      </c>
      <c r="AJ6" s="114">
        <v>4</v>
      </c>
      <c r="AK6" s="114">
        <v>3</v>
      </c>
    </row>
    <row r="7" spans="1:37" x14ac:dyDescent="0.25">
      <c r="A7" s="160" t="s">
        <v>50</v>
      </c>
      <c r="B7" s="161">
        <v>1</v>
      </c>
      <c r="C7" s="119">
        <v>0</v>
      </c>
      <c r="D7" s="119">
        <v>0</v>
      </c>
      <c r="E7" s="162" t="s">
        <v>178</v>
      </c>
      <c r="F7" s="163"/>
      <c r="G7" s="162">
        <v>0</v>
      </c>
      <c r="H7" s="163"/>
      <c r="I7" s="162">
        <v>0</v>
      </c>
      <c r="J7" s="65"/>
      <c r="K7" s="117" t="s">
        <v>51</v>
      </c>
      <c r="L7" s="116"/>
      <c r="M7" s="115"/>
      <c r="O7" s="125" t="s">
        <v>60</v>
      </c>
      <c r="P7" s="124" t="s">
        <v>59</v>
      </c>
      <c r="R7" s="125" t="s">
        <v>60</v>
      </c>
      <c r="S7" s="124" t="s">
        <v>82</v>
      </c>
      <c r="Y7" s="111"/>
      <c r="Z7" s="111"/>
      <c r="AA7" s="111" t="s">
        <v>45</v>
      </c>
      <c r="AB7" s="114">
        <v>25</v>
      </c>
      <c r="AC7" s="114">
        <v>15</v>
      </c>
      <c r="AD7" s="114">
        <v>13</v>
      </c>
      <c r="AE7" s="114">
        <v>8</v>
      </c>
      <c r="AF7" s="114">
        <v>6</v>
      </c>
      <c r="AG7" s="114">
        <v>4</v>
      </c>
      <c r="AH7" s="114">
        <v>3</v>
      </c>
      <c r="AI7" s="114">
        <v>2</v>
      </c>
      <c r="AJ7" s="114">
        <v>1</v>
      </c>
      <c r="AK7" s="114">
        <v>0</v>
      </c>
    </row>
    <row r="8" spans="1:37" x14ac:dyDescent="0.25">
      <c r="A8" s="121"/>
      <c r="B8" s="164"/>
      <c r="C8" s="65"/>
      <c r="D8" s="65"/>
      <c r="E8" s="65"/>
      <c r="F8" s="65"/>
      <c r="G8" s="65"/>
      <c r="H8" s="65"/>
      <c r="I8" s="65"/>
      <c r="J8" s="65"/>
      <c r="K8" s="121"/>
      <c r="L8" s="121"/>
      <c r="M8" s="122"/>
      <c r="Y8" s="111"/>
      <c r="Z8" s="111"/>
      <c r="AA8" s="111" t="s">
        <v>44</v>
      </c>
      <c r="AB8" s="114">
        <v>15</v>
      </c>
      <c r="AC8" s="114">
        <v>10</v>
      </c>
      <c r="AD8" s="114">
        <v>7</v>
      </c>
      <c r="AE8" s="114">
        <v>5</v>
      </c>
      <c r="AF8" s="114">
        <v>4</v>
      </c>
      <c r="AG8" s="114">
        <v>3</v>
      </c>
      <c r="AH8" s="114">
        <v>2</v>
      </c>
      <c r="AI8" s="114">
        <v>1</v>
      </c>
      <c r="AJ8" s="114">
        <v>0</v>
      </c>
      <c r="AK8" s="114">
        <v>0</v>
      </c>
    </row>
    <row r="9" spans="1:37" x14ac:dyDescent="0.25">
      <c r="A9" s="121" t="s">
        <v>48</v>
      </c>
      <c r="B9" s="165">
        <v>4</v>
      </c>
      <c r="C9" s="119">
        <v>0</v>
      </c>
      <c r="D9" s="119">
        <v>0</v>
      </c>
      <c r="E9" s="118" t="s">
        <v>179</v>
      </c>
      <c r="F9" s="53"/>
      <c r="G9" s="118">
        <v>0</v>
      </c>
      <c r="H9" s="53"/>
      <c r="I9" s="118">
        <v>0</v>
      </c>
      <c r="J9" s="65"/>
      <c r="K9" s="117"/>
      <c r="L9" s="116" t="str">
        <f>IF(K9="","",CONCATENATE(VLOOKUP($Y$3,$AB$1:$AK$1,K9)," pont"))</f>
        <v/>
      </c>
      <c r="M9" s="115"/>
      <c r="Y9" s="111"/>
      <c r="Z9" s="111"/>
      <c r="AA9" s="111" t="s">
        <v>43</v>
      </c>
      <c r="AB9" s="114">
        <v>10</v>
      </c>
      <c r="AC9" s="114">
        <v>6</v>
      </c>
      <c r="AD9" s="114">
        <v>4</v>
      </c>
      <c r="AE9" s="114">
        <v>2</v>
      </c>
      <c r="AF9" s="114">
        <v>1</v>
      </c>
      <c r="AG9" s="114">
        <v>0</v>
      </c>
      <c r="AH9" s="114">
        <v>0</v>
      </c>
      <c r="AI9" s="114">
        <v>0</v>
      </c>
      <c r="AJ9" s="114">
        <v>0</v>
      </c>
      <c r="AK9" s="114">
        <v>0</v>
      </c>
    </row>
    <row r="10" spans="1:37" x14ac:dyDescent="0.25">
      <c r="A10" s="121"/>
      <c r="B10" s="164"/>
      <c r="C10" s="65"/>
      <c r="D10" s="65"/>
      <c r="E10" s="65"/>
      <c r="F10" s="65"/>
      <c r="G10" s="65"/>
      <c r="H10" s="65"/>
      <c r="I10" s="65"/>
      <c r="J10" s="65"/>
      <c r="K10" s="121"/>
      <c r="L10" s="121"/>
      <c r="M10" s="122"/>
      <c r="Y10" s="111"/>
      <c r="Z10" s="111"/>
      <c r="AA10" s="111" t="s">
        <v>42</v>
      </c>
      <c r="AB10" s="114">
        <v>6</v>
      </c>
      <c r="AC10" s="114">
        <v>3</v>
      </c>
      <c r="AD10" s="114">
        <v>2</v>
      </c>
      <c r="AE10" s="114">
        <v>1</v>
      </c>
      <c r="AF10" s="114">
        <v>0</v>
      </c>
      <c r="AG10" s="114">
        <v>0</v>
      </c>
      <c r="AH10" s="114">
        <v>0</v>
      </c>
      <c r="AI10" s="114">
        <v>0</v>
      </c>
      <c r="AJ10" s="114">
        <v>0</v>
      </c>
      <c r="AK10" s="114">
        <v>0</v>
      </c>
    </row>
    <row r="11" spans="1:37" x14ac:dyDescent="0.25">
      <c r="A11" s="121" t="s">
        <v>46</v>
      </c>
      <c r="B11" s="165">
        <v>5</v>
      </c>
      <c r="C11" s="119">
        <v>0</v>
      </c>
      <c r="D11" s="119">
        <v>0</v>
      </c>
      <c r="E11" s="118" t="s">
        <v>180</v>
      </c>
      <c r="F11" s="53"/>
      <c r="G11" s="118">
        <v>0</v>
      </c>
      <c r="H11" s="53"/>
      <c r="I11" s="118">
        <v>0</v>
      </c>
      <c r="J11" s="65"/>
      <c r="K11" s="117"/>
      <c r="L11" s="116" t="str">
        <f>IF(K11="","",CONCATENATE(VLOOKUP($Y$3,$AB$1:$AK$1,K11)," pont"))</f>
        <v/>
      </c>
      <c r="M11" s="115"/>
      <c r="Y11" s="111"/>
      <c r="Z11" s="111"/>
      <c r="AA11" s="111" t="s">
        <v>41</v>
      </c>
      <c r="AB11" s="114">
        <v>3</v>
      </c>
      <c r="AC11" s="114">
        <v>2</v>
      </c>
      <c r="AD11" s="114">
        <v>1</v>
      </c>
      <c r="AE11" s="114">
        <v>0</v>
      </c>
      <c r="AF11" s="114">
        <v>0</v>
      </c>
      <c r="AG11" s="114">
        <v>0</v>
      </c>
      <c r="AH11" s="114">
        <v>0</v>
      </c>
      <c r="AI11" s="114">
        <v>0</v>
      </c>
      <c r="AJ11" s="114">
        <v>0</v>
      </c>
      <c r="AK11" s="114">
        <v>0</v>
      </c>
    </row>
    <row r="12" spans="1:37" x14ac:dyDescent="0.25">
      <c r="A12" s="65"/>
      <c r="B12" s="160"/>
      <c r="C12" s="65"/>
      <c r="D12" s="65"/>
      <c r="E12" s="65"/>
      <c r="F12" s="65"/>
      <c r="G12" s="65"/>
      <c r="H12" s="65"/>
      <c r="I12" s="65"/>
      <c r="J12" s="65"/>
      <c r="K12" s="65"/>
      <c r="L12" s="65"/>
      <c r="M12" s="122"/>
      <c r="Y12" s="111"/>
      <c r="Z12" s="111"/>
      <c r="AA12" s="111" t="s">
        <v>40</v>
      </c>
      <c r="AB12" s="113">
        <v>0</v>
      </c>
      <c r="AC12" s="113">
        <v>0</v>
      </c>
      <c r="AD12" s="113">
        <v>0</v>
      </c>
      <c r="AE12" s="113">
        <v>0</v>
      </c>
      <c r="AF12" s="113">
        <v>0</v>
      </c>
      <c r="AG12" s="113">
        <v>0</v>
      </c>
      <c r="AH12" s="113">
        <v>0</v>
      </c>
      <c r="AI12" s="113">
        <v>0</v>
      </c>
      <c r="AJ12" s="113">
        <v>0</v>
      </c>
      <c r="AK12" s="113">
        <v>0</v>
      </c>
    </row>
    <row r="13" spans="1:37" x14ac:dyDescent="0.25">
      <c r="A13" s="160" t="s">
        <v>83</v>
      </c>
      <c r="B13" s="161">
        <v>2</v>
      </c>
      <c r="C13" s="119">
        <v>0</v>
      </c>
      <c r="D13" s="119">
        <v>0</v>
      </c>
      <c r="E13" s="162" t="s">
        <v>181</v>
      </c>
      <c r="F13" s="163"/>
      <c r="G13" s="162">
        <v>0</v>
      </c>
      <c r="H13" s="163"/>
      <c r="I13" s="162">
        <v>0</v>
      </c>
      <c r="J13" s="65"/>
      <c r="K13" s="117" t="s">
        <v>52</v>
      </c>
      <c r="L13" s="116"/>
      <c r="M13" s="115"/>
      <c r="Y13" s="111"/>
      <c r="Z13" s="111"/>
      <c r="AA13" s="111" t="s">
        <v>39</v>
      </c>
      <c r="AB13" s="113">
        <v>0</v>
      </c>
      <c r="AC13" s="113">
        <v>0</v>
      </c>
      <c r="AD13" s="113">
        <v>0</v>
      </c>
      <c r="AE13" s="113">
        <v>0</v>
      </c>
      <c r="AF13" s="113">
        <v>0</v>
      </c>
      <c r="AG13" s="113">
        <v>0</v>
      </c>
      <c r="AH13" s="113">
        <v>0</v>
      </c>
      <c r="AI13" s="113">
        <v>0</v>
      </c>
      <c r="AJ13" s="113">
        <v>0</v>
      </c>
      <c r="AK13" s="113">
        <v>0</v>
      </c>
    </row>
    <row r="14" spans="1:37" x14ac:dyDescent="0.25">
      <c r="A14" s="121"/>
      <c r="B14" s="164"/>
      <c r="C14" s="65"/>
      <c r="D14" s="65"/>
      <c r="E14" s="65"/>
      <c r="F14" s="65"/>
      <c r="G14" s="65"/>
      <c r="H14" s="65"/>
      <c r="I14" s="65"/>
      <c r="J14" s="65"/>
      <c r="K14" s="121"/>
      <c r="L14" s="121"/>
      <c r="M14" s="122"/>
      <c r="Y14" s="111"/>
      <c r="Z14" s="111"/>
      <c r="AA14" s="111"/>
      <c r="AB14" s="111"/>
      <c r="AC14" s="111"/>
      <c r="AD14" s="111"/>
      <c r="AE14" s="111"/>
      <c r="AF14" s="111"/>
      <c r="AG14" s="111"/>
      <c r="AH14" s="111"/>
      <c r="AI14" s="111"/>
      <c r="AJ14" s="111"/>
      <c r="AK14" s="111"/>
    </row>
    <row r="15" spans="1:37" x14ac:dyDescent="0.25">
      <c r="A15" s="121" t="s">
        <v>84</v>
      </c>
      <c r="B15" s="165">
        <v>6</v>
      </c>
      <c r="C15" s="119">
        <v>0</v>
      </c>
      <c r="D15" s="119">
        <v>0</v>
      </c>
      <c r="E15" s="118" t="s">
        <v>182</v>
      </c>
      <c r="F15" s="53"/>
      <c r="G15" s="118">
        <v>0</v>
      </c>
      <c r="H15" s="53"/>
      <c r="I15" s="118">
        <v>0</v>
      </c>
      <c r="J15" s="65"/>
      <c r="K15" s="117"/>
      <c r="L15" s="116" t="str">
        <f>IF(K15="","",CONCATENATE(VLOOKUP($Y$3,$AB$1:$AK$1,K15)," pont"))</f>
        <v/>
      </c>
      <c r="M15" s="115"/>
      <c r="Y15" s="111"/>
      <c r="Z15" s="111"/>
      <c r="AA15" s="111"/>
      <c r="AB15" s="111"/>
      <c r="AC15" s="111"/>
      <c r="AD15" s="111"/>
      <c r="AE15" s="111"/>
      <c r="AF15" s="111"/>
      <c r="AG15" s="111"/>
      <c r="AH15" s="111"/>
      <c r="AI15" s="111"/>
      <c r="AJ15" s="111"/>
      <c r="AK15" s="111"/>
    </row>
    <row r="16" spans="1:37" x14ac:dyDescent="0.25">
      <c r="A16" s="121"/>
      <c r="B16" s="164"/>
      <c r="C16" s="65"/>
      <c r="D16" s="65"/>
      <c r="E16" s="65"/>
      <c r="F16" s="65"/>
      <c r="G16" s="65"/>
      <c r="H16" s="65"/>
      <c r="I16" s="65"/>
      <c r="J16" s="65"/>
      <c r="K16" s="121"/>
      <c r="L16" s="121"/>
      <c r="M16" s="122"/>
      <c r="Y16" s="111"/>
      <c r="Z16" s="111"/>
      <c r="AA16" s="111" t="s">
        <v>50</v>
      </c>
      <c r="AB16" s="111">
        <v>300</v>
      </c>
      <c r="AC16" s="111">
        <v>250</v>
      </c>
      <c r="AD16" s="111">
        <v>220</v>
      </c>
      <c r="AE16" s="111">
        <v>180</v>
      </c>
      <c r="AF16" s="111">
        <v>160</v>
      </c>
      <c r="AG16" s="111">
        <v>150</v>
      </c>
      <c r="AH16" s="111">
        <v>140</v>
      </c>
      <c r="AI16" s="111">
        <v>130</v>
      </c>
      <c r="AJ16" s="111">
        <v>120</v>
      </c>
      <c r="AK16" s="111">
        <v>110</v>
      </c>
    </row>
    <row r="17" spans="1:37" x14ac:dyDescent="0.25">
      <c r="A17" s="121" t="s">
        <v>85</v>
      </c>
      <c r="B17" s="165">
        <v>3</v>
      </c>
      <c r="C17" s="119">
        <v>0</v>
      </c>
      <c r="D17" s="119">
        <v>0</v>
      </c>
      <c r="E17" s="118" t="s">
        <v>183</v>
      </c>
      <c r="F17" s="53"/>
      <c r="G17" s="118">
        <v>0</v>
      </c>
      <c r="H17" s="53"/>
      <c r="I17" s="118">
        <v>0</v>
      </c>
      <c r="J17" s="65"/>
      <c r="K17" s="117" t="s">
        <v>49</v>
      </c>
      <c r="L17" s="116"/>
      <c r="M17" s="115"/>
      <c r="Y17" s="111"/>
      <c r="Z17" s="111"/>
      <c r="AA17" s="111" t="s">
        <v>52</v>
      </c>
      <c r="AB17" s="111">
        <v>250</v>
      </c>
      <c r="AC17" s="111">
        <v>200</v>
      </c>
      <c r="AD17" s="111">
        <v>160</v>
      </c>
      <c r="AE17" s="111">
        <v>140</v>
      </c>
      <c r="AF17" s="111">
        <v>120</v>
      </c>
      <c r="AG17" s="111">
        <v>110</v>
      </c>
      <c r="AH17" s="111">
        <v>100</v>
      </c>
      <c r="AI17" s="111">
        <v>90</v>
      </c>
      <c r="AJ17" s="111">
        <v>80</v>
      </c>
      <c r="AK17" s="111">
        <v>70</v>
      </c>
    </row>
    <row r="18" spans="1:37" x14ac:dyDescent="0.25">
      <c r="A18" s="65"/>
      <c r="B18" s="65"/>
      <c r="C18" s="65"/>
      <c r="D18" s="65"/>
      <c r="E18" s="65"/>
      <c r="F18" s="65"/>
      <c r="G18" s="65"/>
      <c r="H18" s="65"/>
      <c r="I18" s="65"/>
      <c r="J18" s="65"/>
      <c r="K18" s="65"/>
      <c r="L18" s="65"/>
      <c r="M18" s="65"/>
      <c r="Y18" s="111"/>
      <c r="Z18" s="111"/>
      <c r="AA18" s="111" t="s">
        <v>51</v>
      </c>
      <c r="AB18" s="111">
        <v>200</v>
      </c>
      <c r="AC18" s="111">
        <v>150</v>
      </c>
      <c r="AD18" s="111">
        <v>130</v>
      </c>
      <c r="AE18" s="111">
        <v>110</v>
      </c>
      <c r="AF18" s="111">
        <v>95</v>
      </c>
      <c r="AG18" s="111">
        <v>80</v>
      </c>
      <c r="AH18" s="111">
        <v>70</v>
      </c>
      <c r="AI18" s="111">
        <v>60</v>
      </c>
      <c r="AJ18" s="111">
        <v>55</v>
      </c>
      <c r="AK18" s="111">
        <v>50</v>
      </c>
    </row>
    <row r="19" spans="1:37" x14ac:dyDescent="0.25">
      <c r="A19" s="65"/>
      <c r="B19" s="65"/>
      <c r="C19" s="65"/>
      <c r="D19" s="65"/>
      <c r="E19" s="65"/>
      <c r="F19" s="65"/>
      <c r="G19" s="65"/>
      <c r="H19" s="65"/>
      <c r="I19" s="65"/>
      <c r="J19" s="65"/>
      <c r="K19" s="65"/>
      <c r="L19" s="65"/>
      <c r="M19" s="65"/>
      <c r="Y19" s="111"/>
      <c r="Z19" s="111"/>
      <c r="AA19" s="111" t="s">
        <v>49</v>
      </c>
      <c r="AB19" s="111">
        <v>150</v>
      </c>
      <c r="AC19" s="111">
        <v>120</v>
      </c>
      <c r="AD19" s="111">
        <v>100</v>
      </c>
      <c r="AE19" s="111">
        <v>80</v>
      </c>
      <c r="AF19" s="111">
        <v>70</v>
      </c>
      <c r="AG19" s="111">
        <v>60</v>
      </c>
      <c r="AH19" s="111">
        <v>55</v>
      </c>
      <c r="AI19" s="111">
        <v>50</v>
      </c>
      <c r="AJ19" s="111">
        <v>45</v>
      </c>
      <c r="AK19" s="111">
        <v>40</v>
      </c>
    </row>
    <row r="20" spans="1:37" x14ac:dyDescent="0.25">
      <c r="A20" s="65"/>
      <c r="B20" s="65"/>
      <c r="C20" s="65"/>
      <c r="D20" s="65"/>
      <c r="E20" s="65"/>
      <c r="F20" s="65"/>
      <c r="G20" s="65"/>
      <c r="H20" s="65"/>
      <c r="I20" s="65"/>
      <c r="J20" s="65"/>
      <c r="K20" s="65"/>
      <c r="L20" s="65"/>
      <c r="M20" s="65"/>
      <c r="Y20" s="111"/>
      <c r="Z20" s="111"/>
      <c r="AA20" s="111" t="s">
        <v>47</v>
      </c>
      <c r="AB20" s="111">
        <v>120</v>
      </c>
      <c r="AC20" s="111">
        <v>90</v>
      </c>
      <c r="AD20" s="111">
        <v>65</v>
      </c>
      <c r="AE20" s="111">
        <v>55</v>
      </c>
      <c r="AF20" s="111">
        <v>50</v>
      </c>
      <c r="AG20" s="111">
        <v>45</v>
      </c>
      <c r="AH20" s="111">
        <v>40</v>
      </c>
      <c r="AI20" s="111">
        <v>35</v>
      </c>
      <c r="AJ20" s="111">
        <v>25</v>
      </c>
      <c r="AK20" s="111">
        <v>20</v>
      </c>
    </row>
    <row r="21" spans="1:37" x14ac:dyDescent="0.25">
      <c r="A21" s="65"/>
      <c r="B21" s="65"/>
      <c r="C21" s="65"/>
      <c r="D21" s="65"/>
      <c r="E21" s="65"/>
      <c r="F21" s="65"/>
      <c r="G21" s="65"/>
      <c r="H21" s="65"/>
      <c r="I21" s="65"/>
      <c r="J21" s="65"/>
      <c r="K21" s="65"/>
      <c r="L21" s="65"/>
      <c r="M21" s="65"/>
      <c r="Y21" s="111"/>
      <c r="Z21" s="111"/>
      <c r="AA21" s="111" t="s">
        <v>45</v>
      </c>
      <c r="AB21" s="111">
        <v>90</v>
      </c>
      <c r="AC21" s="111">
        <v>60</v>
      </c>
      <c r="AD21" s="111">
        <v>45</v>
      </c>
      <c r="AE21" s="111">
        <v>34</v>
      </c>
      <c r="AF21" s="111">
        <v>27</v>
      </c>
      <c r="AG21" s="111">
        <v>22</v>
      </c>
      <c r="AH21" s="111">
        <v>18</v>
      </c>
      <c r="AI21" s="111">
        <v>15</v>
      </c>
      <c r="AJ21" s="111">
        <v>12</v>
      </c>
      <c r="AK21" s="111">
        <v>9</v>
      </c>
    </row>
    <row r="22" spans="1:37" ht="18.75" customHeight="1" x14ac:dyDescent="0.25">
      <c r="A22" s="65"/>
      <c r="B22" s="343"/>
      <c r="C22" s="343"/>
      <c r="D22" s="344" t="s">
        <v>178</v>
      </c>
      <c r="E22" s="344"/>
      <c r="F22" s="344" t="s">
        <v>179</v>
      </c>
      <c r="G22" s="344"/>
      <c r="H22" s="344" t="s">
        <v>180</v>
      </c>
      <c r="I22" s="344"/>
      <c r="J22" s="65"/>
      <c r="K22" s="65"/>
      <c r="L22" s="65"/>
      <c r="M22" s="166" t="s">
        <v>63</v>
      </c>
      <c r="Y22" s="111"/>
      <c r="Z22" s="111"/>
      <c r="AA22" s="111" t="s">
        <v>44</v>
      </c>
      <c r="AB22" s="111">
        <v>60</v>
      </c>
      <c r="AC22" s="111">
        <v>40</v>
      </c>
      <c r="AD22" s="111">
        <v>30</v>
      </c>
      <c r="AE22" s="111">
        <v>20</v>
      </c>
      <c r="AF22" s="111">
        <v>18</v>
      </c>
      <c r="AG22" s="111">
        <v>15</v>
      </c>
      <c r="AH22" s="111">
        <v>12</v>
      </c>
      <c r="AI22" s="111">
        <v>10</v>
      </c>
      <c r="AJ22" s="111">
        <v>8</v>
      </c>
      <c r="AK22" s="111">
        <v>6</v>
      </c>
    </row>
    <row r="23" spans="1:37" ht="18.75" customHeight="1" x14ac:dyDescent="0.25">
      <c r="A23" s="112" t="s">
        <v>50</v>
      </c>
      <c r="B23" s="338" t="s">
        <v>178</v>
      </c>
      <c r="C23" s="338"/>
      <c r="D23" s="340"/>
      <c r="E23" s="340"/>
      <c r="F23" s="339" t="s">
        <v>309</v>
      </c>
      <c r="G23" s="339"/>
      <c r="H23" s="339" t="s">
        <v>314</v>
      </c>
      <c r="I23" s="339"/>
      <c r="J23" s="65"/>
      <c r="K23" s="65"/>
      <c r="L23" s="65"/>
      <c r="M23" s="167">
        <v>1</v>
      </c>
      <c r="Y23" s="111"/>
      <c r="Z23" s="111"/>
      <c r="AA23" s="111" t="s">
        <v>43</v>
      </c>
      <c r="AB23" s="111">
        <v>40</v>
      </c>
      <c r="AC23" s="111">
        <v>25</v>
      </c>
      <c r="AD23" s="111">
        <v>18</v>
      </c>
      <c r="AE23" s="111">
        <v>13</v>
      </c>
      <c r="AF23" s="111">
        <v>8</v>
      </c>
      <c r="AG23" s="111">
        <v>7</v>
      </c>
      <c r="AH23" s="111">
        <v>6</v>
      </c>
      <c r="AI23" s="111">
        <v>5</v>
      </c>
      <c r="AJ23" s="111">
        <v>4</v>
      </c>
      <c r="AK23" s="111">
        <v>3</v>
      </c>
    </row>
    <row r="24" spans="1:37" ht="18.75" customHeight="1" x14ac:dyDescent="0.25">
      <c r="A24" s="112" t="s">
        <v>48</v>
      </c>
      <c r="B24" s="338" t="s">
        <v>179</v>
      </c>
      <c r="C24" s="338"/>
      <c r="D24" s="339" t="s">
        <v>309</v>
      </c>
      <c r="E24" s="339"/>
      <c r="F24" s="340"/>
      <c r="G24" s="340"/>
      <c r="H24" s="339" t="s">
        <v>309</v>
      </c>
      <c r="I24" s="339"/>
      <c r="J24" s="65"/>
      <c r="K24" s="65"/>
      <c r="L24" s="65"/>
      <c r="M24" s="167"/>
      <c r="Y24" s="111"/>
      <c r="Z24" s="111"/>
      <c r="AA24" s="111" t="s">
        <v>42</v>
      </c>
      <c r="AB24" s="111">
        <v>25</v>
      </c>
      <c r="AC24" s="111">
        <v>15</v>
      </c>
      <c r="AD24" s="111">
        <v>13</v>
      </c>
      <c r="AE24" s="111">
        <v>7</v>
      </c>
      <c r="AF24" s="111">
        <v>6</v>
      </c>
      <c r="AG24" s="111">
        <v>5</v>
      </c>
      <c r="AH24" s="111">
        <v>4</v>
      </c>
      <c r="AI24" s="111">
        <v>3</v>
      </c>
      <c r="AJ24" s="111">
        <v>2</v>
      </c>
      <c r="AK24" s="111">
        <v>1</v>
      </c>
    </row>
    <row r="25" spans="1:37" ht="18.75" customHeight="1" x14ac:dyDescent="0.25">
      <c r="A25" s="112" t="s">
        <v>46</v>
      </c>
      <c r="B25" s="338" t="s">
        <v>180</v>
      </c>
      <c r="C25" s="338"/>
      <c r="D25" s="339" t="s">
        <v>347</v>
      </c>
      <c r="E25" s="339"/>
      <c r="F25" s="339" t="s">
        <v>309</v>
      </c>
      <c r="G25" s="339"/>
      <c r="H25" s="340"/>
      <c r="I25" s="340"/>
      <c r="J25" s="65"/>
      <c r="K25" s="65"/>
      <c r="L25" s="65"/>
      <c r="M25" s="167">
        <v>2</v>
      </c>
      <c r="Y25" s="111"/>
      <c r="Z25" s="111"/>
      <c r="AA25" s="111" t="s">
        <v>41</v>
      </c>
      <c r="AB25" s="111">
        <v>15</v>
      </c>
      <c r="AC25" s="111">
        <v>10</v>
      </c>
      <c r="AD25" s="111">
        <v>8</v>
      </c>
      <c r="AE25" s="111">
        <v>4</v>
      </c>
      <c r="AF25" s="111">
        <v>3</v>
      </c>
      <c r="AG25" s="111">
        <v>2</v>
      </c>
      <c r="AH25" s="111">
        <v>1</v>
      </c>
      <c r="AI25" s="111">
        <v>0</v>
      </c>
      <c r="AJ25" s="111">
        <v>0</v>
      </c>
      <c r="AK25" s="111">
        <v>0</v>
      </c>
    </row>
    <row r="26" spans="1:37" x14ac:dyDescent="0.25">
      <c r="A26" s="65"/>
      <c r="B26" s="65"/>
      <c r="C26" s="65"/>
      <c r="D26" s="65"/>
      <c r="E26" s="65"/>
      <c r="F26" s="65"/>
      <c r="G26" s="65"/>
      <c r="H26" s="65"/>
      <c r="I26" s="65"/>
      <c r="J26" s="65"/>
      <c r="K26" s="65"/>
      <c r="L26" s="65"/>
      <c r="M26" s="168"/>
      <c r="Y26" s="111"/>
      <c r="Z26" s="111"/>
      <c r="AA26" s="111" t="s">
        <v>40</v>
      </c>
      <c r="AB26" s="111">
        <v>10</v>
      </c>
      <c r="AC26" s="111">
        <v>6</v>
      </c>
      <c r="AD26" s="111">
        <v>4</v>
      </c>
      <c r="AE26" s="111">
        <v>2</v>
      </c>
      <c r="AF26" s="111">
        <v>1</v>
      </c>
      <c r="AG26" s="111">
        <v>0</v>
      </c>
      <c r="AH26" s="111">
        <v>0</v>
      </c>
      <c r="AI26" s="111">
        <v>0</v>
      </c>
      <c r="AJ26" s="111">
        <v>0</v>
      </c>
      <c r="AK26" s="111">
        <v>0</v>
      </c>
    </row>
    <row r="27" spans="1:37" ht="18.75" customHeight="1" x14ac:dyDescent="0.25">
      <c r="A27" s="65"/>
      <c r="B27" s="343"/>
      <c r="C27" s="343"/>
      <c r="D27" s="344" t="s">
        <v>181</v>
      </c>
      <c r="E27" s="344"/>
      <c r="F27" s="344" t="s">
        <v>182</v>
      </c>
      <c r="G27" s="344"/>
      <c r="H27" s="344" t="s">
        <v>183</v>
      </c>
      <c r="I27" s="344"/>
      <c r="J27" s="65"/>
      <c r="K27" s="65"/>
      <c r="L27" s="65"/>
      <c r="M27" s="168"/>
      <c r="Y27" s="111"/>
      <c r="Z27" s="111"/>
      <c r="AA27" s="111" t="s">
        <v>39</v>
      </c>
      <c r="AB27" s="111">
        <v>3</v>
      </c>
      <c r="AC27" s="111">
        <v>2</v>
      </c>
      <c r="AD27" s="111">
        <v>1</v>
      </c>
      <c r="AE27" s="111">
        <v>0</v>
      </c>
      <c r="AF27" s="111">
        <v>0</v>
      </c>
      <c r="AG27" s="111">
        <v>0</v>
      </c>
      <c r="AH27" s="111">
        <v>0</v>
      </c>
      <c r="AI27" s="111">
        <v>0</v>
      </c>
      <c r="AJ27" s="111">
        <v>0</v>
      </c>
      <c r="AK27" s="111">
        <v>0</v>
      </c>
    </row>
    <row r="28" spans="1:37" ht="18.75" customHeight="1" x14ac:dyDescent="0.25">
      <c r="A28" s="112" t="s">
        <v>83</v>
      </c>
      <c r="B28" s="338" t="s">
        <v>181</v>
      </c>
      <c r="C28" s="338"/>
      <c r="D28" s="340"/>
      <c r="E28" s="340"/>
      <c r="F28" s="339" t="s">
        <v>314</v>
      </c>
      <c r="G28" s="339"/>
      <c r="H28" s="339" t="s">
        <v>310</v>
      </c>
      <c r="I28" s="339"/>
      <c r="J28" s="65"/>
      <c r="K28" s="65"/>
      <c r="L28" s="65"/>
      <c r="M28" s="167">
        <v>1</v>
      </c>
    </row>
    <row r="29" spans="1:37" ht="18.75" customHeight="1" x14ac:dyDescent="0.25">
      <c r="A29" s="112" t="s">
        <v>84</v>
      </c>
      <c r="B29" s="338" t="s">
        <v>182</v>
      </c>
      <c r="C29" s="338"/>
      <c r="D29" s="339" t="s">
        <v>347</v>
      </c>
      <c r="E29" s="339"/>
      <c r="F29" s="340"/>
      <c r="G29" s="340"/>
      <c r="H29" s="339" t="s">
        <v>347</v>
      </c>
      <c r="I29" s="339"/>
      <c r="J29" s="65"/>
      <c r="K29" s="65"/>
      <c r="L29" s="65"/>
      <c r="M29" s="167"/>
    </row>
    <row r="30" spans="1:37" ht="18.75" customHeight="1" x14ac:dyDescent="0.25">
      <c r="A30" s="112" t="s">
        <v>85</v>
      </c>
      <c r="B30" s="338" t="s">
        <v>183</v>
      </c>
      <c r="C30" s="338"/>
      <c r="D30" s="339" t="s">
        <v>344</v>
      </c>
      <c r="E30" s="339"/>
      <c r="F30" s="339" t="s">
        <v>314</v>
      </c>
      <c r="G30" s="339"/>
      <c r="H30" s="340"/>
      <c r="I30" s="340"/>
      <c r="J30" s="65"/>
      <c r="K30" s="65"/>
      <c r="L30" s="65"/>
      <c r="M30" s="167">
        <v>2</v>
      </c>
    </row>
    <row r="31" spans="1:37" x14ac:dyDescent="0.25">
      <c r="A31" s="65"/>
      <c r="B31" s="65"/>
      <c r="C31" s="65"/>
      <c r="D31" s="65"/>
      <c r="E31" s="65"/>
      <c r="F31" s="65"/>
      <c r="G31" s="65"/>
      <c r="H31" s="65"/>
      <c r="I31" s="65"/>
      <c r="J31" s="65"/>
      <c r="K31" s="65"/>
      <c r="L31" s="65"/>
      <c r="M31" s="65"/>
    </row>
    <row r="32" spans="1:37" x14ac:dyDescent="0.25">
      <c r="A32" s="65" t="s">
        <v>86</v>
      </c>
      <c r="B32" s="65"/>
      <c r="C32" s="342" t="str">
        <f>IF(M23=1,B23,IF(M24=1,B24,IF(M25=1,B25,"")))</f>
        <v>SIMON KENDE ZALÁN</v>
      </c>
      <c r="D32" s="342"/>
      <c r="E32" s="121" t="s">
        <v>87</v>
      </c>
      <c r="F32" s="341" t="str">
        <f>IF(M28=1,B28,IF(M29=1,B29,IF(M30=1,B30,"")))</f>
        <v>PÖRZSE LÉNÁRD TAMÁS</v>
      </c>
      <c r="G32" s="341"/>
      <c r="H32" s="65"/>
      <c r="I32" s="53" t="s">
        <v>316</v>
      </c>
      <c r="J32" s="65"/>
      <c r="K32" s="65"/>
      <c r="L32" s="65"/>
      <c r="M32" s="65"/>
    </row>
    <row r="33" spans="1:18" x14ac:dyDescent="0.25">
      <c r="A33" s="65"/>
      <c r="B33" s="65"/>
      <c r="C33" s="65"/>
      <c r="D33" s="65"/>
      <c r="E33" s="65"/>
      <c r="F33" s="121"/>
      <c r="G33" s="121"/>
      <c r="H33" s="65"/>
      <c r="I33" s="65"/>
      <c r="J33" s="65"/>
      <c r="K33" s="65"/>
      <c r="L33" s="65"/>
      <c r="M33" s="65"/>
    </row>
    <row r="34" spans="1:18" x14ac:dyDescent="0.25">
      <c r="A34" s="65" t="s">
        <v>88</v>
      </c>
      <c r="B34" s="65"/>
      <c r="C34" s="342" t="str">
        <f>IF(M23=2,B23,IF(M24=2,B24,IF(M25=2,B25,"")))</f>
        <v>GYÖRGYDEÁK ÁKOS</v>
      </c>
      <c r="D34" s="342"/>
      <c r="E34" s="121" t="s">
        <v>87</v>
      </c>
      <c r="F34" s="341" t="str">
        <f>IF(M28=2,B28,IF(M29=2,B29,IF(M30=2,B30,"")))</f>
        <v>ROSTÁS-KOCSIS ÁRON</v>
      </c>
      <c r="G34" s="341"/>
      <c r="H34" s="65"/>
      <c r="I34" s="53" t="s">
        <v>309</v>
      </c>
      <c r="J34" s="65"/>
      <c r="K34" s="65"/>
      <c r="L34" s="65"/>
      <c r="M34" s="65"/>
    </row>
    <row r="35" spans="1:18" x14ac:dyDescent="0.25">
      <c r="A35" s="65"/>
      <c r="B35" s="65"/>
      <c r="C35" s="121"/>
      <c r="D35" s="121"/>
      <c r="E35" s="121"/>
      <c r="F35" s="121"/>
      <c r="G35" s="121"/>
      <c r="H35" s="65"/>
      <c r="I35" s="65"/>
      <c r="J35" s="65"/>
      <c r="K35" s="65"/>
      <c r="L35" s="65"/>
      <c r="M35" s="65"/>
    </row>
    <row r="36" spans="1:18" x14ac:dyDescent="0.25">
      <c r="A36" s="65" t="s">
        <v>89</v>
      </c>
      <c r="B36" s="65"/>
      <c r="C36" s="342" t="str">
        <f>IF(M23=3,B23,IF(M24=3,B24,IF(M25=3,B25,"")))</f>
        <v/>
      </c>
      <c r="D36" s="342"/>
      <c r="E36" s="121" t="s">
        <v>87</v>
      </c>
      <c r="F36" s="342" t="str">
        <f>IF(M28=3,B28,IF(M29=3,B29,IF(M30=3,B30,"")))</f>
        <v/>
      </c>
      <c r="G36" s="342"/>
      <c r="H36" s="65"/>
      <c r="I36" s="53"/>
      <c r="J36" s="65"/>
      <c r="K36" s="65"/>
      <c r="L36" s="65"/>
      <c r="M36" s="65"/>
    </row>
    <row r="37" spans="1:18" x14ac:dyDescent="0.25">
      <c r="A37" s="65"/>
      <c r="B37" s="65"/>
      <c r="C37" s="65"/>
      <c r="D37" s="65"/>
      <c r="E37" s="65"/>
      <c r="F37" s="65"/>
      <c r="G37" s="65"/>
      <c r="H37" s="65"/>
      <c r="I37" s="65"/>
      <c r="J37" s="65"/>
      <c r="K37" s="65"/>
      <c r="L37" s="65"/>
      <c r="M37" s="65"/>
    </row>
    <row r="38" spans="1:18" x14ac:dyDescent="0.25">
      <c r="A38" s="65"/>
      <c r="B38" s="65"/>
      <c r="C38" s="65"/>
      <c r="D38" s="65"/>
      <c r="E38" s="65"/>
      <c r="F38" s="65"/>
      <c r="G38" s="65"/>
      <c r="H38" s="65"/>
      <c r="I38" s="65"/>
      <c r="J38" s="65"/>
      <c r="K38" s="65"/>
      <c r="L38" s="53"/>
      <c r="M38" s="65"/>
    </row>
    <row r="39" spans="1:18" x14ac:dyDescent="0.25">
      <c r="A39" s="110" t="s">
        <v>38</v>
      </c>
      <c r="B39" s="109"/>
      <c r="C39" s="108"/>
      <c r="D39" s="106" t="s">
        <v>36</v>
      </c>
      <c r="E39" s="104" t="s">
        <v>37</v>
      </c>
      <c r="F39" s="107"/>
      <c r="G39" s="106" t="s">
        <v>36</v>
      </c>
      <c r="H39" s="104" t="s">
        <v>35</v>
      </c>
      <c r="I39" s="105"/>
      <c r="J39" s="104" t="s">
        <v>34</v>
      </c>
      <c r="K39" s="103" t="s">
        <v>33</v>
      </c>
      <c r="L39" s="102"/>
      <c r="M39" s="107"/>
      <c r="P39" s="99"/>
      <c r="Q39" s="99"/>
      <c r="R39" s="98"/>
    </row>
    <row r="40" spans="1:18" x14ac:dyDescent="0.25">
      <c r="A40" s="97" t="s">
        <v>32</v>
      </c>
      <c r="B40" s="93"/>
      <c r="C40" s="96"/>
      <c r="D40" s="95">
        <v>1</v>
      </c>
      <c r="E40" s="336" t="e">
        <f>IF(D40&gt;$R$47,,UPPER(VLOOKUP(D40,'[5]1MD ELO'!$A$7:$Q$134,2)))</f>
        <v>#REF!</v>
      </c>
      <c r="F40" s="336"/>
      <c r="G40" s="94" t="s">
        <v>31</v>
      </c>
      <c r="H40" s="93"/>
      <c r="I40" s="92"/>
      <c r="J40" s="91"/>
      <c r="K40" s="79" t="s">
        <v>30</v>
      </c>
      <c r="L40" s="78"/>
      <c r="M40" s="77"/>
      <c r="P40" s="76"/>
      <c r="Q40" s="76"/>
      <c r="R40" s="51"/>
    </row>
    <row r="41" spans="1:18" x14ac:dyDescent="0.25">
      <c r="A41" s="54" t="s">
        <v>29</v>
      </c>
      <c r="B41" s="57"/>
      <c r="C41" s="90"/>
      <c r="D41" s="72">
        <v>2</v>
      </c>
      <c r="E41" s="337" t="e">
        <f>IF(D41&gt;$R$47,,UPPER(VLOOKUP(D41,'[5]1MD ELO'!$A$7:$Q$134,2)))</f>
        <v>#REF!</v>
      </c>
      <c r="F41" s="337"/>
      <c r="G41" s="70" t="s">
        <v>28</v>
      </c>
      <c r="H41" s="69"/>
      <c r="I41" s="68"/>
      <c r="J41" s="67"/>
      <c r="K41" s="89"/>
      <c r="L41" s="53"/>
      <c r="M41" s="52"/>
      <c r="P41" s="51"/>
      <c r="Q41" s="50"/>
      <c r="R41" s="51"/>
    </row>
    <row r="42" spans="1:18" x14ac:dyDescent="0.25">
      <c r="A42" s="88"/>
      <c r="B42" s="87"/>
      <c r="C42" s="86"/>
      <c r="D42" s="72"/>
      <c r="E42" s="71"/>
      <c r="F42" s="65"/>
      <c r="G42" s="70" t="s">
        <v>27</v>
      </c>
      <c r="H42" s="69"/>
      <c r="I42" s="68"/>
      <c r="J42" s="67"/>
      <c r="K42" s="79" t="s">
        <v>26</v>
      </c>
      <c r="L42" s="78"/>
      <c r="M42" s="77"/>
      <c r="P42" s="76"/>
      <c r="Q42" s="76"/>
      <c r="R42" s="51"/>
    </row>
    <row r="43" spans="1:18" x14ac:dyDescent="0.25">
      <c r="A43" s="85"/>
      <c r="B43" s="84"/>
      <c r="C43" s="80"/>
      <c r="D43" s="72"/>
      <c r="E43" s="71"/>
      <c r="F43" s="65"/>
      <c r="G43" s="70" t="s">
        <v>25</v>
      </c>
      <c r="H43" s="69"/>
      <c r="I43" s="68"/>
      <c r="J43" s="67"/>
      <c r="K43" s="66"/>
      <c r="L43" s="65"/>
      <c r="M43" s="64"/>
      <c r="P43" s="51"/>
      <c r="Q43" s="50"/>
      <c r="R43" s="51"/>
    </row>
    <row r="44" spans="1:18" x14ac:dyDescent="0.25">
      <c r="A44" s="83"/>
      <c r="B44" s="82"/>
      <c r="C44" s="81"/>
      <c r="D44" s="72"/>
      <c r="E44" s="71"/>
      <c r="F44" s="65"/>
      <c r="G44" s="70" t="s">
        <v>24</v>
      </c>
      <c r="H44" s="69"/>
      <c r="I44" s="68"/>
      <c r="J44" s="67"/>
      <c r="K44" s="54"/>
      <c r="L44" s="53"/>
      <c r="M44" s="52"/>
      <c r="P44" s="51"/>
      <c r="Q44" s="50"/>
      <c r="R44" s="51"/>
    </row>
    <row r="45" spans="1:18" x14ac:dyDescent="0.25">
      <c r="A45" s="75"/>
      <c r="B45" s="74"/>
      <c r="C45" s="80"/>
      <c r="D45" s="72"/>
      <c r="E45" s="71"/>
      <c r="F45" s="65"/>
      <c r="G45" s="70" t="s">
        <v>23</v>
      </c>
      <c r="H45" s="69"/>
      <c r="I45" s="68"/>
      <c r="J45" s="67"/>
      <c r="K45" s="79" t="s">
        <v>22</v>
      </c>
      <c r="L45" s="78"/>
      <c r="M45" s="77"/>
      <c r="P45" s="76"/>
      <c r="Q45" s="76"/>
      <c r="R45" s="51"/>
    </row>
    <row r="46" spans="1:18" x14ac:dyDescent="0.25">
      <c r="A46" s="75"/>
      <c r="B46" s="74"/>
      <c r="C46" s="73"/>
      <c r="D46" s="72"/>
      <c r="E46" s="71"/>
      <c r="F46" s="65"/>
      <c r="G46" s="70" t="s">
        <v>21</v>
      </c>
      <c r="H46" s="69"/>
      <c r="I46" s="68"/>
      <c r="J46" s="67"/>
      <c r="K46" s="66"/>
      <c r="L46" s="65"/>
      <c r="M46" s="64"/>
      <c r="P46" s="51"/>
      <c r="Q46" s="50"/>
      <c r="R46" s="51"/>
    </row>
    <row r="47" spans="1:18" x14ac:dyDescent="0.25">
      <c r="A47" s="63"/>
      <c r="B47" s="62"/>
      <c r="C47" s="61"/>
      <c r="D47" s="60"/>
      <c r="E47" s="59"/>
      <c r="F47" s="53"/>
      <c r="G47" s="58" t="s">
        <v>20</v>
      </c>
      <c r="H47" s="57"/>
      <c r="I47" s="56"/>
      <c r="J47" s="55"/>
      <c r="K47" s="54" t="e">
        <f>L4</f>
        <v>#REF!</v>
      </c>
      <c r="L47" s="53"/>
      <c r="M47" s="52"/>
      <c r="P47" s="51"/>
      <c r="Q47" s="50"/>
      <c r="R47" s="49" t="e">
        <f>MIN(4,'[5]1MD ELO'!Q5)</f>
        <v>#REF!</v>
      </c>
    </row>
  </sheetData>
  <mergeCells count="42">
    <mergeCell ref="E41:F41"/>
    <mergeCell ref="B30:C30"/>
    <mergeCell ref="D30:E30"/>
    <mergeCell ref="F30:G30"/>
    <mergeCell ref="H30:I30"/>
    <mergeCell ref="C32:D32"/>
    <mergeCell ref="F32:G32"/>
    <mergeCell ref="C34:D34"/>
    <mergeCell ref="F34:G34"/>
    <mergeCell ref="C36:D36"/>
    <mergeCell ref="F36:G36"/>
    <mergeCell ref="E40:F40"/>
    <mergeCell ref="B28:C28"/>
    <mergeCell ref="D28:E28"/>
    <mergeCell ref="F28:G28"/>
    <mergeCell ref="H28:I28"/>
    <mergeCell ref="B29:C29"/>
    <mergeCell ref="D29:E29"/>
    <mergeCell ref="F29:G29"/>
    <mergeCell ref="H29:I29"/>
    <mergeCell ref="B25:C25"/>
    <mergeCell ref="D25:E25"/>
    <mergeCell ref="F25:G25"/>
    <mergeCell ref="H25:I25"/>
    <mergeCell ref="B27:C27"/>
    <mergeCell ref="D27:E27"/>
    <mergeCell ref="F27:G27"/>
    <mergeCell ref="H27:I27"/>
    <mergeCell ref="B23:C23"/>
    <mergeCell ref="D23:E23"/>
    <mergeCell ref="F23:G23"/>
    <mergeCell ref="H23:I23"/>
    <mergeCell ref="B24:C24"/>
    <mergeCell ref="D24:E24"/>
    <mergeCell ref="F24:G24"/>
    <mergeCell ref="H24:I24"/>
    <mergeCell ref="H22:I22"/>
    <mergeCell ref="A1:F1"/>
    <mergeCell ref="A4:C4"/>
    <mergeCell ref="B22:C22"/>
    <mergeCell ref="D22:E22"/>
    <mergeCell ref="F22:G22"/>
  </mergeCells>
  <conditionalFormatting sqref="E7 E9 E11 E13 E15 E17">
    <cfRule type="cellIs" dxfId="178" priority="1" stopIfTrue="1" operator="equal">
      <formula>"Bye"</formula>
    </cfRule>
  </conditionalFormatting>
  <conditionalFormatting sqref="R47">
    <cfRule type="expression" dxfId="177" priority="2" stopIfTrue="1">
      <formula>$O$1="CU"</formula>
    </cfRule>
  </conditionalFormatting>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indexed="11"/>
  </sheetPr>
  <dimension ref="A1:AK41"/>
  <sheetViews>
    <sheetView topLeftCell="A4" workbookViewId="0">
      <selection activeCell="P34" sqref="P34"/>
    </sheetView>
  </sheetViews>
  <sheetFormatPr defaultColWidth="9.109375" defaultRowHeight="13.2" x14ac:dyDescent="0.25"/>
  <cols>
    <col min="1" max="1" width="5.44140625" style="48" customWidth="1"/>
    <col min="2" max="2" width="4.44140625" style="48" customWidth="1"/>
    <col min="3" max="3" width="8.33203125" style="48" customWidth="1"/>
    <col min="4" max="4" width="7.109375" style="48" customWidth="1"/>
    <col min="5" max="5" width="9.33203125" style="48" customWidth="1"/>
    <col min="6" max="6" width="7.109375" style="48" customWidth="1"/>
    <col min="7" max="7" width="9.33203125" style="48" customWidth="1"/>
    <col min="8" max="8" width="7.109375" style="48" customWidth="1"/>
    <col min="9" max="9" width="10.5546875" style="48" customWidth="1"/>
    <col min="10" max="10" width="7.88671875" style="48" customWidth="1"/>
    <col min="11" max="12" width="8.5546875" style="48" customWidth="1"/>
    <col min="13" max="13" width="7.88671875" style="48" customWidth="1"/>
    <col min="14" max="14" width="9.109375" style="48"/>
    <col min="15" max="15" width="5.109375" style="48" customWidth="1"/>
    <col min="16" max="16" width="11.5546875" style="48" customWidth="1"/>
    <col min="17" max="17" width="9.33203125" style="48" customWidth="1"/>
    <col min="18" max="24" width="9.109375" style="48"/>
    <col min="25" max="37" width="0" style="48" hidden="1" customWidth="1"/>
    <col min="38" max="16384" width="9.109375" style="48"/>
  </cols>
  <sheetData>
    <row r="1" spans="1:37" ht="24.6" x14ac:dyDescent="0.25">
      <c r="A1" s="334" t="s">
        <v>16</v>
      </c>
      <c r="B1" s="334"/>
      <c r="C1" s="334"/>
      <c r="D1" s="334"/>
      <c r="E1" s="334"/>
      <c r="F1" s="334"/>
      <c r="G1" s="159"/>
      <c r="H1" s="158" t="s">
        <v>79</v>
      </c>
      <c r="I1" s="157"/>
      <c r="J1" s="156"/>
      <c r="L1" s="145"/>
      <c r="M1" s="155"/>
      <c r="N1" s="153"/>
      <c r="O1" s="153" t="s">
        <v>78</v>
      </c>
      <c r="P1" s="153"/>
      <c r="Q1" s="154"/>
      <c r="R1" s="153"/>
      <c r="AB1" s="152" t="e">
        <f>IF(Y5=1,CONCATENATE(VLOOKUP(Y3,AA16:AH27,2)),CONCATENATE(VLOOKUP(Y3,AA2:AK13,2)))</f>
        <v>#REF!</v>
      </c>
      <c r="AC1" s="152" t="e">
        <f>IF(Y5=1,CONCATENATE(VLOOKUP(Y3,AA16:AK27,3)),CONCATENATE(VLOOKUP(Y3,AA2:AK13,3)))</f>
        <v>#REF!</v>
      </c>
      <c r="AD1" s="152" t="e">
        <f>IF(Y5=1,CONCATENATE(VLOOKUP(Y3,AA16:AK27,4)),CONCATENATE(VLOOKUP(Y3,AA2:AK13,4)))</f>
        <v>#REF!</v>
      </c>
      <c r="AE1" s="152" t="e">
        <f>IF(Y5=1,CONCATENATE(VLOOKUP(Y3,AA16:AK27,5)),CONCATENATE(VLOOKUP(Y3,AA2:AK13,5)))</f>
        <v>#REF!</v>
      </c>
      <c r="AF1" s="152" t="e">
        <f>IF(Y5=1,CONCATENATE(VLOOKUP(Y3,AA16:AK27,6)),CONCATENATE(VLOOKUP(Y3,AA2:AK13,6)))</f>
        <v>#REF!</v>
      </c>
      <c r="AG1" s="152" t="e">
        <f>IF(Y5=1,CONCATENATE(VLOOKUP(Y3,AA16:AK27,7)),CONCATENATE(VLOOKUP(Y3,AA2:AK13,7)))</f>
        <v>#REF!</v>
      </c>
      <c r="AH1" s="152" t="e">
        <f>IF(Y5=1,CONCATENATE(VLOOKUP(Y3,AA16:AK27,8)),CONCATENATE(VLOOKUP(Y3,AA2:AK13,8)))</f>
        <v>#REF!</v>
      </c>
      <c r="AI1" s="152" t="e">
        <f>IF(Y5=1,CONCATENATE(VLOOKUP(Y3,AA16:AK27,9)),CONCATENATE(VLOOKUP(Y3,AA2:AK13,9)))</f>
        <v>#REF!</v>
      </c>
      <c r="AJ1" s="152" t="e">
        <f>IF(Y5=1,CONCATENATE(VLOOKUP(Y3,AA16:AK27,10)),CONCATENATE(VLOOKUP(Y3,AA2:AK13,10)))</f>
        <v>#REF!</v>
      </c>
      <c r="AK1" s="152" t="e">
        <f>IF(Y5=1,CONCATENATE(VLOOKUP(Y3,AA16:AK27,11)),CONCATENATE(VLOOKUP(Y3,AA2:AK13,11)))</f>
        <v>#REF!</v>
      </c>
    </row>
    <row r="2" spans="1:37" x14ac:dyDescent="0.25">
      <c r="A2" s="151" t="s">
        <v>77</v>
      </c>
      <c r="B2" s="149"/>
      <c r="C2" s="149"/>
      <c r="D2" s="149"/>
      <c r="E2" s="173" t="s">
        <v>104</v>
      </c>
      <c r="F2" s="149"/>
      <c r="G2" s="148"/>
      <c r="H2" s="147"/>
      <c r="I2" s="147"/>
      <c r="J2" s="146"/>
      <c r="K2" s="145"/>
      <c r="L2" s="145"/>
      <c r="M2" s="145"/>
      <c r="N2" s="143"/>
      <c r="O2" s="144"/>
      <c r="P2" s="143"/>
      <c r="Q2" s="144"/>
      <c r="R2" s="143"/>
      <c r="Y2" s="142"/>
      <c r="Z2" s="111"/>
      <c r="AA2" s="111" t="s">
        <v>50</v>
      </c>
      <c r="AB2" s="114">
        <v>150</v>
      </c>
      <c r="AC2" s="114">
        <v>120</v>
      </c>
      <c r="AD2" s="114">
        <v>100</v>
      </c>
      <c r="AE2" s="114">
        <v>80</v>
      </c>
      <c r="AF2" s="114">
        <v>70</v>
      </c>
      <c r="AG2" s="114">
        <v>60</v>
      </c>
      <c r="AH2" s="114">
        <v>55</v>
      </c>
      <c r="AI2" s="114">
        <v>50</v>
      </c>
      <c r="AJ2" s="114">
        <v>45</v>
      </c>
      <c r="AK2" s="114">
        <v>40</v>
      </c>
    </row>
    <row r="3" spans="1:37" x14ac:dyDescent="0.25">
      <c r="A3" s="139" t="s">
        <v>75</v>
      </c>
      <c r="B3" s="139"/>
      <c r="C3" s="139"/>
      <c r="D3" s="139"/>
      <c r="E3" s="139" t="s">
        <v>4</v>
      </c>
      <c r="F3" s="139"/>
      <c r="G3" s="139"/>
      <c r="H3" s="139" t="s">
        <v>74</v>
      </c>
      <c r="I3" s="139"/>
      <c r="J3" s="141"/>
      <c r="K3" s="139"/>
      <c r="L3" s="140" t="s">
        <v>73</v>
      </c>
      <c r="M3" s="139"/>
      <c r="N3" s="137"/>
      <c r="O3" s="138"/>
      <c r="P3" s="137"/>
      <c r="Q3" s="138"/>
      <c r="R3" s="174"/>
      <c r="Y3" s="111">
        <f>IF(H4="OB","A",IF(H4="IX","W",H4))</f>
        <v>0</v>
      </c>
      <c r="Z3" s="111"/>
      <c r="AA3" s="111" t="s">
        <v>52</v>
      </c>
      <c r="AB3" s="114">
        <v>120</v>
      </c>
      <c r="AC3" s="114">
        <v>90</v>
      </c>
      <c r="AD3" s="114">
        <v>65</v>
      </c>
      <c r="AE3" s="114">
        <v>55</v>
      </c>
      <c r="AF3" s="114">
        <v>50</v>
      </c>
      <c r="AG3" s="114">
        <v>45</v>
      </c>
      <c r="AH3" s="114">
        <v>40</v>
      </c>
      <c r="AI3" s="114">
        <v>35</v>
      </c>
      <c r="AJ3" s="114">
        <v>25</v>
      </c>
      <c r="AK3" s="114">
        <v>20</v>
      </c>
    </row>
    <row r="4" spans="1:37" ht="13.8" thickBot="1" x14ac:dyDescent="0.3">
      <c r="A4" s="335" t="s">
        <v>17</v>
      </c>
      <c r="B4" s="335"/>
      <c r="C4" s="335"/>
      <c r="D4" s="135"/>
      <c r="E4" s="134" t="s">
        <v>18</v>
      </c>
      <c r="F4" s="134"/>
      <c r="G4" s="134"/>
      <c r="H4" s="131"/>
      <c r="I4" s="134"/>
      <c r="J4" s="133"/>
      <c r="K4" s="131"/>
      <c r="L4" s="132" t="s">
        <v>19</v>
      </c>
      <c r="M4" s="131"/>
      <c r="N4" s="129"/>
      <c r="O4" s="130"/>
      <c r="P4" s="136" t="s">
        <v>72</v>
      </c>
      <c r="Q4" s="114" t="s">
        <v>95</v>
      </c>
      <c r="R4" s="114" t="s">
        <v>93</v>
      </c>
      <c r="S4" s="175"/>
      <c r="Y4" s="111"/>
      <c r="Z4" s="111"/>
      <c r="AA4" s="111" t="s">
        <v>51</v>
      </c>
      <c r="AB4" s="114">
        <v>90</v>
      </c>
      <c r="AC4" s="114">
        <v>60</v>
      </c>
      <c r="AD4" s="114">
        <v>45</v>
      </c>
      <c r="AE4" s="114">
        <v>34</v>
      </c>
      <c r="AF4" s="114">
        <v>27</v>
      </c>
      <c r="AG4" s="114">
        <v>22</v>
      </c>
      <c r="AH4" s="114">
        <v>18</v>
      </c>
      <c r="AI4" s="114">
        <v>15</v>
      </c>
      <c r="AJ4" s="114">
        <v>12</v>
      </c>
      <c r="AK4" s="114">
        <v>9</v>
      </c>
    </row>
    <row r="5" spans="1:37" x14ac:dyDescent="0.25">
      <c r="A5" s="102"/>
      <c r="B5" s="102" t="s">
        <v>68</v>
      </c>
      <c r="C5" s="102" t="s">
        <v>67</v>
      </c>
      <c r="D5" s="102" t="s">
        <v>38</v>
      </c>
      <c r="E5" s="102" t="s">
        <v>66</v>
      </c>
      <c r="F5" s="102"/>
      <c r="G5" s="102" t="s">
        <v>65</v>
      </c>
      <c r="H5" s="102"/>
      <c r="I5" s="102" t="s">
        <v>64</v>
      </c>
      <c r="J5" s="102"/>
      <c r="K5" s="126" t="s">
        <v>63</v>
      </c>
      <c r="L5" s="126" t="s">
        <v>62</v>
      </c>
      <c r="M5" s="126" t="s">
        <v>61</v>
      </c>
      <c r="P5" s="128" t="s">
        <v>70</v>
      </c>
      <c r="Q5" s="127" t="s">
        <v>92</v>
      </c>
      <c r="R5" s="127" t="s">
        <v>96</v>
      </c>
      <c r="S5" s="175"/>
      <c r="Y5" s="111" t="e">
        <f>IF(OR([4]Altalanos!$A$8="F1",[4]Altalanos!$A$8="F2",[4]Altalanos!$A$8="N1",[4]Altalanos!$A$8="N2"),1,2)</f>
        <v>#REF!</v>
      </c>
      <c r="Z5" s="111"/>
      <c r="AA5" s="111" t="s">
        <v>49</v>
      </c>
      <c r="AB5" s="114">
        <v>60</v>
      </c>
      <c r="AC5" s="114">
        <v>40</v>
      </c>
      <c r="AD5" s="114">
        <v>30</v>
      </c>
      <c r="AE5" s="114">
        <v>20</v>
      </c>
      <c r="AF5" s="114">
        <v>18</v>
      </c>
      <c r="AG5" s="114">
        <v>15</v>
      </c>
      <c r="AH5" s="114">
        <v>12</v>
      </c>
      <c r="AI5" s="114">
        <v>10</v>
      </c>
      <c r="AJ5" s="114">
        <v>8</v>
      </c>
      <c r="AK5" s="114">
        <v>6</v>
      </c>
    </row>
    <row r="6" spans="1:37" x14ac:dyDescent="0.25">
      <c r="A6" s="65"/>
      <c r="B6" s="65"/>
      <c r="C6" s="65"/>
      <c r="D6" s="65"/>
      <c r="E6" s="65"/>
      <c r="F6" s="65"/>
      <c r="G6" s="65"/>
      <c r="H6" s="65"/>
      <c r="I6" s="65"/>
      <c r="J6" s="65"/>
      <c r="K6" s="65"/>
      <c r="L6" s="65"/>
      <c r="M6" s="65"/>
      <c r="P6" s="125" t="s">
        <v>60</v>
      </c>
      <c r="Q6" s="124" t="s">
        <v>97</v>
      </c>
      <c r="R6" s="124" t="s">
        <v>71</v>
      </c>
      <c r="S6" s="175"/>
      <c r="Y6" s="111"/>
      <c r="Z6" s="111"/>
      <c r="AA6" s="111" t="s">
        <v>47</v>
      </c>
      <c r="AB6" s="114">
        <v>40</v>
      </c>
      <c r="AC6" s="114">
        <v>25</v>
      </c>
      <c r="AD6" s="114">
        <v>18</v>
      </c>
      <c r="AE6" s="114">
        <v>13</v>
      </c>
      <c r="AF6" s="114">
        <v>10</v>
      </c>
      <c r="AG6" s="114">
        <v>8</v>
      </c>
      <c r="AH6" s="114">
        <v>6</v>
      </c>
      <c r="AI6" s="114">
        <v>5</v>
      </c>
      <c r="AJ6" s="114">
        <v>4</v>
      </c>
      <c r="AK6" s="114">
        <v>3</v>
      </c>
    </row>
    <row r="7" spans="1:37" x14ac:dyDescent="0.25">
      <c r="A7" s="121" t="s">
        <v>50</v>
      </c>
      <c r="B7" s="120">
        <v>3</v>
      </c>
      <c r="C7" s="170">
        <v>0</v>
      </c>
      <c r="D7" s="170">
        <v>0</v>
      </c>
      <c r="E7" s="345" t="s">
        <v>184</v>
      </c>
      <c r="F7" s="345"/>
      <c r="G7" s="345">
        <v>0</v>
      </c>
      <c r="H7" s="345"/>
      <c r="I7" s="171">
        <v>0</v>
      </c>
      <c r="J7" s="65"/>
      <c r="K7" s="117"/>
      <c r="L7" s="116" t="s">
        <v>78</v>
      </c>
      <c r="M7" s="115"/>
      <c r="P7" s="136" t="s">
        <v>98</v>
      </c>
      <c r="Q7" s="114" t="s">
        <v>69</v>
      </c>
      <c r="R7" s="114" t="s">
        <v>82</v>
      </c>
      <c r="Y7" s="111"/>
      <c r="Z7" s="111"/>
      <c r="AA7" s="111" t="s">
        <v>45</v>
      </c>
      <c r="AB7" s="114">
        <v>25</v>
      </c>
      <c r="AC7" s="114">
        <v>15</v>
      </c>
      <c r="AD7" s="114">
        <v>13</v>
      </c>
      <c r="AE7" s="114">
        <v>8</v>
      </c>
      <c r="AF7" s="114">
        <v>6</v>
      </c>
      <c r="AG7" s="114">
        <v>4</v>
      </c>
      <c r="AH7" s="114">
        <v>3</v>
      </c>
      <c r="AI7" s="114">
        <v>2</v>
      </c>
      <c r="AJ7" s="114">
        <v>1</v>
      </c>
      <c r="AK7" s="114">
        <v>0</v>
      </c>
    </row>
    <row r="8" spans="1:37" x14ac:dyDescent="0.25">
      <c r="A8" s="121"/>
      <c r="B8" s="123"/>
      <c r="C8" s="172"/>
      <c r="D8" s="172"/>
      <c r="E8" s="172"/>
      <c r="F8" s="172"/>
      <c r="G8" s="172"/>
      <c r="H8" s="172"/>
      <c r="I8" s="172"/>
      <c r="J8" s="65"/>
      <c r="K8" s="121"/>
      <c r="L8" s="121"/>
      <c r="M8" s="122"/>
      <c r="P8" s="128" t="s">
        <v>99</v>
      </c>
      <c r="Q8" s="127" t="s">
        <v>59</v>
      </c>
      <c r="R8" s="127" t="s">
        <v>100</v>
      </c>
      <c r="Y8" s="111"/>
      <c r="Z8" s="111"/>
      <c r="AA8" s="111" t="s">
        <v>44</v>
      </c>
      <c r="AB8" s="114">
        <v>15</v>
      </c>
      <c r="AC8" s="114">
        <v>10</v>
      </c>
      <c r="AD8" s="114">
        <v>7</v>
      </c>
      <c r="AE8" s="114">
        <v>5</v>
      </c>
      <c r="AF8" s="114">
        <v>4</v>
      </c>
      <c r="AG8" s="114">
        <v>3</v>
      </c>
      <c r="AH8" s="114">
        <v>2</v>
      </c>
      <c r="AI8" s="114">
        <v>1</v>
      </c>
      <c r="AJ8" s="114">
        <v>0</v>
      </c>
      <c r="AK8" s="114">
        <v>0</v>
      </c>
    </row>
    <row r="9" spans="1:37" x14ac:dyDescent="0.25">
      <c r="A9" s="121" t="s">
        <v>48</v>
      </c>
      <c r="B9" s="120">
        <v>1</v>
      </c>
      <c r="C9" s="170">
        <v>0</v>
      </c>
      <c r="D9" s="170">
        <v>0</v>
      </c>
      <c r="E9" s="345" t="s">
        <v>185</v>
      </c>
      <c r="F9" s="345"/>
      <c r="G9" s="345">
        <v>0</v>
      </c>
      <c r="H9" s="345"/>
      <c r="I9" s="171">
        <v>0</v>
      </c>
      <c r="J9" s="65"/>
      <c r="K9" s="117" t="s">
        <v>51</v>
      </c>
      <c r="L9" s="116" t="s">
        <v>78</v>
      </c>
      <c r="M9" s="115"/>
      <c r="Y9" s="111"/>
      <c r="Z9" s="111"/>
      <c r="AA9" s="111" t="s">
        <v>43</v>
      </c>
      <c r="AB9" s="114">
        <v>10</v>
      </c>
      <c r="AC9" s="114">
        <v>6</v>
      </c>
      <c r="AD9" s="114">
        <v>4</v>
      </c>
      <c r="AE9" s="114">
        <v>2</v>
      </c>
      <c r="AF9" s="114">
        <v>1</v>
      </c>
      <c r="AG9" s="114">
        <v>0</v>
      </c>
      <c r="AH9" s="114">
        <v>0</v>
      </c>
      <c r="AI9" s="114">
        <v>0</v>
      </c>
      <c r="AJ9" s="114">
        <v>0</v>
      </c>
      <c r="AK9" s="114">
        <v>0</v>
      </c>
    </row>
    <row r="10" spans="1:37" x14ac:dyDescent="0.25">
      <c r="A10" s="121"/>
      <c r="B10" s="123"/>
      <c r="C10" s="172"/>
      <c r="D10" s="172"/>
      <c r="E10" s="172"/>
      <c r="F10" s="172"/>
      <c r="G10" s="172"/>
      <c r="H10" s="172"/>
      <c r="I10" s="172"/>
      <c r="J10" s="65"/>
      <c r="K10" s="121"/>
      <c r="L10" s="121"/>
      <c r="M10" s="122"/>
      <c r="Y10" s="111"/>
      <c r="Z10" s="111"/>
      <c r="AA10" s="111" t="s">
        <v>42</v>
      </c>
      <c r="AB10" s="114">
        <v>6</v>
      </c>
      <c r="AC10" s="114">
        <v>3</v>
      </c>
      <c r="AD10" s="114">
        <v>2</v>
      </c>
      <c r="AE10" s="114">
        <v>1</v>
      </c>
      <c r="AF10" s="114">
        <v>0</v>
      </c>
      <c r="AG10" s="114">
        <v>0</v>
      </c>
      <c r="AH10" s="114">
        <v>0</v>
      </c>
      <c r="AI10" s="114">
        <v>0</v>
      </c>
      <c r="AJ10" s="114">
        <v>0</v>
      </c>
      <c r="AK10" s="114">
        <v>0</v>
      </c>
    </row>
    <row r="11" spans="1:37" x14ac:dyDescent="0.25">
      <c r="A11" s="121" t="s">
        <v>46</v>
      </c>
      <c r="B11" s="120">
        <v>5</v>
      </c>
      <c r="C11" s="170">
        <v>0</v>
      </c>
      <c r="D11" s="170">
        <v>0</v>
      </c>
      <c r="E11" s="345" t="s">
        <v>186</v>
      </c>
      <c r="F11" s="345"/>
      <c r="G11" s="345">
        <v>0</v>
      </c>
      <c r="H11" s="345"/>
      <c r="I11" s="171">
        <v>0</v>
      </c>
      <c r="J11" s="65"/>
      <c r="K11" s="117" t="s">
        <v>52</v>
      </c>
      <c r="L11" s="116" t="s">
        <v>78</v>
      </c>
      <c r="M11" s="115"/>
      <c r="Y11" s="111"/>
      <c r="Z11" s="111"/>
      <c r="AA11" s="111" t="s">
        <v>41</v>
      </c>
      <c r="AB11" s="114">
        <v>3</v>
      </c>
      <c r="AC11" s="114">
        <v>2</v>
      </c>
      <c r="AD11" s="114">
        <v>1</v>
      </c>
      <c r="AE11" s="114">
        <v>0</v>
      </c>
      <c r="AF11" s="114">
        <v>0</v>
      </c>
      <c r="AG11" s="114">
        <v>0</v>
      </c>
      <c r="AH11" s="114">
        <v>0</v>
      </c>
      <c r="AI11" s="114">
        <v>0</v>
      </c>
      <c r="AJ11" s="114">
        <v>0</v>
      </c>
      <c r="AK11" s="114">
        <v>0</v>
      </c>
    </row>
    <row r="12" spans="1:37" x14ac:dyDescent="0.25">
      <c r="A12" s="121"/>
      <c r="B12" s="123"/>
      <c r="C12" s="172"/>
      <c r="D12" s="172"/>
      <c r="E12" s="172"/>
      <c r="F12" s="172"/>
      <c r="G12" s="172"/>
      <c r="H12" s="172"/>
      <c r="I12" s="172"/>
      <c r="J12" s="65"/>
      <c r="K12" s="65"/>
      <c r="L12" s="65"/>
      <c r="M12" s="122"/>
      <c r="Y12" s="111"/>
      <c r="Z12" s="111"/>
      <c r="AA12" s="111" t="s">
        <v>40</v>
      </c>
      <c r="AB12" s="113">
        <v>0</v>
      </c>
      <c r="AC12" s="113">
        <v>0</v>
      </c>
      <c r="AD12" s="113">
        <v>0</v>
      </c>
      <c r="AE12" s="113">
        <v>0</v>
      </c>
      <c r="AF12" s="113">
        <v>0</v>
      </c>
      <c r="AG12" s="113">
        <v>0</v>
      </c>
      <c r="AH12" s="113">
        <v>0</v>
      </c>
      <c r="AI12" s="113">
        <v>0</v>
      </c>
      <c r="AJ12" s="113">
        <v>0</v>
      </c>
      <c r="AK12" s="113">
        <v>0</v>
      </c>
    </row>
    <row r="13" spans="1:37" x14ac:dyDescent="0.25">
      <c r="A13" s="121" t="s">
        <v>83</v>
      </c>
      <c r="B13" s="120">
        <v>4</v>
      </c>
      <c r="C13" s="170">
        <v>0</v>
      </c>
      <c r="D13" s="170">
        <v>0</v>
      </c>
      <c r="E13" s="345" t="s">
        <v>187</v>
      </c>
      <c r="F13" s="345"/>
      <c r="G13" s="345">
        <v>0</v>
      </c>
      <c r="H13" s="345"/>
      <c r="I13" s="171">
        <v>0</v>
      </c>
      <c r="J13" s="65"/>
      <c r="K13" s="117"/>
      <c r="L13" s="116" t="s">
        <v>78</v>
      </c>
      <c r="M13" s="115"/>
      <c r="Y13" s="111"/>
      <c r="Z13" s="111"/>
      <c r="AA13" s="111" t="s">
        <v>39</v>
      </c>
      <c r="AB13" s="113">
        <v>0</v>
      </c>
      <c r="AC13" s="113">
        <v>0</v>
      </c>
      <c r="AD13" s="113">
        <v>0</v>
      </c>
      <c r="AE13" s="113">
        <v>0</v>
      </c>
      <c r="AF13" s="113">
        <v>0</v>
      </c>
      <c r="AG13" s="113">
        <v>0</v>
      </c>
      <c r="AH13" s="113">
        <v>0</v>
      </c>
      <c r="AI13" s="113">
        <v>0</v>
      </c>
      <c r="AJ13" s="113">
        <v>0</v>
      </c>
      <c r="AK13" s="113">
        <v>0</v>
      </c>
    </row>
    <row r="14" spans="1:37" x14ac:dyDescent="0.25">
      <c r="A14" s="121"/>
      <c r="B14" s="123"/>
      <c r="C14" s="172"/>
      <c r="D14" s="172"/>
      <c r="E14" s="172"/>
      <c r="F14" s="172"/>
      <c r="G14" s="172"/>
      <c r="H14" s="172"/>
      <c r="I14" s="172"/>
      <c r="J14" s="65"/>
      <c r="K14" s="121"/>
      <c r="L14" s="121"/>
      <c r="M14" s="122"/>
      <c r="Y14" s="111"/>
      <c r="Z14" s="111"/>
      <c r="AA14" s="111"/>
      <c r="AB14" s="111"/>
      <c r="AC14" s="111"/>
      <c r="AD14" s="111"/>
      <c r="AE14" s="111"/>
      <c r="AF14" s="111"/>
      <c r="AG14" s="111"/>
      <c r="AH14" s="111"/>
      <c r="AI14" s="111"/>
      <c r="AJ14" s="111"/>
      <c r="AK14" s="111"/>
    </row>
    <row r="15" spans="1:37" x14ac:dyDescent="0.25">
      <c r="A15" s="121" t="s">
        <v>84</v>
      </c>
      <c r="B15" s="120">
        <v>2</v>
      </c>
      <c r="C15" s="170">
        <v>0</v>
      </c>
      <c r="D15" s="170">
        <v>0</v>
      </c>
      <c r="E15" s="345" t="s">
        <v>188</v>
      </c>
      <c r="F15" s="345"/>
      <c r="G15" s="345">
        <v>0</v>
      </c>
      <c r="H15" s="345"/>
      <c r="I15" s="171">
        <v>0</v>
      </c>
      <c r="J15" s="65"/>
      <c r="K15" s="117" t="s">
        <v>49</v>
      </c>
      <c r="L15" s="116" t="s">
        <v>78</v>
      </c>
      <c r="M15" s="115"/>
      <c r="Y15" s="111"/>
      <c r="Z15" s="111"/>
      <c r="AA15" s="111"/>
      <c r="AB15" s="111"/>
      <c r="AC15" s="111"/>
      <c r="AD15" s="111"/>
      <c r="AE15" s="111"/>
      <c r="AF15" s="111"/>
      <c r="AG15" s="111"/>
      <c r="AH15" s="111"/>
      <c r="AI15" s="111"/>
      <c r="AJ15" s="111"/>
      <c r="AK15" s="111"/>
    </row>
    <row r="16" spans="1:37" x14ac:dyDescent="0.25">
      <c r="A16" s="65"/>
      <c r="B16" s="65"/>
      <c r="C16" s="65"/>
      <c r="D16" s="65"/>
      <c r="E16" s="65"/>
      <c r="F16" s="65"/>
      <c r="G16" s="65"/>
      <c r="H16" s="65"/>
      <c r="I16" s="65"/>
      <c r="J16" s="65"/>
      <c r="K16" s="65"/>
      <c r="L16" s="65"/>
      <c r="M16" s="65"/>
      <c r="Y16" s="111"/>
      <c r="Z16" s="111"/>
      <c r="AA16" s="111" t="s">
        <v>50</v>
      </c>
      <c r="AB16" s="111">
        <v>300</v>
      </c>
      <c r="AC16" s="111">
        <v>250</v>
      </c>
      <c r="AD16" s="111">
        <v>220</v>
      </c>
      <c r="AE16" s="111">
        <v>180</v>
      </c>
      <c r="AF16" s="111">
        <v>160</v>
      </c>
      <c r="AG16" s="111">
        <v>150</v>
      </c>
      <c r="AH16" s="111">
        <v>140</v>
      </c>
      <c r="AI16" s="111">
        <v>130</v>
      </c>
      <c r="AJ16" s="111">
        <v>120</v>
      </c>
      <c r="AK16" s="111">
        <v>110</v>
      </c>
    </row>
    <row r="17" spans="1:37" x14ac:dyDescent="0.25">
      <c r="A17" s="65"/>
      <c r="B17" s="65"/>
      <c r="C17" s="65"/>
      <c r="D17" s="65"/>
      <c r="E17" s="65"/>
      <c r="F17" s="65"/>
      <c r="G17" s="65"/>
      <c r="H17" s="65"/>
      <c r="I17" s="65"/>
      <c r="J17" s="65"/>
      <c r="K17" s="65"/>
      <c r="L17" s="65"/>
      <c r="M17" s="65"/>
      <c r="Y17" s="111"/>
      <c r="Z17" s="111"/>
      <c r="AA17" s="111" t="s">
        <v>52</v>
      </c>
      <c r="AB17" s="111">
        <v>250</v>
      </c>
      <c r="AC17" s="111">
        <v>200</v>
      </c>
      <c r="AD17" s="111">
        <v>160</v>
      </c>
      <c r="AE17" s="111">
        <v>140</v>
      </c>
      <c r="AF17" s="111">
        <v>120</v>
      </c>
      <c r="AG17" s="111">
        <v>110</v>
      </c>
      <c r="AH17" s="111">
        <v>100</v>
      </c>
      <c r="AI17" s="111">
        <v>90</v>
      </c>
      <c r="AJ17" s="111">
        <v>80</v>
      </c>
      <c r="AK17" s="111">
        <v>70</v>
      </c>
    </row>
    <row r="18" spans="1:37" ht="18.75" customHeight="1" x14ac:dyDescent="0.25">
      <c r="A18" s="65"/>
      <c r="B18" s="343"/>
      <c r="C18" s="343"/>
      <c r="D18" s="344" t="s">
        <v>184</v>
      </c>
      <c r="E18" s="344"/>
      <c r="F18" s="344" t="s">
        <v>185</v>
      </c>
      <c r="G18" s="344"/>
      <c r="H18" s="344" t="s">
        <v>186</v>
      </c>
      <c r="I18" s="344"/>
      <c r="J18" s="344" t="s">
        <v>187</v>
      </c>
      <c r="K18" s="344"/>
      <c r="L18" s="344" t="s">
        <v>188</v>
      </c>
      <c r="M18" s="344"/>
      <c r="Y18" s="111"/>
      <c r="Z18" s="111"/>
      <c r="AA18" s="111" t="s">
        <v>51</v>
      </c>
      <c r="AB18" s="111">
        <v>200</v>
      </c>
      <c r="AC18" s="111">
        <v>150</v>
      </c>
      <c r="AD18" s="111">
        <v>130</v>
      </c>
      <c r="AE18" s="111">
        <v>110</v>
      </c>
      <c r="AF18" s="111">
        <v>95</v>
      </c>
      <c r="AG18" s="111">
        <v>80</v>
      </c>
      <c r="AH18" s="111">
        <v>70</v>
      </c>
      <c r="AI18" s="111">
        <v>60</v>
      </c>
      <c r="AJ18" s="111">
        <v>55</v>
      </c>
      <c r="AK18" s="111">
        <v>50</v>
      </c>
    </row>
    <row r="19" spans="1:37" ht="18.75" customHeight="1" x14ac:dyDescent="0.25">
      <c r="A19" s="112" t="s">
        <v>50</v>
      </c>
      <c r="B19" s="338" t="s">
        <v>184</v>
      </c>
      <c r="C19" s="338"/>
      <c r="D19" s="340"/>
      <c r="E19" s="340"/>
      <c r="F19" s="339" t="s">
        <v>344</v>
      </c>
      <c r="G19" s="339"/>
      <c r="H19" s="339" t="s">
        <v>345</v>
      </c>
      <c r="I19" s="339"/>
      <c r="J19" s="344" t="s">
        <v>309</v>
      </c>
      <c r="K19" s="344"/>
      <c r="L19" s="344" t="s">
        <v>346</v>
      </c>
      <c r="M19" s="344"/>
      <c r="Y19" s="111"/>
      <c r="Z19" s="111"/>
      <c r="AA19" s="111" t="s">
        <v>49</v>
      </c>
      <c r="AB19" s="111">
        <v>150</v>
      </c>
      <c r="AC19" s="111">
        <v>120</v>
      </c>
      <c r="AD19" s="111">
        <v>100</v>
      </c>
      <c r="AE19" s="111">
        <v>80</v>
      </c>
      <c r="AF19" s="111">
        <v>70</v>
      </c>
      <c r="AG19" s="111">
        <v>60</v>
      </c>
      <c r="AH19" s="111">
        <v>55</v>
      </c>
      <c r="AI19" s="111">
        <v>50</v>
      </c>
      <c r="AJ19" s="111">
        <v>45</v>
      </c>
      <c r="AK19" s="111">
        <v>40</v>
      </c>
    </row>
    <row r="20" spans="1:37" ht="18.75" customHeight="1" x14ac:dyDescent="0.25">
      <c r="A20" s="112" t="s">
        <v>48</v>
      </c>
      <c r="B20" s="338" t="s">
        <v>185</v>
      </c>
      <c r="C20" s="338"/>
      <c r="D20" s="339" t="s">
        <v>310</v>
      </c>
      <c r="E20" s="339"/>
      <c r="F20" s="340"/>
      <c r="G20" s="340"/>
      <c r="H20" s="339" t="s">
        <v>347</v>
      </c>
      <c r="I20" s="339"/>
      <c r="J20" s="339" t="s">
        <v>309</v>
      </c>
      <c r="K20" s="339"/>
      <c r="L20" s="344" t="s">
        <v>317</v>
      </c>
      <c r="M20" s="344"/>
      <c r="Y20" s="111"/>
      <c r="Z20" s="111"/>
      <c r="AA20" s="111" t="s">
        <v>47</v>
      </c>
      <c r="AB20" s="111">
        <v>120</v>
      </c>
      <c r="AC20" s="111">
        <v>90</v>
      </c>
      <c r="AD20" s="111">
        <v>65</v>
      </c>
      <c r="AE20" s="111">
        <v>55</v>
      </c>
      <c r="AF20" s="111">
        <v>50</v>
      </c>
      <c r="AG20" s="111">
        <v>45</v>
      </c>
      <c r="AH20" s="111">
        <v>40</v>
      </c>
      <c r="AI20" s="111">
        <v>35</v>
      </c>
      <c r="AJ20" s="111">
        <v>25</v>
      </c>
      <c r="AK20" s="111">
        <v>20</v>
      </c>
    </row>
    <row r="21" spans="1:37" ht="18.75" customHeight="1" x14ac:dyDescent="0.25">
      <c r="A21" s="112" t="s">
        <v>46</v>
      </c>
      <c r="B21" s="338" t="s">
        <v>186</v>
      </c>
      <c r="C21" s="338"/>
      <c r="D21" s="339" t="s">
        <v>332</v>
      </c>
      <c r="E21" s="339"/>
      <c r="F21" s="339" t="s">
        <v>314</v>
      </c>
      <c r="G21" s="339"/>
      <c r="H21" s="340"/>
      <c r="I21" s="340"/>
      <c r="J21" s="339" t="s">
        <v>309</v>
      </c>
      <c r="K21" s="339"/>
      <c r="L21" s="339" t="s">
        <v>314</v>
      </c>
      <c r="M21" s="339"/>
      <c r="Y21" s="111"/>
      <c r="Z21" s="111"/>
      <c r="AA21" s="111" t="s">
        <v>45</v>
      </c>
      <c r="AB21" s="111">
        <v>90</v>
      </c>
      <c r="AC21" s="111">
        <v>60</v>
      </c>
      <c r="AD21" s="111">
        <v>45</v>
      </c>
      <c r="AE21" s="111">
        <v>34</v>
      </c>
      <c r="AF21" s="111">
        <v>27</v>
      </c>
      <c r="AG21" s="111">
        <v>22</v>
      </c>
      <c r="AH21" s="111">
        <v>18</v>
      </c>
      <c r="AI21" s="111">
        <v>15</v>
      </c>
      <c r="AJ21" s="111">
        <v>12</v>
      </c>
      <c r="AK21" s="111">
        <v>9</v>
      </c>
    </row>
    <row r="22" spans="1:37" ht="18.75" customHeight="1" x14ac:dyDescent="0.25">
      <c r="A22" s="112" t="s">
        <v>83</v>
      </c>
      <c r="B22" s="338" t="s">
        <v>187</v>
      </c>
      <c r="C22" s="338"/>
      <c r="D22" s="339" t="s">
        <v>309</v>
      </c>
      <c r="E22" s="339"/>
      <c r="F22" s="339" t="s">
        <v>309</v>
      </c>
      <c r="G22" s="339"/>
      <c r="H22" s="344" t="s">
        <v>309</v>
      </c>
      <c r="I22" s="344"/>
      <c r="J22" s="340"/>
      <c r="K22" s="340"/>
      <c r="L22" s="339" t="s">
        <v>309</v>
      </c>
      <c r="M22" s="339"/>
      <c r="Y22" s="111"/>
      <c r="Z22" s="111"/>
      <c r="AA22" s="111" t="s">
        <v>44</v>
      </c>
      <c r="AB22" s="111">
        <v>60</v>
      </c>
      <c r="AC22" s="111">
        <v>40</v>
      </c>
      <c r="AD22" s="111">
        <v>30</v>
      </c>
      <c r="AE22" s="111">
        <v>20</v>
      </c>
      <c r="AF22" s="111">
        <v>18</v>
      </c>
      <c r="AG22" s="111">
        <v>15</v>
      </c>
      <c r="AH22" s="111">
        <v>12</v>
      </c>
      <c r="AI22" s="111">
        <v>10</v>
      </c>
      <c r="AJ22" s="111">
        <v>8</v>
      </c>
      <c r="AK22" s="111">
        <v>6</v>
      </c>
    </row>
    <row r="23" spans="1:37" ht="18.75" customHeight="1" x14ac:dyDescent="0.25">
      <c r="A23" s="112" t="s">
        <v>84</v>
      </c>
      <c r="B23" s="338" t="s">
        <v>188</v>
      </c>
      <c r="C23" s="338"/>
      <c r="D23" s="339" t="s">
        <v>348</v>
      </c>
      <c r="E23" s="339"/>
      <c r="F23" s="339" t="s">
        <v>320</v>
      </c>
      <c r="G23" s="339"/>
      <c r="H23" s="344" t="s">
        <v>347</v>
      </c>
      <c r="I23" s="344"/>
      <c r="J23" s="344" t="s">
        <v>309</v>
      </c>
      <c r="K23" s="344"/>
      <c r="L23" s="340"/>
      <c r="M23" s="340"/>
      <c r="Y23" s="111"/>
      <c r="Z23" s="111"/>
      <c r="AA23" s="111" t="s">
        <v>43</v>
      </c>
      <c r="AB23" s="111">
        <v>40</v>
      </c>
      <c r="AC23" s="111">
        <v>25</v>
      </c>
      <c r="AD23" s="111">
        <v>18</v>
      </c>
      <c r="AE23" s="111">
        <v>13</v>
      </c>
      <c r="AF23" s="111">
        <v>8</v>
      </c>
      <c r="AG23" s="111">
        <v>7</v>
      </c>
      <c r="AH23" s="111">
        <v>6</v>
      </c>
      <c r="AI23" s="111">
        <v>5</v>
      </c>
      <c r="AJ23" s="111">
        <v>4</v>
      </c>
      <c r="AK23" s="111">
        <v>3</v>
      </c>
    </row>
    <row r="24" spans="1:37" x14ac:dyDescent="0.25">
      <c r="A24" s="65"/>
      <c r="B24" s="65"/>
      <c r="C24" s="65"/>
      <c r="D24" s="65"/>
      <c r="E24" s="65"/>
      <c r="F24" s="65"/>
      <c r="G24" s="65"/>
      <c r="H24" s="65"/>
      <c r="I24" s="65"/>
      <c r="J24" s="65"/>
      <c r="K24" s="65"/>
      <c r="L24" s="65"/>
      <c r="M24" s="65"/>
      <c r="Y24" s="111"/>
      <c r="Z24" s="111"/>
      <c r="AA24" s="111" t="s">
        <v>42</v>
      </c>
      <c r="AB24" s="111">
        <v>25</v>
      </c>
      <c r="AC24" s="111">
        <v>15</v>
      </c>
      <c r="AD24" s="111">
        <v>13</v>
      </c>
      <c r="AE24" s="111">
        <v>7</v>
      </c>
      <c r="AF24" s="111">
        <v>6</v>
      </c>
      <c r="AG24" s="111">
        <v>5</v>
      </c>
      <c r="AH24" s="111">
        <v>4</v>
      </c>
      <c r="AI24" s="111">
        <v>3</v>
      </c>
      <c r="AJ24" s="111">
        <v>2</v>
      </c>
      <c r="AK24" s="111">
        <v>1</v>
      </c>
    </row>
    <row r="25" spans="1:37" x14ac:dyDescent="0.25">
      <c r="A25" s="65"/>
      <c r="B25" s="65"/>
      <c r="C25" s="65"/>
      <c r="D25" s="65"/>
      <c r="E25" s="65"/>
      <c r="F25" s="65"/>
      <c r="G25" s="65"/>
      <c r="H25" s="65"/>
      <c r="I25" s="65"/>
      <c r="J25" s="65"/>
      <c r="K25" s="65"/>
      <c r="L25" s="65"/>
      <c r="M25" s="65"/>
      <c r="Y25" s="111"/>
      <c r="Z25" s="111"/>
      <c r="AA25" s="111" t="s">
        <v>41</v>
      </c>
      <c r="AB25" s="111">
        <v>15</v>
      </c>
      <c r="AC25" s="111">
        <v>10</v>
      </c>
      <c r="AD25" s="111">
        <v>8</v>
      </c>
      <c r="AE25" s="111">
        <v>4</v>
      </c>
      <c r="AF25" s="111">
        <v>3</v>
      </c>
      <c r="AG25" s="111">
        <v>2</v>
      </c>
      <c r="AH25" s="111">
        <v>1</v>
      </c>
      <c r="AI25" s="111">
        <v>0</v>
      </c>
      <c r="AJ25" s="111">
        <v>0</v>
      </c>
      <c r="AK25" s="111">
        <v>0</v>
      </c>
    </row>
    <row r="26" spans="1:37" x14ac:dyDescent="0.25">
      <c r="A26" s="65"/>
      <c r="B26" s="65"/>
      <c r="C26" s="65"/>
      <c r="D26" s="65"/>
      <c r="E26" s="65"/>
      <c r="F26" s="65"/>
      <c r="G26" s="65"/>
      <c r="H26" s="65"/>
      <c r="I26" s="65"/>
      <c r="J26" s="65"/>
      <c r="K26" s="65"/>
      <c r="L26" s="65"/>
      <c r="M26" s="65"/>
      <c r="Y26" s="111"/>
      <c r="Z26" s="111"/>
      <c r="AA26" s="111" t="s">
        <v>40</v>
      </c>
      <c r="AB26" s="111">
        <v>10</v>
      </c>
      <c r="AC26" s="111">
        <v>6</v>
      </c>
      <c r="AD26" s="111">
        <v>4</v>
      </c>
      <c r="AE26" s="111">
        <v>2</v>
      </c>
      <c r="AF26" s="111">
        <v>1</v>
      </c>
      <c r="AG26" s="111">
        <v>0</v>
      </c>
      <c r="AH26" s="111">
        <v>0</v>
      </c>
      <c r="AI26" s="111">
        <v>0</v>
      </c>
      <c r="AJ26" s="111">
        <v>0</v>
      </c>
      <c r="AK26" s="111">
        <v>0</v>
      </c>
    </row>
    <row r="27" spans="1:37" x14ac:dyDescent="0.25">
      <c r="A27" s="65"/>
      <c r="B27" s="65"/>
      <c r="C27" s="65"/>
      <c r="D27" s="65"/>
      <c r="E27" s="65"/>
      <c r="F27" s="65"/>
      <c r="G27" s="65"/>
      <c r="H27" s="65"/>
      <c r="I27" s="65"/>
      <c r="J27" s="65"/>
      <c r="K27" s="65"/>
      <c r="L27" s="65"/>
      <c r="M27" s="65"/>
      <c r="Y27" s="111"/>
      <c r="Z27" s="111"/>
      <c r="AA27" s="111" t="s">
        <v>39</v>
      </c>
      <c r="AB27" s="111">
        <v>3</v>
      </c>
      <c r="AC27" s="111">
        <v>2</v>
      </c>
      <c r="AD27" s="111">
        <v>1</v>
      </c>
      <c r="AE27" s="111">
        <v>0</v>
      </c>
      <c r="AF27" s="111">
        <v>0</v>
      </c>
      <c r="AG27" s="111">
        <v>0</v>
      </c>
      <c r="AH27" s="111">
        <v>0</v>
      </c>
      <c r="AI27" s="111">
        <v>0</v>
      </c>
      <c r="AJ27" s="111">
        <v>0</v>
      </c>
      <c r="AK27" s="111">
        <v>0</v>
      </c>
    </row>
    <row r="28" spans="1:37" x14ac:dyDescent="0.25">
      <c r="A28" s="65"/>
      <c r="B28" s="65"/>
      <c r="C28" s="65"/>
      <c r="D28" s="65"/>
      <c r="E28" s="65"/>
      <c r="F28" s="65"/>
      <c r="G28" s="65"/>
      <c r="H28" s="65"/>
      <c r="I28" s="65"/>
      <c r="J28" s="65"/>
      <c r="K28" s="65"/>
      <c r="L28" s="65"/>
      <c r="M28" s="65"/>
    </row>
    <row r="29" spans="1:37" x14ac:dyDescent="0.25">
      <c r="A29" s="65"/>
      <c r="B29" s="65"/>
      <c r="C29" s="65"/>
      <c r="D29" s="65"/>
      <c r="E29" s="65"/>
      <c r="F29" s="65"/>
      <c r="G29" s="65"/>
      <c r="H29" s="65"/>
      <c r="I29" s="65"/>
      <c r="J29" s="65"/>
      <c r="K29" s="65"/>
      <c r="L29" s="65"/>
      <c r="M29" s="65"/>
    </row>
    <row r="30" spans="1:37" x14ac:dyDescent="0.25">
      <c r="A30" s="65"/>
      <c r="B30" s="65"/>
      <c r="C30" s="65"/>
      <c r="D30" s="65"/>
      <c r="E30" s="65"/>
      <c r="F30" s="65"/>
      <c r="G30" s="65"/>
      <c r="H30" s="65"/>
      <c r="I30" s="65"/>
      <c r="J30" s="65"/>
      <c r="K30" s="65"/>
      <c r="L30" s="65"/>
      <c r="M30" s="65"/>
    </row>
    <row r="31" spans="1:37" x14ac:dyDescent="0.25">
      <c r="A31" s="65"/>
      <c r="B31" s="65"/>
      <c r="C31" s="65"/>
      <c r="D31" s="65"/>
      <c r="E31" s="65"/>
      <c r="F31" s="65"/>
      <c r="G31" s="65"/>
      <c r="H31" s="65"/>
      <c r="I31" s="65"/>
      <c r="J31" s="65"/>
      <c r="K31" s="65"/>
      <c r="L31" s="65"/>
      <c r="M31" s="65"/>
    </row>
    <row r="32" spans="1:37" x14ac:dyDescent="0.25">
      <c r="A32" s="65"/>
      <c r="B32" s="65"/>
      <c r="C32" s="65"/>
      <c r="D32" s="65"/>
      <c r="E32" s="65"/>
      <c r="F32" s="65"/>
      <c r="G32" s="65"/>
      <c r="H32" s="65"/>
      <c r="I32" s="65"/>
      <c r="J32" s="65"/>
      <c r="K32" s="65"/>
      <c r="L32" s="53"/>
      <c r="M32" s="65"/>
    </row>
    <row r="33" spans="1:18" x14ac:dyDescent="0.25">
      <c r="A33" s="110" t="s">
        <v>38</v>
      </c>
      <c r="B33" s="109"/>
      <c r="C33" s="108"/>
      <c r="D33" s="106" t="s">
        <v>36</v>
      </c>
      <c r="E33" s="104" t="s">
        <v>37</v>
      </c>
      <c r="F33" s="107"/>
      <c r="G33" s="106" t="s">
        <v>36</v>
      </c>
      <c r="H33" s="104" t="s">
        <v>35</v>
      </c>
      <c r="I33" s="105"/>
      <c r="J33" s="104" t="s">
        <v>34</v>
      </c>
      <c r="K33" s="103" t="s">
        <v>33</v>
      </c>
      <c r="L33" s="102"/>
      <c r="M33" s="107"/>
      <c r="P33" s="99"/>
      <c r="Q33" s="99"/>
      <c r="R33" s="98"/>
    </row>
    <row r="34" spans="1:18" x14ac:dyDescent="0.25">
      <c r="A34" s="97" t="s">
        <v>32</v>
      </c>
      <c r="B34" s="93"/>
      <c r="C34" s="96"/>
      <c r="D34" s="95"/>
      <c r="E34" s="336"/>
      <c r="F34" s="336"/>
      <c r="G34" s="94" t="s">
        <v>31</v>
      </c>
      <c r="H34" s="93"/>
      <c r="I34" s="92"/>
      <c r="J34" s="91"/>
      <c r="K34" s="79" t="s">
        <v>30</v>
      </c>
      <c r="L34" s="78"/>
      <c r="M34" s="77"/>
      <c r="P34" s="76"/>
      <c r="Q34" s="76"/>
      <c r="R34" s="51"/>
    </row>
    <row r="35" spans="1:18" x14ac:dyDescent="0.25">
      <c r="A35" s="54" t="s">
        <v>29</v>
      </c>
      <c r="B35" s="57"/>
      <c r="C35" s="90"/>
      <c r="D35" s="72"/>
      <c r="E35" s="337"/>
      <c r="F35" s="337"/>
      <c r="G35" s="70" t="s">
        <v>28</v>
      </c>
      <c r="H35" s="69"/>
      <c r="I35" s="68"/>
      <c r="J35" s="67"/>
      <c r="K35" s="89"/>
      <c r="L35" s="53"/>
      <c r="M35" s="52"/>
      <c r="P35" s="51"/>
      <c r="Q35" s="50"/>
      <c r="R35" s="51"/>
    </row>
    <row r="36" spans="1:18" x14ac:dyDescent="0.25">
      <c r="A36" s="88"/>
      <c r="B36" s="87"/>
      <c r="C36" s="86"/>
      <c r="D36" s="72"/>
      <c r="E36" s="71"/>
      <c r="F36" s="65"/>
      <c r="G36" s="70" t="s">
        <v>27</v>
      </c>
      <c r="H36" s="69"/>
      <c r="I36" s="68"/>
      <c r="J36" s="67"/>
      <c r="K36" s="79" t="s">
        <v>26</v>
      </c>
      <c r="L36" s="78"/>
      <c r="M36" s="77"/>
      <c r="P36" s="76"/>
      <c r="Q36" s="76"/>
      <c r="R36" s="51"/>
    </row>
    <row r="37" spans="1:18" x14ac:dyDescent="0.25">
      <c r="A37" s="85"/>
      <c r="B37" s="84"/>
      <c r="C37" s="80"/>
      <c r="D37" s="72"/>
      <c r="E37" s="71"/>
      <c r="F37" s="65"/>
      <c r="G37" s="70" t="s">
        <v>25</v>
      </c>
      <c r="H37" s="69"/>
      <c r="I37" s="68"/>
      <c r="J37" s="67"/>
      <c r="K37" s="66"/>
      <c r="L37" s="65"/>
      <c r="M37" s="64"/>
      <c r="P37" s="51"/>
      <c r="Q37" s="50"/>
      <c r="R37" s="51"/>
    </row>
    <row r="38" spans="1:18" x14ac:dyDescent="0.25">
      <c r="A38" s="83"/>
      <c r="B38" s="82"/>
      <c r="C38" s="81"/>
      <c r="D38" s="72"/>
      <c r="E38" s="71"/>
      <c r="F38" s="65"/>
      <c r="G38" s="70" t="s">
        <v>24</v>
      </c>
      <c r="H38" s="69"/>
      <c r="I38" s="68"/>
      <c r="J38" s="67"/>
      <c r="K38" s="54"/>
      <c r="L38" s="53"/>
      <c r="M38" s="52"/>
      <c r="P38" s="51"/>
      <c r="Q38" s="50"/>
      <c r="R38" s="51"/>
    </row>
    <row r="39" spans="1:18" x14ac:dyDescent="0.25">
      <c r="A39" s="75"/>
      <c r="B39" s="74"/>
      <c r="C39" s="80"/>
      <c r="D39" s="72"/>
      <c r="E39" s="71"/>
      <c r="F39" s="65"/>
      <c r="G39" s="70" t="s">
        <v>23</v>
      </c>
      <c r="H39" s="69"/>
      <c r="I39" s="68"/>
      <c r="J39" s="67"/>
      <c r="K39" s="79" t="s">
        <v>22</v>
      </c>
      <c r="L39" s="78"/>
      <c r="M39" s="77"/>
      <c r="P39" s="76"/>
      <c r="Q39" s="76"/>
      <c r="R39" s="51"/>
    </row>
    <row r="40" spans="1:18" x14ac:dyDescent="0.25">
      <c r="A40" s="75"/>
      <c r="B40" s="74"/>
      <c r="C40" s="73"/>
      <c r="D40" s="72"/>
      <c r="E40" s="71"/>
      <c r="F40" s="65"/>
      <c r="G40" s="70" t="s">
        <v>21</v>
      </c>
      <c r="H40" s="69"/>
      <c r="I40" s="68"/>
      <c r="J40" s="67"/>
      <c r="K40" s="66"/>
      <c r="L40" s="65"/>
      <c r="M40" s="64"/>
      <c r="P40" s="51"/>
      <c r="Q40" s="50"/>
      <c r="R40" s="51"/>
    </row>
    <row r="41" spans="1:18" x14ac:dyDescent="0.25">
      <c r="A41" s="63"/>
      <c r="B41" s="62"/>
      <c r="C41" s="61"/>
      <c r="D41" s="60"/>
      <c r="E41" s="59"/>
      <c r="F41" s="53"/>
      <c r="G41" s="58" t="s">
        <v>20</v>
      </c>
      <c r="H41" s="57"/>
      <c r="I41" s="56"/>
      <c r="J41" s="55"/>
      <c r="K41" s="54" t="str">
        <f>L4</f>
        <v>Kádár László István</v>
      </c>
      <c r="L41" s="53"/>
      <c r="M41" s="52"/>
      <c r="P41" s="51"/>
      <c r="Q41" s="50"/>
      <c r="R41" s="49"/>
    </row>
  </sheetData>
  <mergeCells count="50">
    <mergeCell ref="E34:F34"/>
    <mergeCell ref="E35:F35"/>
    <mergeCell ref="B23:C23"/>
    <mergeCell ref="D23:E23"/>
    <mergeCell ref="F23:G23"/>
    <mergeCell ref="H23:I23"/>
    <mergeCell ref="J23:K23"/>
    <mergeCell ref="L23:M23"/>
    <mergeCell ref="B22:C22"/>
    <mergeCell ref="D22:E22"/>
    <mergeCell ref="F22:G22"/>
    <mergeCell ref="H22:I22"/>
    <mergeCell ref="J22:K22"/>
    <mergeCell ref="L22:M22"/>
    <mergeCell ref="L21:M21"/>
    <mergeCell ref="B20:C20"/>
    <mergeCell ref="D20:E20"/>
    <mergeCell ref="F20:G20"/>
    <mergeCell ref="H20:I20"/>
    <mergeCell ref="J20:K20"/>
    <mergeCell ref="L20:M20"/>
    <mergeCell ref="B21:C21"/>
    <mergeCell ref="D21:E21"/>
    <mergeCell ref="F21:G21"/>
    <mergeCell ref="H21:I21"/>
    <mergeCell ref="J21:K21"/>
    <mergeCell ref="L19:M19"/>
    <mergeCell ref="B18:C18"/>
    <mergeCell ref="D18:E18"/>
    <mergeCell ref="F18:G18"/>
    <mergeCell ref="H18:I18"/>
    <mergeCell ref="J18:K18"/>
    <mergeCell ref="L18:M18"/>
    <mergeCell ref="B19:C19"/>
    <mergeCell ref="D19:E19"/>
    <mergeCell ref="F19:G19"/>
    <mergeCell ref="H19:I19"/>
    <mergeCell ref="J19:K19"/>
    <mergeCell ref="E11:F11"/>
    <mergeCell ref="G11:H11"/>
    <mergeCell ref="E13:F13"/>
    <mergeCell ref="G13:H13"/>
    <mergeCell ref="E15:F15"/>
    <mergeCell ref="G15:H15"/>
    <mergeCell ref="A1:F1"/>
    <mergeCell ref="A4:C4"/>
    <mergeCell ref="E7:F7"/>
    <mergeCell ref="G7:H7"/>
    <mergeCell ref="E9:F9"/>
    <mergeCell ref="G9:H9"/>
  </mergeCells>
  <conditionalFormatting sqref="E7 E9 E11 E13 E15">
    <cfRule type="cellIs" dxfId="176" priority="2" stopIfTrue="1" operator="equal">
      <formula>"Bye"</formula>
    </cfRule>
  </conditionalFormatting>
  <conditionalFormatting sqref="R41">
    <cfRule type="expression" dxfId="175" priority="1" stopIfTrue="1">
      <formula>$O$1="CU"</formula>
    </cfRule>
  </conditionalFormatting>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indexed="11"/>
  </sheetPr>
  <dimension ref="A1:AK41"/>
  <sheetViews>
    <sheetView workbookViewId="0">
      <selection activeCell="M17" sqref="M17"/>
    </sheetView>
  </sheetViews>
  <sheetFormatPr defaultColWidth="9.109375" defaultRowHeight="13.2" x14ac:dyDescent="0.25"/>
  <cols>
    <col min="1" max="1" width="5.44140625" style="48" customWidth="1"/>
    <col min="2" max="2" width="4.44140625" style="48" customWidth="1"/>
    <col min="3" max="3" width="8.33203125" style="48" customWidth="1"/>
    <col min="4" max="4" width="7.109375" style="48" customWidth="1"/>
    <col min="5" max="5" width="9.33203125" style="48" customWidth="1"/>
    <col min="6" max="6" width="7.109375" style="48" customWidth="1"/>
    <col min="7" max="7" width="9.33203125" style="48" customWidth="1"/>
    <col min="8" max="8" width="7.109375" style="48" customWidth="1"/>
    <col min="9" max="9" width="9.33203125" style="48" customWidth="1"/>
    <col min="10" max="10" width="7.88671875" style="48" customWidth="1"/>
    <col min="11" max="12" width="8.5546875" style="48" customWidth="1"/>
    <col min="13" max="13" width="7.88671875" style="48" customWidth="1"/>
    <col min="14" max="14" width="9.109375" style="48"/>
    <col min="15" max="16" width="4.44140625" style="48" customWidth="1"/>
    <col min="17" max="17" width="12.109375" style="48" customWidth="1"/>
    <col min="18" max="18" width="7.88671875" style="48" customWidth="1"/>
    <col min="19" max="19" width="7.44140625" style="48" customWidth="1"/>
    <col min="20" max="24" width="9.109375" style="48"/>
    <col min="25" max="37" width="0" style="48" hidden="1" customWidth="1"/>
    <col min="38" max="16384" width="9.109375" style="48"/>
  </cols>
  <sheetData>
    <row r="1" spans="1:37" ht="24.6" x14ac:dyDescent="0.25">
      <c r="A1" s="334" t="s">
        <v>16</v>
      </c>
      <c r="B1" s="334"/>
      <c r="C1" s="334"/>
      <c r="D1" s="334"/>
      <c r="E1" s="334"/>
      <c r="F1" s="334"/>
      <c r="G1" s="159"/>
      <c r="H1" s="158" t="s">
        <v>79</v>
      </c>
      <c r="I1" s="157"/>
      <c r="J1" s="156"/>
      <c r="L1" s="145"/>
      <c r="M1" s="155"/>
      <c r="N1" s="153"/>
      <c r="O1" s="153" t="s">
        <v>78</v>
      </c>
      <c r="P1" s="153"/>
      <c r="Q1" s="154"/>
      <c r="R1" s="153"/>
      <c r="AB1" s="152" t="e">
        <f>IF(Y5=1,CONCATENATE(VLOOKUP(Y3,AA16:AH27,2)),CONCATENATE(VLOOKUP(Y3,AA2:AK13,2)))</f>
        <v>#REF!</v>
      </c>
      <c r="AC1" s="152" t="e">
        <f>IF(Y5=1,CONCATENATE(VLOOKUP(Y3,AA16:AK27,3)),CONCATENATE(VLOOKUP(Y3,AA2:AK13,3)))</f>
        <v>#REF!</v>
      </c>
      <c r="AD1" s="152" t="e">
        <f>IF(Y5=1,CONCATENATE(VLOOKUP(Y3,AA16:AK27,4)),CONCATENATE(VLOOKUP(Y3,AA2:AK13,4)))</f>
        <v>#REF!</v>
      </c>
      <c r="AE1" s="152" t="e">
        <f>IF(Y5=1,CONCATENATE(VLOOKUP(Y3,AA16:AK27,5)),CONCATENATE(VLOOKUP(Y3,AA2:AK13,5)))</f>
        <v>#REF!</v>
      </c>
      <c r="AF1" s="152" t="e">
        <f>IF(Y5=1,CONCATENATE(VLOOKUP(Y3,AA16:AK27,6)),CONCATENATE(VLOOKUP(Y3,AA2:AK13,6)))</f>
        <v>#REF!</v>
      </c>
      <c r="AG1" s="152" t="e">
        <f>IF(Y5=1,CONCATENATE(VLOOKUP(Y3,AA16:AK27,7)),CONCATENATE(VLOOKUP(Y3,AA2:AK13,7)))</f>
        <v>#REF!</v>
      </c>
      <c r="AH1" s="152" t="e">
        <f>IF(Y5=1,CONCATENATE(VLOOKUP(Y3,AA16:AK27,8)),CONCATENATE(VLOOKUP(Y3,AA2:AK13,8)))</f>
        <v>#REF!</v>
      </c>
      <c r="AI1" s="152" t="e">
        <f>IF(Y5=1,CONCATENATE(VLOOKUP(Y3,AA16:AK27,9)),CONCATENATE(VLOOKUP(Y3,AA2:AK13,9)))</f>
        <v>#REF!</v>
      </c>
      <c r="AJ1" s="152" t="e">
        <f>IF(Y5=1,CONCATENATE(VLOOKUP(Y3,AA16:AK27,10)),CONCATENATE(VLOOKUP(Y3,AA2:AK13,10)))</f>
        <v>#REF!</v>
      </c>
      <c r="AK1" s="152" t="e">
        <f>IF(Y5=1,CONCATENATE(VLOOKUP(Y3,AA16:AK27,11)),CONCATENATE(VLOOKUP(Y3,AA2:AK13,11)))</f>
        <v>#REF!</v>
      </c>
    </row>
    <row r="2" spans="1:37" x14ac:dyDescent="0.25">
      <c r="A2" s="151" t="s">
        <v>77</v>
      </c>
      <c r="B2" s="149"/>
      <c r="C2" s="149"/>
      <c r="D2" s="149"/>
      <c r="E2" s="150" t="s">
        <v>132</v>
      </c>
      <c r="F2" s="149"/>
      <c r="G2" s="148"/>
      <c r="H2" s="147"/>
      <c r="I2" s="147"/>
      <c r="J2" s="146"/>
      <c r="K2" s="145"/>
      <c r="L2" s="145"/>
      <c r="M2" s="145"/>
      <c r="N2" s="143"/>
      <c r="O2" s="144"/>
      <c r="P2" s="143"/>
      <c r="Q2" s="144"/>
      <c r="R2" s="143"/>
      <c r="Y2" s="142"/>
      <c r="Z2" s="111"/>
      <c r="AA2" s="111" t="s">
        <v>50</v>
      </c>
      <c r="AB2" s="114">
        <v>150</v>
      </c>
      <c r="AC2" s="114">
        <v>120</v>
      </c>
      <c r="AD2" s="114">
        <v>100</v>
      </c>
      <c r="AE2" s="114">
        <v>80</v>
      </c>
      <c r="AF2" s="114">
        <v>70</v>
      </c>
      <c r="AG2" s="114">
        <v>60</v>
      </c>
      <c r="AH2" s="114">
        <v>55</v>
      </c>
      <c r="AI2" s="114">
        <v>50</v>
      </c>
      <c r="AJ2" s="114">
        <v>45</v>
      </c>
      <c r="AK2" s="114">
        <v>40</v>
      </c>
    </row>
    <row r="3" spans="1:37" x14ac:dyDescent="0.25">
      <c r="A3" s="139" t="s">
        <v>75</v>
      </c>
      <c r="B3" s="139"/>
      <c r="C3" s="139"/>
      <c r="D3" s="139"/>
      <c r="E3" s="139" t="s">
        <v>4</v>
      </c>
      <c r="F3" s="139"/>
      <c r="G3" s="139"/>
      <c r="H3" s="139" t="s">
        <v>74</v>
      </c>
      <c r="I3" s="139"/>
      <c r="J3" s="141"/>
      <c r="K3" s="139"/>
      <c r="L3" s="140"/>
      <c r="M3" s="140" t="s">
        <v>73</v>
      </c>
      <c r="N3" s="137"/>
      <c r="O3" s="138"/>
      <c r="P3" s="137"/>
      <c r="Q3" s="136" t="s">
        <v>72</v>
      </c>
      <c r="R3" s="114" t="s">
        <v>71</v>
      </c>
      <c r="S3" s="114" t="s">
        <v>91</v>
      </c>
      <c r="Y3" s="111">
        <f>IF(H4="OB","A",IF(H4="IX","W",H4))</f>
        <v>0</v>
      </c>
      <c r="Z3" s="111"/>
      <c r="AA3" s="111" t="s">
        <v>52</v>
      </c>
      <c r="AB3" s="114">
        <v>120</v>
      </c>
      <c r="AC3" s="114">
        <v>90</v>
      </c>
      <c r="AD3" s="114">
        <v>65</v>
      </c>
      <c r="AE3" s="114">
        <v>55</v>
      </c>
      <c r="AF3" s="114">
        <v>50</v>
      </c>
      <c r="AG3" s="114">
        <v>45</v>
      </c>
      <c r="AH3" s="114">
        <v>40</v>
      </c>
      <c r="AI3" s="114">
        <v>35</v>
      </c>
      <c r="AJ3" s="114">
        <v>25</v>
      </c>
      <c r="AK3" s="114">
        <v>20</v>
      </c>
    </row>
    <row r="4" spans="1:37" ht="13.8" thickBot="1" x14ac:dyDescent="0.3">
      <c r="A4" s="335" t="s">
        <v>17</v>
      </c>
      <c r="B4" s="335"/>
      <c r="C4" s="335"/>
      <c r="D4" s="135"/>
      <c r="E4" s="134" t="s">
        <v>18</v>
      </c>
      <c r="F4" s="134"/>
      <c r="G4" s="134"/>
      <c r="H4" s="131"/>
      <c r="I4" s="134"/>
      <c r="J4" s="133"/>
      <c r="K4" s="131"/>
      <c r="L4" s="169"/>
      <c r="M4" s="132" t="e">
        <f>[6]Altalanos!$E$10</f>
        <v>#REF!</v>
      </c>
      <c r="N4" s="129"/>
      <c r="O4" s="130"/>
      <c r="P4" s="129"/>
      <c r="Q4" s="128" t="s">
        <v>70</v>
      </c>
      <c r="R4" s="127" t="s">
        <v>69</v>
      </c>
      <c r="S4" s="127" t="s">
        <v>92</v>
      </c>
      <c r="Y4" s="111"/>
      <c r="Z4" s="111"/>
      <c r="AA4" s="111" t="s">
        <v>51</v>
      </c>
      <c r="AB4" s="114">
        <v>90</v>
      </c>
      <c r="AC4" s="114">
        <v>60</v>
      </c>
      <c r="AD4" s="114">
        <v>45</v>
      </c>
      <c r="AE4" s="114">
        <v>34</v>
      </c>
      <c r="AF4" s="114">
        <v>27</v>
      </c>
      <c r="AG4" s="114">
        <v>22</v>
      </c>
      <c r="AH4" s="114">
        <v>18</v>
      </c>
      <c r="AI4" s="114">
        <v>15</v>
      </c>
      <c r="AJ4" s="114">
        <v>12</v>
      </c>
      <c r="AK4" s="114">
        <v>9</v>
      </c>
    </row>
    <row r="5" spans="1:37" x14ac:dyDescent="0.25">
      <c r="A5" s="102"/>
      <c r="B5" s="102" t="s">
        <v>68</v>
      </c>
      <c r="C5" s="102" t="s">
        <v>67</v>
      </c>
      <c r="D5" s="102" t="s">
        <v>38</v>
      </c>
      <c r="E5" s="102" t="s">
        <v>66</v>
      </c>
      <c r="F5" s="102"/>
      <c r="G5" s="102" t="s">
        <v>65</v>
      </c>
      <c r="H5" s="102"/>
      <c r="I5" s="102" t="s">
        <v>64</v>
      </c>
      <c r="J5" s="102"/>
      <c r="K5" s="126" t="s">
        <v>63</v>
      </c>
      <c r="L5" s="126" t="s">
        <v>62</v>
      </c>
      <c r="M5" s="126" t="s">
        <v>61</v>
      </c>
      <c r="Q5" s="125" t="s">
        <v>60</v>
      </c>
      <c r="R5" s="124" t="s">
        <v>59</v>
      </c>
      <c r="S5" s="124" t="s">
        <v>93</v>
      </c>
      <c r="Y5" s="111" t="e">
        <f>IF(OR([6]Altalanos!$A$8="F1",[6]Altalanos!$A$8="F2",[6]Altalanos!$A$8="N1",[6]Altalanos!$A$8="N2"),1,2)</f>
        <v>#REF!</v>
      </c>
      <c r="Z5" s="111"/>
      <c r="AA5" s="111" t="s">
        <v>49</v>
      </c>
      <c r="AB5" s="114">
        <v>60</v>
      </c>
      <c r="AC5" s="114">
        <v>40</v>
      </c>
      <c r="AD5" s="114">
        <v>30</v>
      </c>
      <c r="AE5" s="114">
        <v>20</v>
      </c>
      <c r="AF5" s="114">
        <v>18</v>
      </c>
      <c r="AG5" s="114">
        <v>15</v>
      </c>
      <c r="AH5" s="114">
        <v>12</v>
      </c>
      <c r="AI5" s="114">
        <v>10</v>
      </c>
      <c r="AJ5" s="114">
        <v>8</v>
      </c>
      <c r="AK5" s="114">
        <v>6</v>
      </c>
    </row>
    <row r="6" spans="1:37" x14ac:dyDescent="0.25">
      <c r="A6" s="65"/>
      <c r="B6" s="65"/>
      <c r="C6" s="65"/>
      <c r="D6" s="65"/>
      <c r="E6" s="65"/>
      <c r="F6" s="65"/>
      <c r="G6" s="65"/>
      <c r="H6" s="65"/>
      <c r="I6" s="65"/>
      <c r="J6" s="65"/>
      <c r="K6" s="65"/>
      <c r="L6" s="65"/>
      <c r="M6" s="65"/>
      <c r="Y6" s="111"/>
      <c r="Z6" s="111"/>
      <c r="AA6" s="111" t="s">
        <v>47</v>
      </c>
      <c r="AB6" s="114">
        <v>40</v>
      </c>
      <c r="AC6" s="114">
        <v>25</v>
      </c>
      <c r="AD6" s="114">
        <v>18</v>
      </c>
      <c r="AE6" s="114">
        <v>13</v>
      </c>
      <c r="AF6" s="114">
        <v>10</v>
      </c>
      <c r="AG6" s="114">
        <v>8</v>
      </c>
      <c r="AH6" s="114">
        <v>6</v>
      </c>
      <c r="AI6" s="114">
        <v>5</v>
      </c>
      <c r="AJ6" s="114">
        <v>4</v>
      </c>
      <c r="AK6" s="114">
        <v>3</v>
      </c>
    </row>
    <row r="7" spans="1:37" x14ac:dyDescent="0.25">
      <c r="A7" s="121" t="s">
        <v>50</v>
      </c>
      <c r="B7" s="120">
        <v>2</v>
      </c>
      <c r="C7" s="170">
        <v>0</v>
      </c>
      <c r="D7" s="170">
        <v>0</v>
      </c>
      <c r="E7" s="345" t="s">
        <v>189</v>
      </c>
      <c r="F7" s="345"/>
      <c r="G7" s="345">
        <v>0</v>
      </c>
      <c r="H7" s="345"/>
      <c r="I7" s="171">
        <v>0</v>
      </c>
      <c r="J7" s="65"/>
      <c r="K7" s="117" t="s">
        <v>52</v>
      </c>
      <c r="L7" s="116" t="s">
        <v>78</v>
      </c>
      <c r="M7" s="115"/>
      <c r="Y7" s="111"/>
      <c r="Z7" s="111"/>
      <c r="AA7" s="111" t="s">
        <v>45</v>
      </c>
      <c r="AB7" s="114">
        <v>25</v>
      </c>
      <c r="AC7" s="114">
        <v>15</v>
      </c>
      <c r="AD7" s="114">
        <v>13</v>
      </c>
      <c r="AE7" s="114">
        <v>8</v>
      </c>
      <c r="AF7" s="114">
        <v>6</v>
      </c>
      <c r="AG7" s="114">
        <v>4</v>
      </c>
      <c r="AH7" s="114">
        <v>3</v>
      </c>
      <c r="AI7" s="114">
        <v>2</v>
      </c>
      <c r="AJ7" s="114">
        <v>1</v>
      </c>
      <c r="AK7" s="114">
        <v>0</v>
      </c>
    </row>
    <row r="8" spans="1:37" x14ac:dyDescent="0.25">
      <c r="A8" s="121"/>
      <c r="B8" s="123"/>
      <c r="C8" s="172"/>
      <c r="D8" s="172"/>
      <c r="E8" s="172"/>
      <c r="F8" s="172"/>
      <c r="G8" s="172"/>
      <c r="H8" s="172"/>
      <c r="I8" s="172"/>
      <c r="J8" s="65"/>
      <c r="K8" s="121"/>
      <c r="L8" s="121"/>
      <c r="M8" s="122"/>
      <c r="Y8" s="111"/>
      <c r="Z8" s="111"/>
      <c r="AA8" s="111" t="s">
        <v>44</v>
      </c>
      <c r="AB8" s="114">
        <v>15</v>
      </c>
      <c r="AC8" s="114">
        <v>10</v>
      </c>
      <c r="AD8" s="114">
        <v>7</v>
      </c>
      <c r="AE8" s="114">
        <v>5</v>
      </c>
      <c r="AF8" s="114">
        <v>4</v>
      </c>
      <c r="AG8" s="114">
        <v>3</v>
      </c>
      <c r="AH8" s="114">
        <v>2</v>
      </c>
      <c r="AI8" s="114">
        <v>1</v>
      </c>
      <c r="AJ8" s="114">
        <v>0</v>
      </c>
      <c r="AK8" s="114">
        <v>0</v>
      </c>
    </row>
    <row r="9" spans="1:37" x14ac:dyDescent="0.25">
      <c r="A9" s="121" t="s">
        <v>48</v>
      </c>
      <c r="B9" s="120">
        <v>4</v>
      </c>
      <c r="C9" s="170">
        <v>0</v>
      </c>
      <c r="D9" s="170">
        <v>0</v>
      </c>
      <c r="E9" s="345" t="s">
        <v>190</v>
      </c>
      <c r="F9" s="345"/>
      <c r="G9" s="345">
        <v>0</v>
      </c>
      <c r="H9" s="345"/>
      <c r="I9" s="171">
        <v>0</v>
      </c>
      <c r="J9" s="65"/>
      <c r="K9" s="117"/>
      <c r="L9" s="116" t="s">
        <v>78</v>
      </c>
      <c r="M9" s="115"/>
      <c r="Y9" s="111"/>
      <c r="Z9" s="111"/>
      <c r="AA9" s="111" t="s">
        <v>43</v>
      </c>
      <c r="AB9" s="114">
        <v>10</v>
      </c>
      <c r="AC9" s="114">
        <v>6</v>
      </c>
      <c r="AD9" s="114">
        <v>4</v>
      </c>
      <c r="AE9" s="114">
        <v>2</v>
      </c>
      <c r="AF9" s="114">
        <v>1</v>
      </c>
      <c r="AG9" s="114">
        <v>0</v>
      </c>
      <c r="AH9" s="114">
        <v>0</v>
      </c>
      <c r="AI9" s="114">
        <v>0</v>
      </c>
      <c r="AJ9" s="114">
        <v>0</v>
      </c>
      <c r="AK9" s="114">
        <v>0</v>
      </c>
    </row>
    <row r="10" spans="1:37" x14ac:dyDescent="0.25">
      <c r="A10" s="121"/>
      <c r="B10" s="123"/>
      <c r="C10" s="172"/>
      <c r="D10" s="172"/>
      <c r="E10" s="172"/>
      <c r="F10" s="172"/>
      <c r="G10" s="172"/>
      <c r="H10" s="172"/>
      <c r="I10" s="172"/>
      <c r="J10" s="65"/>
      <c r="K10" s="121"/>
      <c r="L10" s="121"/>
      <c r="M10" s="122"/>
      <c r="Y10" s="111"/>
      <c r="Z10" s="111"/>
      <c r="AA10" s="111" t="s">
        <v>42</v>
      </c>
      <c r="AB10" s="114">
        <v>6</v>
      </c>
      <c r="AC10" s="114">
        <v>3</v>
      </c>
      <c r="AD10" s="114">
        <v>2</v>
      </c>
      <c r="AE10" s="114">
        <v>1</v>
      </c>
      <c r="AF10" s="114">
        <v>0</v>
      </c>
      <c r="AG10" s="114">
        <v>0</v>
      </c>
      <c r="AH10" s="114">
        <v>0</v>
      </c>
      <c r="AI10" s="114">
        <v>0</v>
      </c>
      <c r="AJ10" s="114">
        <v>0</v>
      </c>
      <c r="AK10" s="114">
        <v>0</v>
      </c>
    </row>
    <row r="11" spans="1:37" x14ac:dyDescent="0.25">
      <c r="A11" s="121" t="s">
        <v>46</v>
      </c>
      <c r="B11" s="120">
        <v>1</v>
      </c>
      <c r="C11" s="170">
        <v>0</v>
      </c>
      <c r="D11" s="170">
        <v>0</v>
      </c>
      <c r="E11" s="345" t="s">
        <v>191</v>
      </c>
      <c r="F11" s="345"/>
      <c r="G11" s="345">
        <v>0</v>
      </c>
      <c r="H11" s="345"/>
      <c r="I11" s="171">
        <v>0</v>
      </c>
      <c r="J11" s="65"/>
      <c r="K11" s="117" t="s">
        <v>51</v>
      </c>
      <c r="L11" s="116" t="s">
        <v>78</v>
      </c>
      <c r="M11" s="115"/>
      <c r="Y11" s="111"/>
      <c r="Z11" s="111"/>
      <c r="AA11" s="111" t="s">
        <v>41</v>
      </c>
      <c r="AB11" s="114">
        <v>3</v>
      </c>
      <c r="AC11" s="114">
        <v>2</v>
      </c>
      <c r="AD11" s="114">
        <v>1</v>
      </c>
      <c r="AE11" s="114">
        <v>0</v>
      </c>
      <c r="AF11" s="114">
        <v>0</v>
      </c>
      <c r="AG11" s="114">
        <v>0</v>
      </c>
      <c r="AH11" s="114">
        <v>0</v>
      </c>
      <c r="AI11" s="114">
        <v>0</v>
      </c>
      <c r="AJ11" s="114">
        <v>0</v>
      </c>
      <c r="AK11" s="114">
        <v>0</v>
      </c>
    </row>
    <row r="12" spans="1:37" x14ac:dyDescent="0.25">
      <c r="A12" s="121"/>
      <c r="B12" s="123"/>
      <c r="C12" s="172"/>
      <c r="D12" s="172"/>
      <c r="E12" s="172"/>
      <c r="F12" s="172"/>
      <c r="G12" s="172"/>
      <c r="H12" s="172"/>
      <c r="I12" s="172"/>
      <c r="J12" s="65"/>
      <c r="K12" s="65"/>
      <c r="L12" s="65"/>
      <c r="M12" s="122"/>
      <c r="Y12" s="111"/>
      <c r="Z12" s="111"/>
      <c r="AA12" s="111" t="s">
        <v>40</v>
      </c>
      <c r="AB12" s="113">
        <v>0</v>
      </c>
      <c r="AC12" s="113">
        <v>0</v>
      </c>
      <c r="AD12" s="113">
        <v>0</v>
      </c>
      <c r="AE12" s="113">
        <v>0</v>
      </c>
      <c r="AF12" s="113">
        <v>0</v>
      </c>
      <c r="AG12" s="113">
        <v>0</v>
      </c>
      <c r="AH12" s="113">
        <v>0</v>
      </c>
      <c r="AI12" s="113">
        <v>0</v>
      </c>
      <c r="AJ12" s="113">
        <v>0</v>
      </c>
      <c r="AK12" s="113">
        <v>0</v>
      </c>
    </row>
    <row r="13" spans="1:37" x14ac:dyDescent="0.25">
      <c r="A13" s="121" t="s">
        <v>83</v>
      </c>
      <c r="B13" s="120">
        <v>3</v>
      </c>
      <c r="C13" s="170">
        <v>0</v>
      </c>
      <c r="D13" s="170">
        <v>0</v>
      </c>
      <c r="E13" s="345" t="s">
        <v>192</v>
      </c>
      <c r="F13" s="345"/>
      <c r="G13" s="345">
        <v>0</v>
      </c>
      <c r="H13" s="345"/>
      <c r="I13" s="171">
        <v>0</v>
      </c>
      <c r="J13" s="65"/>
      <c r="K13" s="117"/>
      <c r="L13" s="116" t="s">
        <v>78</v>
      </c>
      <c r="M13" s="115"/>
      <c r="Y13" s="111"/>
      <c r="Z13" s="111"/>
      <c r="AA13" s="111" t="s">
        <v>39</v>
      </c>
      <c r="AB13" s="113">
        <v>0</v>
      </c>
      <c r="AC13" s="113">
        <v>0</v>
      </c>
      <c r="AD13" s="113">
        <v>0</v>
      </c>
      <c r="AE13" s="113">
        <v>0</v>
      </c>
      <c r="AF13" s="113">
        <v>0</v>
      </c>
      <c r="AG13" s="113">
        <v>0</v>
      </c>
      <c r="AH13" s="113">
        <v>0</v>
      </c>
      <c r="AI13" s="113">
        <v>0</v>
      </c>
      <c r="AJ13" s="113">
        <v>0</v>
      </c>
      <c r="AK13" s="113">
        <v>0</v>
      </c>
    </row>
    <row r="14" spans="1:37" x14ac:dyDescent="0.25">
      <c r="A14" s="65"/>
      <c r="B14" s="65"/>
      <c r="C14" s="65"/>
      <c r="D14" s="65"/>
      <c r="E14" s="65"/>
      <c r="F14" s="65"/>
      <c r="G14" s="65"/>
      <c r="H14" s="65"/>
      <c r="I14" s="65"/>
      <c r="J14" s="65"/>
      <c r="K14" s="65"/>
      <c r="L14" s="65"/>
      <c r="M14" s="65"/>
      <c r="Y14" s="111"/>
      <c r="Z14" s="111"/>
      <c r="AA14" s="111"/>
      <c r="AB14" s="111"/>
      <c r="AC14" s="111"/>
      <c r="AD14" s="111"/>
      <c r="AE14" s="111"/>
      <c r="AF14" s="111"/>
      <c r="AG14" s="111"/>
      <c r="AH14" s="111"/>
      <c r="AI14" s="111"/>
      <c r="AJ14" s="111"/>
      <c r="AK14" s="111"/>
    </row>
    <row r="15" spans="1:37" x14ac:dyDescent="0.25">
      <c r="A15" s="65"/>
      <c r="B15" s="65"/>
      <c r="C15" s="65"/>
      <c r="D15" s="65"/>
      <c r="E15" s="65"/>
      <c r="F15" s="65"/>
      <c r="G15" s="65"/>
      <c r="H15" s="65"/>
      <c r="I15" s="65"/>
      <c r="J15" s="65"/>
      <c r="K15" s="65"/>
      <c r="L15" s="65"/>
      <c r="M15" s="65"/>
      <c r="Y15" s="111"/>
      <c r="Z15" s="111"/>
      <c r="AA15" s="111"/>
      <c r="AB15" s="111"/>
      <c r="AC15" s="111"/>
      <c r="AD15" s="111"/>
      <c r="AE15" s="111"/>
      <c r="AF15" s="111"/>
      <c r="AG15" s="111"/>
      <c r="AH15" s="111"/>
      <c r="AI15" s="111"/>
      <c r="AJ15" s="111"/>
      <c r="AK15" s="111"/>
    </row>
    <row r="16" spans="1:37" x14ac:dyDescent="0.25">
      <c r="A16" s="65"/>
      <c r="B16" s="65"/>
      <c r="C16" s="65"/>
      <c r="D16" s="65"/>
      <c r="E16" s="65"/>
      <c r="F16" s="65"/>
      <c r="G16" s="65"/>
      <c r="H16" s="65"/>
      <c r="I16" s="65"/>
      <c r="J16" s="65"/>
      <c r="K16" s="65"/>
      <c r="L16" s="65"/>
      <c r="M16" s="65"/>
      <c r="Y16" s="111"/>
      <c r="Z16" s="111"/>
      <c r="AA16" s="111" t="s">
        <v>50</v>
      </c>
      <c r="AB16" s="111">
        <v>300</v>
      </c>
      <c r="AC16" s="111">
        <v>250</v>
      </c>
      <c r="AD16" s="111">
        <v>220</v>
      </c>
      <c r="AE16" s="111">
        <v>180</v>
      </c>
      <c r="AF16" s="111">
        <v>160</v>
      </c>
      <c r="AG16" s="111">
        <v>150</v>
      </c>
      <c r="AH16" s="111">
        <v>140</v>
      </c>
      <c r="AI16" s="111">
        <v>130</v>
      </c>
      <c r="AJ16" s="111">
        <v>120</v>
      </c>
      <c r="AK16" s="111">
        <v>110</v>
      </c>
    </row>
    <row r="17" spans="1:37" x14ac:dyDescent="0.25">
      <c r="A17" s="65"/>
      <c r="B17" s="65"/>
      <c r="C17" s="65"/>
      <c r="D17" s="65"/>
      <c r="E17" s="65"/>
      <c r="F17" s="65"/>
      <c r="G17" s="65"/>
      <c r="H17" s="65"/>
      <c r="I17" s="65"/>
      <c r="J17" s="65"/>
      <c r="K17" s="65"/>
      <c r="L17" s="65"/>
      <c r="M17" s="65"/>
      <c r="Y17" s="111"/>
      <c r="Z17" s="111"/>
      <c r="AA17" s="111" t="s">
        <v>52</v>
      </c>
      <c r="AB17" s="111">
        <v>250</v>
      </c>
      <c r="AC17" s="111">
        <v>200</v>
      </c>
      <c r="AD17" s="111">
        <v>160</v>
      </c>
      <c r="AE17" s="111">
        <v>140</v>
      </c>
      <c r="AF17" s="111">
        <v>120</v>
      </c>
      <c r="AG17" s="111">
        <v>110</v>
      </c>
      <c r="AH17" s="111">
        <v>100</v>
      </c>
      <c r="AI17" s="111">
        <v>90</v>
      </c>
      <c r="AJ17" s="111">
        <v>80</v>
      </c>
      <c r="AK17" s="111">
        <v>70</v>
      </c>
    </row>
    <row r="18" spans="1:37" ht="18.75" customHeight="1" x14ac:dyDescent="0.25">
      <c r="A18" s="65"/>
      <c r="B18" s="343"/>
      <c r="C18" s="343"/>
      <c r="D18" s="344" t="s">
        <v>189</v>
      </c>
      <c r="E18" s="344"/>
      <c r="F18" s="344" t="s">
        <v>190</v>
      </c>
      <c r="G18" s="344"/>
      <c r="H18" s="344" t="s">
        <v>191</v>
      </c>
      <c r="I18" s="344"/>
      <c r="J18" s="344" t="s">
        <v>192</v>
      </c>
      <c r="K18" s="344"/>
      <c r="L18" s="65"/>
      <c r="M18" s="65"/>
      <c r="Y18" s="111"/>
      <c r="Z18" s="111"/>
      <c r="AA18" s="111" t="s">
        <v>51</v>
      </c>
      <c r="AB18" s="111">
        <v>200</v>
      </c>
      <c r="AC18" s="111">
        <v>150</v>
      </c>
      <c r="AD18" s="111">
        <v>130</v>
      </c>
      <c r="AE18" s="111">
        <v>110</v>
      </c>
      <c r="AF18" s="111">
        <v>95</v>
      </c>
      <c r="AG18" s="111">
        <v>80</v>
      </c>
      <c r="AH18" s="111">
        <v>70</v>
      </c>
      <c r="AI18" s="111">
        <v>60</v>
      </c>
      <c r="AJ18" s="111">
        <v>55</v>
      </c>
      <c r="AK18" s="111">
        <v>50</v>
      </c>
    </row>
    <row r="19" spans="1:37" ht="18.75" customHeight="1" x14ac:dyDescent="0.25">
      <c r="A19" s="112" t="s">
        <v>50</v>
      </c>
      <c r="B19" s="338" t="s">
        <v>189</v>
      </c>
      <c r="C19" s="338"/>
      <c r="D19" s="340"/>
      <c r="E19" s="340"/>
      <c r="F19" s="339" t="s">
        <v>354</v>
      </c>
      <c r="G19" s="339"/>
      <c r="H19" s="339" t="s">
        <v>332</v>
      </c>
      <c r="I19" s="339"/>
      <c r="J19" s="344" t="s">
        <v>354</v>
      </c>
      <c r="K19" s="344"/>
      <c r="L19" s="65"/>
      <c r="M19" s="65"/>
      <c r="Y19" s="111"/>
      <c r="Z19" s="111"/>
      <c r="AA19" s="111" t="s">
        <v>49</v>
      </c>
      <c r="AB19" s="111">
        <v>150</v>
      </c>
      <c r="AC19" s="111">
        <v>120</v>
      </c>
      <c r="AD19" s="111">
        <v>100</v>
      </c>
      <c r="AE19" s="111">
        <v>80</v>
      </c>
      <c r="AF19" s="111">
        <v>70</v>
      </c>
      <c r="AG19" s="111">
        <v>60</v>
      </c>
      <c r="AH19" s="111">
        <v>55</v>
      </c>
      <c r="AI19" s="111">
        <v>50</v>
      </c>
      <c r="AJ19" s="111">
        <v>45</v>
      </c>
      <c r="AK19" s="111">
        <v>40</v>
      </c>
    </row>
    <row r="20" spans="1:37" ht="18.75" customHeight="1" x14ac:dyDescent="0.25">
      <c r="A20" s="112" t="s">
        <v>48</v>
      </c>
      <c r="B20" s="338" t="s">
        <v>190</v>
      </c>
      <c r="C20" s="338"/>
      <c r="D20" s="339" t="s">
        <v>353</v>
      </c>
      <c r="E20" s="339"/>
      <c r="F20" s="340"/>
      <c r="G20" s="340"/>
      <c r="H20" s="339" t="s">
        <v>353</v>
      </c>
      <c r="I20" s="339"/>
      <c r="J20" s="339" t="s">
        <v>309</v>
      </c>
      <c r="K20" s="339"/>
      <c r="L20" s="65"/>
      <c r="M20" s="65"/>
      <c r="Y20" s="111"/>
      <c r="Z20" s="111"/>
      <c r="AA20" s="111" t="s">
        <v>47</v>
      </c>
      <c r="AB20" s="111">
        <v>120</v>
      </c>
      <c r="AC20" s="111">
        <v>90</v>
      </c>
      <c r="AD20" s="111">
        <v>65</v>
      </c>
      <c r="AE20" s="111">
        <v>55</v>
      </c>
      <c r="AF20" s="111">
        <v>50</v>
      </c>
      <c r="AG20" s="111">
        <v>45</v>
      </c>
      <c r="AH20" s="111">
        <v>40</v>
      </c>
      <c r="AI20" s="111">
        <v>35</v>
      </c>
      <c r="AJ20" s="111">
        <v>25</v>
      </c>
      <c r="AK20" s="111">
        <v>20</v>
      </c>
    </row>
    <row r="21" spans="1:37" ht="18.75" customHeight="1" x14ac:dyDescent="0.25">
      <c r="A21" s="112" t="s">
        <v>46</v>
      </c>
      <c r="B21" s="338" t="s">
        <v>191</v>
      </c>
      <c r="C21" s="338"/>
      <c r="D21" s="339" t="s">
        <v>345</v>
      </c>
      <c r="E21" s="339"/>
      <c r="F21" s="339" t="s">
        <v>354</v>
      </c>
      <c r="G21" s="339"/>
      <c r="H21" s="340"/>
      <c r="I21" s="340"/>
      <c r="J21" s="339" t="s">
        <v>354</v>
      </c>
      <c r="K21" s="339"/>
      <c r="L21" s="65"/>
      <c r="M21" s="65"/>
      <c r="Y21" s="111"/>
      <c r="Z21" s="111"/>
      <c r="AA21" s="111" t="s">
        <v>45</v>
      </c>
      <c r="AB21" s="111">
        <v>90</v>
      </c>
      <c r="AC21" s="111">
        <v>60</v>
      </c>
      <c r="AD21" s="111">
        <v>45</v>
      </c>
      <c r="AE21" s="111">
        <v>34</v>
      </c>
      <c r="AF21" s="111">
        <v>27</v>
      </c>
      <c r="AG21" s="111">
        <v>22</v>
      </c>
      <c r="AH21" s="111">
        <v>18</v>
      </c>
      <c r="AI21" s="111">
        <v>15</v>
      </c>
      <c r="AJ21" s="111">
        <v>12</v>
      </c>
      <c r="AK21" s="111">
        <v>9</v>
      </c>
    </row>
    <row r="22" spans="1:37" ht="18.75" customHeight="1" x14ac:dyDescent="0.25">
      <c r="A22" s="112" t="s">
        <v>83</v>
      </c>
      <c r="B22" s="338" t="s">
        <v>192</v>
      </c>
      <c r="C22" s="338"/>
      <c r="D22" s="339" t="s">
        <v>353</v>
      </c>
      <c r="E22" s="339"/>
      <c r="F22" s="339" t="s">
        <v>309</v>
      </c>
      <c r="G22" s="339"/>
      <c r="H22" s="344" t="s">
        <v>353</v>
      </c>
      <c r="I22" s="344"/>
      <c r="J22" s="340"/>
      <c r="K22" s="340"/>
      <c r="L22" s="65"/>
      <c r="M22" s="65"/>
      <c r="Y22" s="111"/>
      <c r="Z22" s="111"/>
      <c r="AA22" s="111" t="s">
        <v>44</v>
      </c>
      <c r="AB22" s="111">
        <v>60</v>
      </c>
      <c r="AC22" s="111">
        <v>40</v>
      </c>
      <c r="AD22" s="111">
        <v>30</v>
      </c>
      <c r="AE22" s="111">
        <v>20</v>
      </c>
      <c r="AF22" s="111">
        <v>18</v>
      </c>
      <c r="AG22" s="111">
        <v>15</v>
      </c>
      <c r="AH22" s="111">
        <v>12</v>
      </c>
      <c r="AI22" s="111">
        <v>10</v>
      </c>
      <c r="AJ22" s="111">
        <v>8</v>
      </c>
      <c r="AK22" s="111">
        <v>6</v>
      </c>
    </row>
    <row r="23" spans="1:37" x14ac:dyDescent="0.25">
      <c r="A23" s="65"/>
      <c r="B23" s="65"/>
      <c r="C23" s="65"/>
      <c r="D23" s="65"/>
      <c r="E23" s="65"/>
      <c r="F23" s="65"/>
      <c r="G23" s="65"/>
      <c r="H23" s="65"/>
      <c r="I23" s="65"/>
      <c r="J23" s="65"/>
      <c r="K23" s="65"/>
      <c r="L23" s="65"/>
      <c r="M23" s="65"/>
      <c r="Y23" s="111"/>
      <c r="Z23" s="111"/>
      <c r="AA23" s="111" t="s">
        <v>43</v>
      </c>
      <c r="AB23" s="111">
        <v>40</v>
      </c>
      <c r="AC23" s="111">
        <v>25</v>
      </c>
      <c r="AD23" s="111">
        <v>18</v>
      </c>
      <c r="AE23" s="111">
        <v>13</v>
      </c>
      <c r="AF23" s="111">
        <v>8</v>
      </c>
      <c r="AG23" s="111">
        <v>7</v>
      </c>
      <c r="AH23" s="111">
        <v>6</v>
      </c>
      <c r="AI23" s="111">
        <v>5</v>
      </c>
      <c r="AJ23" s="111">
        <v>4</v>
      </c>
      <c r="AK23" s="111">
        <v>3</v>
      </c>
    </row>
    <row r="24" spans="1:37" x14ac:dyDescent="0.25">
      <c r="A24" s="65"/>
      <c r="B24" s="65"/>
      <c r="C24" s="65"/>
      <c r="D24" s="65"/>
      <c r="E24" s="65"/>
      <c r="F24" s="65"/>
      <c r="G24" s="65"/>
      <c r="H24" s="65"/>
      <c r="I24" s="65"/>
      <c r="J24" s="65"/>
      <c r="K24" s="65"/>
      <c r="L24" s="65"/>
      <c r="M24" s="65"/>
      <c r="Y24" s="111"/>
      <c r="Z24" s="111"/>
      <c r="AA24" s="111" t="s">
        <v>42</v>
      </c>
      <c r="AB24" s="111">
        <v>25</v>
      </c>
      <c r="AC24" s="111">
        <v>15</v>
      </c>
      <c r="AD24" s="111">
        <v>13</v>
      </c>
      <c r="AE24" s="111">
        <v>7</v>
      </c>
      <c r="AF24" s="111">
        <v>6</v>
      </c>
      <c r="AG24" s="111">
        <v>5</v>
      </c>
      <c r="AH24" s="111">
        <v>4</v>
      </c>
      <c r="AI24" s="111">
        <v>3</v>
      </c>
      <c r="AJ24" s="111">
        <v>2</v>
      </c>
      <c r="AK24" s="111">
        <v>1</v>
      </c>
    </row>
    <row r="25" spans="1:37" x14ac:dyDescent="0.25">
      <c r="A25" s="65"/>
      <c r="B25" s="65"/>
      <c r="C25" s="65"/>
      <c r="D25" s="65"/>
      <c r="E25" s="65"/>
      <c r="F25" s="65"/>
      <c r="G25" s="65"/>
      <c r="H25" s="65"/>
      <c r="I25" s="65"/>
      <c r="J25" s="65"/>
      <c r="K25" s="65"/>
      <c r="L25" s="65"/>
      <c r="M25" s="65"/>
      <c r="Y25" s="111"/>
      <c r="Z25" s="111"/>
      <c r="AA25" s="111" t="s">
        <v>41</v>
      </c>
      <c r="AB25" s="111">
        <v>15</v>
      </c>
      <c r="AC25" s="111">
        <v>10</v>
      </c>
      <c r="AD25" s="111">
        <v>8</v>
      </c>
      <c r="AE25" s="111">
        <v>4</v>
      </c>
      <c r="AF25" s="111">
        <v>3</v>
      </c>
      <c r="AG25" s="111">
        <v>2</v>
      </c>
      <c r="AH25" s="111">
        <v>1</v>
      </c>
      <c r="AI25" s="111">
        <v>0</v>
      </c>
      <c r="AJ25" s="111">
        <v>0</v>
      </c>
      <c r="AK25" s="111">
        <v>0</v>
      </c>
    </row>
    <row r="26" spans="1:37" x14ac:dyDescent="0.25">
      <c r="A26" s="65"/>
      <c r="B26" s="65"/>
      <c r="C26" s="65"/>
      <c r="D26" s="65"/>
      <c r="E26" s="65"/>
      <c r="F26" s="65"/>
      <c r="G26" s="65"/>
      <c r="H26" s="65"/>
      <c r="I26" s="65"/>
      <c r="J26" s="65"/>
      <c r="K26" s="65"/>
      <c r="L26" s="65"/>
      <c r="M26" s="65"/>
      <c r="Y26" s="111"/>
      <c r="Z26" s="111"/>
      <c r="AA26" s="111" t="s">
        <v>40</v>
      </c>
      <c r="AB26" s="111">
        <v>10</v>
      </c>
      <c r="AC26" s="111">
        <v>6</v>
      </c>
      <c r="AD26" s="111">
        <v>4</v>
      </c>
      <c r="AE26" s="111">
        <v>2</v>
      </c>
      <c r="AF26" s="111">
        <v>1</v>
      </c>
      <c r="AG26" s="111">
        <v>0</v>
      </c>
      <c r="AH26" s="111">
        <v>0</v>
      </c>
      <c r="AI26" s="111">
        <v>0</v>
      </c>
      <c r="AJ26" s="111">
        <v>0</v>
      </c>
      <c r="AK26" s="111">
        <v>0</v>
      </c>
    </row>
    <row r="27" spans="1:37" x14ac:dyDescent="0.25">
      <c r="A27" s="65"/>
      <c r="B27" s="65"/>
      <c r="C27" s="65"/>
      <c r="D27" s="65"/>
      <c r="E27" s="65"/>
      <c r="F27" s="65"/>
      <c r="G27" s="65"/>
      <c r="H27" s="65"/>
      <c r="I27" s="65"/>
      <c r="J27" s="65"/>
      <c r="K27" s="65"/>
      <c r="L27" s="65"/>
      <c r="M27" s="65"/>
      <c r="Y27" s="111"/>
      <c r="Z27" s="111"/>
      <c r="AA27" s="111" t="s">
        <v>39</v>
      </c>
      <c r="AB27" s="111">
        <v>3</v>
      </c>
      <c r="AC27" s="111">
        <v>2</v>
      </c>
      <c r="AD27" s="111">
        <v>1</v>
      </c>
      <c r="AE27" s="111">
        <v>0</v>
      </c>
      <c r="AF27" s="111">
        <v>0</v>
      </c>
      <c r="AG27" s="111">
        <v>0</v>
      </c>
      <c r="AH27" s="111">
        <v>0</v>
      </c>
      <c r="AI27" s="111">
        <v>0</v>
      </c>
      <c r="AJ27" s="111">
        <v>0</v>
      </c>
      <c r="AK27" s="111">
        <v>0</v>
      </c>
    </row>
    <row r="28" spans="1:37" x14ac:dyDescent="0.25">
      <c r="A28" s="65"/>
      <c r="B28" s="65"/>
      <c r="C28" s="65"/>
      <c r="D28" s="65"/>
      <c r="E28" s="65"/>
      <c r="F28" s="65"/>
      <c r="G28" s="65"/>
      <c r="H28" s="65"/>
      <c r="I28" s="65"/>
      <c r="J28" s="65"/>
      <c r="K28" s="65"/>
      <c r="L28" s="65"/>
      <c r="M28" s="65"/>
    </row>
    <row r="29" spans="1:37" x14ac:dyDescent="0.25">
      <c r="A29" s="65"/>
      <c r="B29" s="65"/>
      <c r="C29" s="65"/>
      <c r="D29" s="65"/>
      <c r="E29" s="65"/>
      <c r="F29" s="65"/>
      <c r="G29" s="65"/>
      <c r="H29" s="65"/>
      <c r="I29" s="65"/>
      <c r="J29" s="65"/>
      <c r="K29" s="65"/>
      <c r="L29" s="65"/>
      <c r="M29" s="65"/>
    </row>
    <row r="30" spans="1:37" x14ac:dyDescent="0.25">
      <c r="A30" s="65"/>
      <c r="B30" s="65"/>
      <c r="C30" s="65"/>
      <c r="D30" s="65"/>
      <c r="E30" s="65"/>
      <c r="F30" s="65"/>
      <c r="G30" s="65"/>
      <c r="H30" s="65"/>
      <c r="I30" s="65"/>
      <c r="J30" s="65"/>
      <c r="K30" s="65"/>
      <c r="L30" s="65"/>
      <c r="M30" s="65"/>
    </row>
    <row r="31" spans="1:37" x14ac:dyDescent="0.25">
      <c r="A31" s="65"/>
      <c r="B31" s="65"/>
      <c r="C31" s="65"/>
      <c r="D31" s="65"/>
      <c r="E31" s="65"/>
      <c r="F31" s="65"/>
      <c r="G31" s="65"/>
      <c r="H31" s="65"/>
      <c r="I31" s="65"/>
      <c r="J31" s="65"/>
      <c r="K31" s="65"/>
      <c r="L31" s="65"/>
      <c r="M31" s="65"/>
    </row>
    <row r="32" spans="1:37" x14ac:dyDescent="0.25">
      <c r="A32" s="65"/>
      <c r="B32" s="65"/>
      <c r="C32" s="65"/>
      <c r="D32" s="65"/>
      <c r="E32" s="65"/>
      <c r="F32" s="65"/>
      <c r="G32" s="65"/>
      <c r="H32" s="65"/>
      <c r="I32" s="65"/>
      <c r="J32" s="65"/>
      <c r="K32" s="65"/>
      <c r="L32" s="53"/>
      <c r="M32" s="65"/>
    </row>
    <row r="33" spans="1:18" x14ac:dyDescent="0.25">
      <c r="A33" s="110" t="s">
        <v>38</v>
      </c>
      <c r="B33" s="109"/>
      <c r="C33" s="108"/>
      <c r="D33" s="106" t="s">
        <v>36</v>
      </c>
      <c r="E33" s="104" t="s">
        <v>37</v>
      </c>
      <c r="F33" s="107"/>
      <c r="G33" s="106" t="s">
        <v>36</v>
      </c>
      <c r="H33" s="104" t="s">
        <v>35</v>
      </c>
      <c r="I33" s="105"/>
      <c r="J33" s="104" t="s">
        <v>34</v>
      </c>
      <c r="K33" s="103" t="s">
        <v>33</v>
      </c>
      <c r="L33" s="102"/>
      <c r="M33" s="107"/>
      <c r="P33" s="99"/>
      <c r="Q33" s="99"/>
      <c r="R33" s="98"/>
    </row>
    <row r="34" spans="1:18" x14ac:dyDescent="0.25">
      <c r="A34" s="97" t="s">
        <v>32</v>
      </c>
      <c r="B34" s="93"/>
      <c r="C34" s="96"/>
      <c r="D34" s="95"/>
      <c r="E34" s="336"/>
      <c r="F34" s="336"/>
      <c r="G34" s="94" t="s">
        <v>31</v>
      </c>
      <c r="H34" s="93"/>
      <c r="I34" s="92"/>
      <c r="J34" s="91"/>
      <c r="K34" s="79" t="s">
        <v>30</v>
      </c>
      <c r="L34" s="78"/>
      <c r="M34" s="77"/>
      <c r="P34" s="76"/>
      <c r="Q34" s="76"/>
      <c r="R34" s="51"/>
    </row>
    <row r="35" spans="1:18" x14ac:dyDescent="0.25">
      <c r="A35" s="54" t="s">
        <v>29</v>
      </c>
      <c r="B35" s="57"/>
      <c r="C35" s="90"/>
      <c r="D35" s="72"/>
      <c r="E35" s="337"/>
      <c r="F35" s="337"/>
      <c r="G35" s="70" t="s">
        <v>28</v>
      </c>
      <c r="H35" s="69"/>
      <c r="I35" s="68"/>
      <c r="J35" s="67"/>
      <c r="K35" s="89"/>
      <c r="L35" s="53"/>
      <c r="M35" s="52"/>
      <c r="P35" s="51"/>
      <c r="Q35" s="50"/>
      <c r="R35" s="51"/>
    </row>
    <row r="36" spans="1:18" x14ac:dyDescent="0.25">
      <c r="A36" s="88"/>
      <c r="B36" s="87"/>
      <c r="C36" s="86"/>
      <c r="D36" s="72"/>
      <c r="E36" s="71"/>
      <c r="F36" s="65"/>
      <c r="G36" s="70" t="s">
        <v>27</v>
      </c>
      <c r="H36" s="69"/>
      <c r="I36" s="68"/>
      <c r="J36" s="67"/>
      <c r="K36" s="79" t="s">
        <v>26</v>
      </c>
      <c r="L36" s="78"/>
      <c r="M36" s="77"/>
      <c r="P36" s="76"/>
      <c r="Q36" s="76"/>
      <c r="R36" s="51"/>
    </row>
    <row r="37" spans="1:18" x14ac:dyDescent="0.25">
      <c r="A37" s="85"/>
      <c r="B37" s="84"/>
      <c r="C37" s="80"/>
      <c r="D37" s="72"/>
      <c r="E37" s="71"/>
      <c r="F37" s="65"/>
      <c r="G37" s="70" t="s">
        <v>25</v>
      </c>
      <c r="H37" s="69"/>
      <c r="I37" s="68"/>
      <c r="J37" s="67"/>
      <c r="K37" s="66"/>
      <c r="L37" s="65"/>
      <c r="M37" s="64"/>
      <c r="P37" s="51"/>
      <c r="Q37" s="50"/>
      <c r="R37" s="51"/>
    </row>
    <row r="38" spans="1:18" x14ac:dyDescent="0.25">
      <c r="A38" s="83"/>
      <c r="B38" s="82"/>
      <c r="C38" s="81"/>
      <c r="D38" s="72"/>
      <c r="E38" s="71"/>
      <c r="F38" s="65"/>
      <c r="G38" s="70" t="s">
        <v>24</v>
      </c>
      <c r="H38" s="69"/>
      <c r="I38" s="68"/>
      <c r="J38" s="67"/>
      <c r="K38" s="54"/>
      <c r="L38" s="53"/>
      <c r="M38" s="52"/>
      <c r="P38" s="51"/>
      <c r="Q38" s="50"/>
      <c r="R38" s="51"/>
    </row>
    <row r="39" spans="1:18" x14ac:dyDescent="0.25">
      <c r="A39" s="75"/>
      <c r="B39" s="74"/>
      <c r="C39" s="80"/>
      <c r="D39" s="72"/>
      <c r="E39" s="71"/>
      <c r="F39" s="65"/>
      <c r="G39" s="70" t="s">
        <v>23</v>
      </c>
      <c r="H39" s="69"/>
      <c r="I39" s="68"/>
      <c r="J39" s="67"/>
      <c r="K39" s="79" t="s">
        <v>22</v>
      </c>
      <c r="L39" s="78"/>
      <c r="M39" s="77"/>
      <c r="P39" s="76"/>
      <c r="Q39" s="76"/>
      <c r="R39" s="51"/>
    </row>
    <row r="40" spans="1:18" x14ac:dyDescent="0.25">
      <c r="A40" s="75"/>
      <c r="B40" s="74"/>
      <c r="C40" s="73"/>
      <c r="D40" s="72"/>
      <c r="E40" s="71"/>
      <c r="F40" s="65"/>
      <c r="G40" s="70" t="s">
        <v>21</v>
      </c>
      <c r="H40" s="69"/>
      <c r="I40" s="68"/>
      <c r="J40" s="67"/>
      <c r="K40" s="66"/>
      <c r="L40" s="65"/>
      <c r="M40" s="64"/>
      <c r="P40" s="51"/>
      <c r="Q40" s="50"/>
      <c r="R40" s="51"/>
    </row>
    <row r="41" spans="1:18" x14ac:dyDescent="0.25">
      <c r="A41" s="63"/>
      <c r="B41" s="62"/>
      <c r="C41" s="61"/>
      <c r="D41" s="60"/>
      <c r="E41" s="59"/>
      <c r="F41" s="53"/>
      <c r="G41" s="58" t="s">
        <v>20</v>
      </c>
      <c r="H41" s="57"/>
      <c r="I41" s="56"/>
      <c r="J41" s="55"/>
      <c r="K41" s="54" t="e">
        <f>M4</f>
        <v>#REF!</v>
      </c>
      <c r="L41" s="53"/>
      <c r="M41" s="52"/>
      <c r="P41" s="51"/>
      <c r="Q41" s="50"/>
      <c r="R41" s="49"/>
    </row>
  </sheetData>
  <mergeCells count="37">
    <mergeCell ref="E35:F35"/>
    <mergeCell ref="B22:C22"/>
    <mergeCell ref="D22:E22"/>
    <mergeCell ref="F22:G22"/>
    <mergeCell ref="H22:I22"/>
    <mergeCell ref="J22:K22"/>
    <mergeCell ref="E34:F34"/>
    <mergeCell ref="B20:C20"/>
    <mergeCell ref="D20:E20"/>
    <mergeCell ref="F20:G20"/>
    <mergeCell ref="H20:I20"/>
    <mergeCell ref="J20:K20"/>
    <mergeCell ref="B21:C21"/>
    <mergeCell ref="D21:E21"/>
    <mergeCell ref="F21:G21"/>
    <mergeCell ref="H21:I21"/>
    <mergeCell ref="J21:K21"/>
    <mergeCell ref="J18:K18"/>
    <mergeCell ref="B19:C19"/>
    <mergeCell ref="D19:E19"/>
    <mergeCell ref="F19:G19"/>
    <mergeCell ref="H19:I19"/>
    <mergeCell ref="J19:K19"/>
    <mergeCell ref="E11:F11"/>
    <mergeCell ref="G11:H11"/>
    <mergeCell ref="E13:F13"/>
    <mergeCell ref="G13:H13"/>
    <mergeCell ref="B18:C18"/>
    <mergeCell ref="D18:E18"/>
    <mergeCell ref="F18:G18"/>
    <mergeCell ref="H18:I18"/>
    <mergeCell ref="A1:F1"/>
    <mergeCell ref="A4:C4"/>
    <mergeCell ref="E7:F7"/>
    <mergeCell ref="G7:H7"/>
    <mergeCell ref="E9:F9"/>
    <mergeCell ref="G9:H9"/>
  </mergeCells>
  <conditionalFormatting sqref="E7 E9 E11 E13">
    <cfRule type="cellIs" dxfId="174" priority="2" stopIfTrue="1" operator="equal">
      <formula>"Bye"</formula>
    </cfRule>
  </conditionalFormatting>
  <conditionalFormatting sqref="R41">
    <cfRule type="expression" dxfId="173" priority="1" stopIfTrue="1">
      <formula>$O$1="CU"</formula>
    </cfRule>
  </conditionalFormatting>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indexed="11"/>
    <pageSetUpPr fitToPage="1"/>
  </sheetPr>
  <dimension ref="A1:AK57"/>
  <sheetViews>
    <sheetView showGridLines="0" showZeros="0" topLeftCell="A7" workbookViewId="0">
      <selection activeCell="X28" sqref="X28"/>
    </sheetView>
  </sheetViews>
  <sheetFormatPr defaultColWidth="9.109375" defaultRowHeight="13.2" x14ac:dyDescent="0.25"/>
  <cols>
    <col min="1" max="2" width="3.33203125" style="48" customWidth="1"/>
    <col min="3" max="3" width="10.6640625" style="48" customWidth="1"/>
    <col min="4" max="4" width="7" style="48" customWidth="1"/>
    <col min="5" max="5" width="4.33203125" style="48" customWidth="1"/>
    <col min="6" max="6" width="12.6640625" style="48" customWidth="1"/>
    <col min="7" max="7" width="2.6640625" style="48" customWidth="1"/>
    <col min="8" max="8" width="7.6640625" style="48" customWidth="1"/>
    <col min="9" max="9" width="5.88671875" style="48" customWidth="1"/>
    <col min="10" max="10" width="1.6640625" style="304" customWidth="1"/>
    <col min="11" max="11" width="10.6640625" style="48" customWidth="1"/>
    <col min="12" max="12" width="1.6640625" style="304" customWidth="1"/>
    <col min="13" max="13" width="10.6640625" style="48" customWidth="1"/>
    <col min="14" max="14" width="1.6640625" style="305" customWidth="1"/>
    <col min="15" max="15" width="10.6640625" style="48" customWidth="1"/>
    <col min="16" max="16" width="1.6640625" style="304" customWidth="1"/>
    <col min="17" max="17" width="10.6640625" style="48" customWidth="1"/>
    <col min="18" max="18" width="1.6640625" style="305" customWidth="1"/>
    <col min="19" max="19" width="9.109375" style="48" hidden="1" customWidth="1"/>
    <col min="20" max="20" width="8.6640625" style="48" customWidth="1"/>
    <col min="21" max="21" width="9.109375" style="48" hidden="1" customWidth="1"/>
    <col min="22" max="24" width="9.109375" style="48"/>
    <col min="25" max="34" width="9.109375" style="48" hidden="1" customWidth="1"/>
    <col min="35" max="16384" width="9.109375" style="48"/>
  </cols>
  <sheetData>
    <row r="1" spans="1:37" s="181" customFormat="1" ht="21.75" customHeight="1" x14ac:dyDescent="0.25">
      <c r="A1" s="176" t="s">
        <v>16</v>
      </c>
      <c r="B1" s="176"/>
      <c r="C1" s="154"/>
      <c r="D1" s="154"/>
      <c r="E1" s="154"/>
      <c r="F1" s="154"/>
      <c r="G1" s="154"/>
      <c r="H1" s="176"/>
      <c r="I1" s="177"/>
      <c r="J1" s="153"/>
      <c r="K1" s="178" t="s">
        <v>79</v>
      </c>
      <c r="L1" s="179"/>
      <c r="M1" s="180"/>
      <c r="N1" s="153"/>
      <c r="O1" s="153" t="s">
        <v>105</v>
      </c>
      <c r="P1" s="153"/>
      <c r="Q1" s="154"/>
      <c r="R1" s="153"/>
      <c r="Y1" s="182"/>
      <c r="Z1" s="182"/>
      <c r="AA1" s="182"/>
      <c r="AB1" s="152" t="e">
        <f>IF($Y$5=1,CONCATENATE(VLOOKUP($Y$3,$AA$2:$AH$14,2)),CONCATENATE(VLOOKUP($Y$3,$AA$16:$AH$25,2)))</f>
        <v>#REF!</v>
      </c>
      <c r="AC1" s="152" t="e">
        <f>IF($Y$5=1,CONCATENATE(VLOOKUP($Y$3,$AA$2:$AH$14,3)),CONCATENATE(VLOOKUP($Y$3,$AA$16:$AH$25,3)))</f>
        <v>#REF!</v>
      </c>
      <c r="AD1" s="152" t="e">
        <f>IF($Y$5=1,CONCATENATE(VLOOKUP($Y$3,$AA$2:$AH$14,4)),CONCATENATE(VLOOKUP($Y$3,$AA$16:$AH$25,4)))</f>
        <v>#REF!</v>
      </c>
      <c r="AE1" s="152" t="e">
        <f>IF($Y$5=1,CONCATENATE(VLOOKUP($Y$3,$AA$2:$AH$14,5)),CONCATENATE(VLOOKUP($Y$3,$AA$16:$AH$25,5)))</f>
        <v>#REF!</v>
      </c>
      <c r="AF1" s="152" t="e">
        <f>IF($Y$5=1,CONCATENATE(VLOOKUP($Y$3,$AA$2:$AH$14,6)),CONCATENATE(VLOOKUP($Y$3,$AA$16:$AH$25,6)))</f>
        <v>#REF!</v>
      </c>
      <c r="AG1" s="152" t="e">
        <f>IF($Y$5=1,CONCATENATE(VLOOKUP($Y$3,$AA$2:$AH$14,7)),CONCATENATE(VLOOKUP($Y$3,$AA$16:$AH$25,7)))</f>
        <v>#REF!</v>
      </c>
      <c r="AH1" s="152" t="e">
        <f>IF($Y$5=1,CONCATENATE(VLOOKUP($Y$3,$AA$2:$AH$14,8)),CONCATENATE(VLOOKUP($Y$3,$AA$16:$AH$25,8)))</f>
        <v>#REF!</v>
      </c>
    </row>
    <row r="2" spans="1:37" s="186" customFormat="1" x14ac:dyDescent="0.25">
      <c r="A2" s="183" t="s">
        <v>77</v>
      </c>
      <c r="B2" s="184"/>
      <c r="C2" s="184"/>
      <c r="D2" s="184"/>
      <c r="E2" s="173">
        <v>0</v>
      </c>
      <c r="F2" s="184" t="s">
        <v>133</v>
      </c>
      <c r="G2" s="185"/>
      <c r="H2" s="144"/>
      <c r="I2" s="144"/>
      <c r="J2" s="143"/>
      <c r="K2" s="179"/>
      <c r="L2" s="179"/>
      <c r="M2" s="179"/>
      <c r="N2" s="143"/>
      <c r="O2" s="144"/>
      <c r="P2" s="143"/>
      <c r="Q2" s="144"/>
      <c r="R2" s="143"/>
      <c r="Y2" s="142"/>
      <c r="Z2" s="111"/>
      <c r="AA2" s="111" t="s">
        <v>50</v>
      </c>
      <c r="AB2" s="114">
        <v>300</v>
      </c>
      <c r="AC2" s="114">
        <v>250</v>
      </c>
      <c r="AD2" s="114">
        <v>200</v>
      </c>
      <c r="AE2" s="114">
        <v>150</v>
      </c>
      <c r="AF2" s="114">
        <v>120</v>
      </c>
      <c r="AG2" s="114">
        <v>90</v>
      </c>
      <c r="AH2" s="114">
        <v>40</v>
      </c>
      <c r="AI2" s="48"/>
      <c r="AJ2" s="48"/>
      <c r="AK2" s="48"/>
    </row>
    <row r="3" spans="1:37" s="187" customFormat="1" ht="11.25" customHeight="1" x14ac:dyDescent="0.25">
      <c r="A3" s="139" t="s">
        <v>75</v>
      </c>
      <c r="B3" s="139"/>
      <c r="C3" s="139"/>
      <c r="D3" s="139"/>
      <c r="E3" s="139"/>
      <c r="F3" s="139"/>
      <c r="G3" s="139" t="s">
        <v>4</v>
      </c>
      <c r="H3" s="139"/>
      <c r="I3" s="139"/>
      <c r="J3" s="141"/>
      <c r="K3" s="139" t="s">
        <v>74</v>
      </c>
      <c r="L3" s="141"/>
      <c r="M3" s="139"/>
      <c r="N3" s="141"/>
      <c r="O3" s="139"/>
      <c r="P3" s="141"/>
      <c r="Q3" s="139"/>
      <c r="R3" s="140" t="s">
        <v>73</v>
      </c>
      <c r="Y3" s="111" t="str">
        <f>IF(K4="OB","A",IF(K4="IX","W",IF(K4="","",K4)))</f>
        <v/>
      </c>
      <c r="Z3" s="111"/>
      <c r="AA3" s="111" t="s">
        <v>48</v>
      </c>
      <c r="AB3" s="114">
        <v>280</v>
      </c>
      <c r="AC3" s="114">
        <v>230</v>
      </c>
      <c r="AD3" s="114">
        <v>180</v>
      </c>
      <c r="AE3" s="114">
        <v>140</v>
      </c>
      <c r="AF3" s="114">
        <v>80</v>
      </c>
      <c r="AG3" s="114">
        <v>0</v>
      </c>
      <c r="AH3" s="114">
        <v>0</v>
      </c>
      <c r="AI3" s="48"/>
      <c r="AJ3" s="48"/>
      <c r="AK3" s="48"/>
    </row>
    <row r="4" spans="1:37" s="195" customFormat="1" ht="11.25" customHeight="1" thickBot="1" x14ac:dyDescent="0.3">
      <c r="A4" s="333" t="s">
        <v>17</v>
      </c>
      <c r="B4" s="333"/>
      <c r="C4" s="333"/>
      <c r="D4" s="188"/>
      <c r="E4" s="189"/>
      <c r="F4" s="189"/>
      <c r="G4" s="189" t="s">
        <v>18</v>
      </c>
      <c r="H4" s="190"/>
      <c r="I4" s="189"/>
      <c r="J4" s="191"/>
      <c r="K4" s="192"/>
      <c r="L4" s="191"/>
      <c r="M4" s="193"/>
      <c r="N4" s="191"/>
      <c r="O4" s="189"/>
      <c r="P4" s="191"/>
      <c r="Q4" s="189"/>
      <c r="R4" s="194" t="e">
        <f>[6]Altalanos!$E$10</f>
        <v>#REF!</v>
      </c>
      <c r="Y4" s="111"/>
      <c r="Z4" s="111"/>
      <c r="AA4" s="111" t="s">
        <v>52</v>
      </c>
      <c r="AB4" s="114">
        <v>250</v>
      </c>
      <c r="AC4" s="114">
        <v>200</v>
      </c>
      <c r="AD4" s="114">
        <v>150</v>
      </c>
      <c r="AE4" s="114">
        <v>120</v>
      </c>
      <c r="AF4" s="114">
        <v>90</v>
      </c>
      <c r="AG4" s="114">
        <v>60</v>
      </c>
      <c r="AH4" s="114">
        <v>25</v>
      </c>
      <c r="AI4" s="48"/>
      <c r="AJ4" s="48"/>
      <c r="AK4" s="48"/>
    </row>
    <row r="5" spans="1:37" s="187" customFormat="1" x14ac:dyDescent="0.25">
      <c r="A5" s="84"/>
      <c r="B5" s="196" t="s">
        <v>106</v>
      </c>
      <c r="C5" s="197" t="s">
        <v>38</v>
      </c>
      <c r="D5" s="196" t="s">
        <v>107</v>
      </c>
      <c r="E5" s="196" t="s">
        <v>108</v>
      </c>
      <c r="F5" s="198" t="s">
        <v>109</v>
      </c>
      <c r="G5" s="198" t="s">
        <v>65</v>
      </c>
      <c r="H5" s="198"/>
      <c r="I5" s="198" t="s">
        <v>64</v>
      </c>
      <c r="J5" s="198"/>
      <c r="K5" s="196" t="s">
        <v>110</v>
      </c>
      <c r="L5" s="199"/>
      <c r="M5" s="196" t="s">
        <v>111</v>
      </c>
      <c r="N5" s="199"/>
      <c r="O5" s="196" t="s">
        <v>86</v>
      </c>
      <c r="P5" s="199"/>
      <c r="Q5" s="196" t="s">
        <v>112</v>
      </c>
      <c r="R5" s="200"/>
      <c r="Y5" s="111" t="e">
        <f>IF(OR([6]Altalanos!$A$8="F1",[6]Altalanos!$A$8="F2",[6]Altalanos!$A$8="N1",[6]Altalanos!$A$8="N2"),1,2)</f>
        <v>#REF!</v>
      </c>
      <c r="Z5" s="111"/>
      <c r="AA5" s="111" t="s">
        <v>51</v>
      </c>
      <c r="AB5" s="114">
        <v>200</v>
      </c>
      <c r="AC5" s="114">
        <v>150</v>
      </c>
      <c r="AD5" s="114">
        <v>120</v>
      </c>
      <c r="AE5" s="114">
        <v>90</v>
      </c>
      <c r="AF5" s="114">
        <v>60</v>
      </c>
      <c r="AG5" s="114">
        <v>40</v>
      </c>
      <c r="AH5" s="114">
        <v>15</v>
      </c>
      <c r="AI5" s="48"/>
      <c r="AJ5" s="48"/>
      <c r="AK5" s="48"/>
    </row>
    <row r="6" spans="1:37" s="208" customFormat="1" ht="11.1" customHeight="1" thickBot="1" x14ac:dyDescent="0.3">
      <c r="A6" s="201"/>
      <c r="B6" s="202"/>
      <c r="C6" s="202"/>
      <c r="D6" s="202"/>
      <c r="E6" s="202"/>
      <c r="F6" s="203" t="s">
        <v>78</v>
      </c>
      <c r="G6" s="204"/>
      <c r="H6" s="205"/>
      <c r="I6" s="204"/>
      <c r="J6" s="206"/>
      <c r="K6" s="202" t="s">
        <v>78</v>
      </c>
      <c r="L6" s="206"/>
      <c r="M6" s="202" t="s">
        <v>78</v>
      </c>
      <c r="N6" s="206"/>
      <c r="O6" s="202" t="s">
        <v>78</v>
      </c>
      <c r="P6" s="206"/>
      <c r="Q6" s="202" t="str">
        <f>IF(Y3="","",CONCATENATE(VLOOKUP(Y3,AB1:AH1,1)," pont"))</f>
        <v/>
      </c>
      <c r="R6" s="207"/>
      <c r="Y6" s="209"/>
      <c r="Z6" s="209"/>
      <c r="AA6" s="209" t="s">
        <v>49</v>
      </c>
      <c r="AB6" s="210">
        <v>150</v>
      </c>
      <c r="AC6" s="210">
        <v>120</v>
      </c>
      <c r="AD6" s="210">
        <v>90</v>
      </c>
      <c r="AE6" s="210">
        <v>60</v>
      </c>
      <c r="AF6" s="210">
        <v>40</v>
      </c>
      <c r="AG6" s="210">
        <v>25</v>
      </c>
      <c r="AH6" s="210">
        <v>10</v>
      </c>
      <c r="AI6" s="211"/>
      <c r="AJ6" s="211"/>
      <c r="AK6" s="211"/>
    </row>
    <row r="7" spans="1:37" s="224" customFormat="1" ht="12.9" customHeight="1" x14ac:dyDescent="0.25">
      <c r="A7" s="212">
        <v>1</v>
      </c>
      <c r="B7" s="213">
        <v>0</v>
      </c>
      <c r="C7" s="214">
        <v>0</v>
      </c>
      <c r="D7" s="214">
        <v>0</v>
      </c>
      <c r="E7" s="215">
        <v>1</v>
      </c>
      <c r="F7" s="216" t="s">
        <v>193</v>
      </c>
      <c r="G7" s="216">
        <v>0</v>
      </c>
      <c r="H7" s="216"/>
      <c r="I7" s="216">
        <v>0</v>
      </c>
      <c r="J7" s="217"/>
      <c r="K7" s="218"/>
      <c r="L7" s="218"/>
      <c r="M7" s="218"/>
      <c r="N7" s="218"/>
      <c r="O7" s="219"/>
      <c r="P7" s="220"/>
      <c r="Q7" s="221"/>
      <c r="R7" s="222"/>
      <c r="S7" s="223"/>
      <c r="U7" s="225" t="e">
        <f>[6]Birók!P21</f>
        <v>#REF!</v>
      </c>
      <c r="Y7" s="111"/>
      <c r="Z7" s="111"/>
      <c r="AA7" s="111" t="s">
        <v>47</v>
      </c>
      <c r="AB7" s="114">
        <v>120</v>
      </c>
      <c r="AC7" s="114">
        <v>90</v>
      </c>
      <c r="AD7" s="114">
        <v>60</v>
      </c>
      <c r="AE7" s="114">
        <v>40</v>
      </c>
      <c r="AF7" s="114">
        <v>25</v>
      </c>
      <c r="AG7" s="114">
        <v>10</v>
      </c>
      <c r="AH7" s="114">
        <v>5</v>
      </c>
      <c r="AI7" s="48"/>
      <c r="AJ7" s="48"/>
      <c r="AK7" s="48"/>
    </row>
    <row r="8" spans="1:37" s="224" customFormat="1" ht="12.9" customHeight="1" x14ac:dyDescent="0.25">
      <c r="A8" s="226"/>
      <c r="B8" s="227"/>
      <c r="C8" s="228"/>
      <c r="D8" s="228"/>
      <c r="E8" s="229"/>
      <c r="F8" s="230"/>
      <c r="G8" s="230"/>
      <c r="H8" s="231"/>
      <c r="I8" s="232" t="s">
        <v>113</v>
      </c>
      <c r="J8" s="233" t="s">
        <v>114</v>
      </c>
      <c r="K8" s="234" t="s">
        <v>193</v>
      </c>
      <c r="L8" s="234"/>
      <c r="M8" s="218"/>
      <c r="N8" s="218"/>
      <c r="O8" s="219"/>
      <c r="P8" s="220"/>
      <c r="Q8" s="221"/>
      <c r="R8" s="222"/>
      <c r="S8" s="223"/>
      <c r="U8" s="235" t="e">
        <f>[6]Birók!P22</f>
        <v>#REF!</v>
      </c>
      <c r="Y8" s="111"/>
      <c r="Z8" s="111"/>
      <c r="AA8" s="111" t="s">
        <v>45</v>
      </c>
      <c r="AB8" s="114">
        <v>90</v>
      </c>
      <c r="AC8" s="114">
        <v>60</v>
      </c>
      <c r="AD8" s="114">
        <v>40</v>
      </c>
      <c r="AE8" s="114">
        <v>25</v>
      </c>
      <c r="AF8" s="114">
        <v>10</v>
      </c>
      <c r="AG8" s="114">
        <v>5</v>
      </c>
      <c r="AH8" s="114">
        <v>2</v>
      </c>
      <c r="AI8" s="48"/>
      <c r="AJ8" s="48"/>
      <c r="AK8" s="48"/>
    </row>
    <row r="9" spans="1:37" s="224" customFormat="1" ht="12.9" customHeight="1" x14ac:dyDescent="0.25">
      <c r="A9" s="226">
        <v>2</v>
      </c>
      <c r="B9" s="213" t="s">
        <v>78</v>
      </c>
      <c r="C9" s="214" t="s">
        <v>78</v>
      </c>
      <c r="D9" s="214" t="s">
        <v>78</v>
      </c>
      <c r="E9" s="215"/>
      <c r="F9" s="236" t="s">
        <v>115</v>
      </c>
      <c r="G9" s="236" t="s">
        <v>78</v>
      </c>
      <c r="H9" s="236"/>
      <c r="I9" s="216" t="s">
        <v>78</v>
      </c>
      <c r="J9" s="237"/>
      <c r="K9" s="218"/>
      <c r="L9" s="238"/>
      <c r="M9" s="218"/>
      <c r="N9" s="218"/>
      <c r="O9" s="219"/>
      <c r="P9" s="220"/>
      <c r="Q9" s="221"/>
      <c r="R9" s="222"/>
      <c r="S9" s="223"/>
      <c r="U9" s="235" t="e">
        <f>[6]Birók!P23</f>
        <v>#REF!</v>
      </c>
      <c r="Y9" s="111"/>
      <c r="Z9" s="111"/>
      <c r="AA9" s="111" t="s">
        <v>44</v>
      </c>
      <c r="AB9" s="114">
        <v>60</v>
      </c>
      <c r="AC9" s="114">
        <v>40</v>
      </c>
      <c r="AD9" s="114">
        <v>25</v>
      </c>
      <c r="AE9" s="114">
        <v>10</v>
      </c>
      <c r="AF9" s="114">
        <v>5</v>
      </c>
      <c r="AG9" s="114">
        <v>2</v>
      </c>
      <c r="AH9" s="114">
        <v>1</v>
      </c>
      <c r="AI9" s="48"/>
      <c r="AJ9" s="48"/>
      <c r="AK9" s="48"/>
    </row>
    <row r="10" spans="1:37" s="224" customFormat="1" ht="12.9" customHeight="1" x14ac:dyDescent="0.25">
      <c r="A10" s="226"/>
      <c r="B10" s="227"/>
      <c r="C10" s="228"/>
      <c r="D10" s="228"/>
      <c r="E10" s="239"/>
      <c r="F10" s="230"/>
      <c r="G10" s="230"/>
      <c r="H10" s="231"/>
      <c r="I10" s="218"/>
      <c r="J10" s="240"/>
      <c r="K10" s="241" t="s">
        <v>113</v>
      </c>
      <c r="L10" s="242" t="s">
        <v>114</v>
      </c>
      <c r="M10" s="234" t="s">
        <v>116</v>
      </c>
      <c r="N10" s="243"/>
      <c r="O10" s="244"/>
      <c r="P10" s="244"/>
      <c r="Q10" s="221"/>
      <c r="R10" s="222"/>
      <c r="S10" s="223"/>
      <c r="U10" s="235" t="e">
        <f>[6]Birók!P24</f>
        <v>#REF!</v>
      </c>
      <c r="Y10" s="111"/>
      <c r="Z10" s="111"/>
      <c r="AA10" s="111" t="s">
        <v>43</v>
      </c>
      <c r="AB10" s="114">
        <v>40</v>
      </c>
      <c r="AC10" s="114">
        <v>25</v>
      </c>
      <c r="AD10" s="114">
        <v>15</v>
      </c>
      <c r="AE10" s="114">
        <v>7</v>
      </c>
      <c r="AF10" s="114">
        <v>4</v>
      </c>
      <c r="AG10" s="114">
        <v>1</v>
      </c>
      <c r="AH10" s="114">
        <v>0</v>
      </c>
      <c r="AI10" s="48"/>
      <c r="AJ10" s="48"/>
      <c r="AK10" s="48"/>
    </row>
    <row r="11" spans="1:37" s="224" customFormat="1" ht="12.9" customHeight="1" x14ac:dyDescent="0.25">
      <c r="A11" s="226">
        <v>3</v>
      </c>
      <c r="B11" s="213">
        <v>0</v>
      </c>
      <c r="C11" s="214">
        <v>0</v>
      </c>
      <c r="D11" s="214">
        <v>0</v>
      </c>
      <c r="E11" s="215">
        <v>8</v>
      </c>
      <c r="F11" s="236" t="s">
        <v>116</v>
      </c>
      <c r="G11" s="236">
        <v>0</v>
      </c>
      <c r="H11" s="236"/>
      <c r="I11" s="236">
        <v>0</v>
      </c>
      <c r="J11" s="217"/>
      <c r="K11" s="218"/>
      <c r="L11" s="245"/>
      <c r="M11" s="218" t="s">
        <v>309</v>
      </c>
      <c r="N11" s="246"/>
      <c r="O11" s="244"/>
      <c r="P11" s="244"/>
      <c r="Q11" s="221"/>
      <c r="R11" s="222"/>
      <c r="S11" s="223"/>
      <c r="U11" s="235" t="e">
        <f>[6]Birók!P25</f>
        <v>#REF!</v>
      </c>
      <c r="Y11" s="111"/>
      <c r="Z11" s="111"/>
      <c r="AA11" s="111" t="s">
        <v>42</v>
      </c>
      <c r="AB11" s="114">
        <v>25</v>
      </c>
      <c r="AC11" s="114">
        <v>15</v>
      </c>
      <c r="AD11" s="114">
        <v>10</v>
      </c>
      <c r="AE11" s="114">
        <v>6</v>
      </c>
      <c r="AF11" s="114">
        <v>3</v>
      </c>
      <c r="AG11" s="114">
        <v>1</v>
      </c>
      <c r="AH11" s="114">
        <v>0</v>
      </c>
      <c r="AI11" s="48"/>
      <c r="AJ11" s="48"/>
      <c r="AK11" s="48"/>
    </row>
    <row r="12" spans="1:37" s="224" customFormat="1" ht="12.9" customHeight="1" x14ac:dyDescent="0.25">
      <c r="A12" s="226"/>
      <c r="B12" s="227"/>
      <c r="C12" s="228"/>
      <c r="D12" s="228"/>
      <c r="E12" s="239"/>
      <c r="F12" s="230"/>
      <c r="G12" s="230"/>
      <c r="H12" s="231"/>
      <c r="I12" s="232" t="s">
        <v>113</v>
      </c>
      <c r="J12" s="233" t="s">
        <v>114</v>
      </c>
      <c r="K12" s="234" t="s">
        <v>116</v>
      </c>
      <c r="L12" s="247"/>
      <c r="M12" s="218"/>
      <c r="N12" s="246"/>
      <c r="O12" s="244"/>
      <c r="P12" s="244"/>
      <c r="Q12" s="221"/>
      <c r="R12" s="222"/>
      <c r="S12" s="223"/>
      <c r="U12" s="235" t="e">
        <f>[6]Birók!P26</f>
        <v>#REF!</v>
      </c>
      <c r="Y12" s="111"/>
      <c r="Z12" s="111"/>
      <c r="AA12" s="111" t="s">
        <v>41</v>
      </c>
      <c r="AB12" s="114">
        <v>15</v>
      </c>
      <c r="AC12" s="114">
        <v>10</v>
      </c>
      <c r="AD12" s="114">
        <v>6</v>
      </c>
      <c r="AE12" s="114">
        <v>3</v>
      </c>
      <c r="AF12" s="114">
        <v>1</v>
      </c>
      <c r="AG12" s="114">
        <v>0</v>
      </c>
      <c r="AH12" s="114">
        <v>0</v>
      </c>
      <c r="AI12" s="48"/>
      <c r="AJ12" s="48"/>
      <c r="AK12" s="48"/>
    </row>
    <row r="13" spans="1:37" s="224" customFormat="1" ht="12.9" customHeight="1" x14ac:dyDescent="0.25">
      <c r="A13" s="226">
        <v>4</v>
      </c>
      <c r="B13" s="213">
        <v>0</v>
      </c>
      <c r="C13" s="214">
        <v>0</v>
      </c>
      <c r="D13" s="214">
        <v>0</v>
      </c>
      <c r="E13" s="215">
        <v>5</v>
      </c>
      <c r="F13" s="236" t="s">
        <v>115</v>
      </c>
      <c r="G13" s="236">
        <v>0</v>
      </c>
      <c r="H13" s="236"/>
      <c r="I13" s="236">
        <v>0</v>
      </c>
      <c r="J13" s="248"/>
      <c r="K13" s="218"/>
      <c r="L13" s="218"/>
      <c r="M13" s="218"/>
      <c r="N13" s="246"/>
      <c r="O13" s="244"/>
      <c r="P13" s="244"/>
      <c r="Q13" s="221"/>
      <c r="R13" s="222"/>
      <c r="S13" s="223"/>
      <c r="U13" s="235" t="e">
        <f>[6]Birók!P27</f>
        <v>#REF!</v>
      </c>
      <c r="Y13" s="111"/>
      <c r="Z13" s="111"/>
      <c r="AA13" s="111" t="s">
        <v>40</v>
      </c>
      <c r="AB13" s="114">
        <v>10</v>
      </c>
      <c r="AC13" s="114">
        <v>6</v>
      </c>
      <c r="AD13" s="114">
        <v>3</v>
      </c>
      <c r="AE13" s="114">
        <v>1</v>
      </c>
      <c r="AF13" s="114">
        <v>0</v>
      </c>
      <c r="AG13" s="114">
        <v>0</v>
      </c>
      <c r="AH13" s="114">
        <v>0</v>
      </c>
      <c r="AI13" s="48"/>
      <c r="AJ13" s="48"/>
      <c r="AK13" s="48"/>
    </row>
    <row r="14" spans="1:37" s="224" customFormat="1" ht="12.9" customHeight="1" x14ac:dyDescent="0.25">
      <c r="A14" s="226"/>
      <c r="B14" s="227"/>
      <c r="C14" s="228"/>
      <c r="D14" s="228"/>
      <c r="E14" s="239"/>
      <c r="F14" s="218"/>
      <c r="G14" s="218"/>
      <c r="H14" s="249"/>
      <c r="I14" s="250"/>
      <c r="J14" s="240"/>
      <c r="K14" s="218"/>
      <c r="L14" s="218"/>
      <c r="M14" s="241" t="s">
        <v>113</v>
      </c>
      <c r="N14" s="242"/>
      <c r="O14" s="234" t="s">
        <v>194</v>
      </c>
      <c r="P14" s="243"/>
      <c r="Q14" s="221"/>
      <c r="R14" s="222"/>
      <c r="S14" s="223"/>
      <c r="U14" s="235" t="e">
        <f>[6]Birók!P28</f>
        <v>#REF!</v>
      </c>
      <c r="Y14" s="111"/>
      <c r="Z14" s="111"/>
      <c r="AA14" s="111" t="s">
        <v>39</v>
      </c>
      <c r="AB14" s="114">
        <v>3</v>
      </c>
      <c r="AC14" s="114">
        <v>2</v>
      </c>
      <c r="AD14" s="114">
        <v>1</v>
      </c>
      <c r="AE14" s="114">
        <v>0</v>
      </c>
      <c r="AF14" s="114">
        <v>0</v>
      </c>
      <c r="AG14" s="114">
        <v>0</v>
      </c>
      <c r="AH14" s="114">
        <v>0</v>
      </c>
      <c r="AI14" s="48"/>
      <c r="AJ14" s="48"/>
      <c r="AK14" s="48"/>
    </row>
    <row r="15" spans="1:37" s="224" customFormat="1" ht="12.9" customHeight="1" x14ac:dyDescent="0.25">
      <c r="A15" s="212">
        <v>5</v>
      </c>
      <c r="B15" s="213">
        <v>0</v>
      </c>
      <c r="C15" s="214">
        <v>0</v>
      </c>
      <c r="D15" s="214">
        <v>0</v>
      </c>
      <c r="E15" s="215">
        <v>4</v>
      </c>
      <c r="F15" s="216" t="s">
        <v>194</v>
      </c>
      <c r="G15" s="216">
        <v>0</v>
      </c>
      <c r="H15" s="216"/>
      <c r="I15" s="216">
        <v>0</v>
      </c>
      <c r="J15" s="251"/>
      <c r="K15" s="218"/>
      <c r="L15" s="218"/>
      <c r="M15" s="218"/>
      <c r="N15" s="246"/>
      <c r="O15" s="218" t="s">
        <v>311</v>
      </c>
      <c r="P15" s="246"/>
      <c r="Q15" s="221"/>
      <c r="R15" s="222"/>
      <c r="S15" s="223"/>
      <c r="U15" s="235" t="e">
        <f>[6]Birók!P29</f>
        <v>#REF!</v>
      </c>
      <c r="Y15" s="111"/>
      <c r="Z15" s="111"/>
      <c r="AA15" s="111"/>
      <c r="AB15" s="111"/>
      <c r="AC15" s="111"/>
      <c r="AD15" s="111"/>
      <c r="AE15" s="111"/>
      <c r="AF15" s="111"/>
      <c r="AG15" s="111"/>
      <c r="AH15" s="111"/>
      <c r="AI15" s="48"/>
      <c r="AJ15" s="48"/>
      <c r="AK15" s="48"/>
    </row>
    <row r="16" spans="1:37" s="224" customFormat="1" ht="12.9" customHeight="1" thickBot="1" x14ac:dyDescent="0.3">
      <c r="A16" s="226"/>
      <c r="B16" s="227"/>
      <c r="C16" s="228"/>
      <c r="D16" s="228"/>
      <c r="E16" s="239"/>
      <c r="F16" s="230"/>
      <c r="G16" s="230"/>
      <c r="H16" s="231"/>
      <c r="I16" s="232" t="s">
        <v>113</v>
      </c>
      <c r="J16" s="233" t="s">
        <v>114</v>
      </c>
      <c r="K16" s="234" t="s">
        <v>194</v>
      </c>
      <c r="L16" s="234"/>
      <c r="M16" s="218"/>
      <c r="N16" s="246"/>
      <c r="O16" s="244"/>
      <c r="P16" s="246"/>
      <c r="Q16" s="221"/>
      <c r="R16" s="222"/>
      <c r="S16" s="223"/>
      <c r="U16" s="252" t="e">
        <f>[6]Birók!P30</f>
        <v>#REF!</v>
      </c>
      <c r="Y16" s="111"/>
      <c r="Z16" s="111"/>
      <c r="AA16" s="111" t="s">
        <v>50</v>
      </c>
      <c r="AB16" s="114">
        <v>150</v>
      </c>
      <c r="AC16" s="114">
        <v>120</v>
      </c>
      <c r="AD16" s="114">
        <v>90</v>
      </c>
      <c r="AE16" s="114">
        <v>60</v>
      </c>
      <c r="AF16" s="114">
        <v>40</v>
      </c>
      <c r="AG16" s="114">
        <v>25</v>
      </c>
      <c r="AH16" s="114">
        <v>15</v>
      </c>
      <c r="AI16" s="48"/>
      <c r="AJ16" s="48"/>
      <c r="AK16" s="48"/>
    </row>
    <row r="17" spans="1:37" s="224" customFormat="1" ht="12.9" customHeight="1" x14ac:dyDescent="0.25">
      <c r="A17" s="226">
        <v>6</v>
      </c>
      <c r="B17" s="213" t="s">
        <v>78</v>
      </c>
      <c r="C17" s="214" t="s">
        <v>78</v>
      </c>
      <c r="D17" s="214" t="s">
        <v>78</v>
      </c>
      <c r="E17" s="215"/>
      <c r="F17" s="236" t="s">
        <v>115</v>
      </c>
      <c r="G17" s="236" t="s">
        <v>78</v>
      </c>
      <c r="H17" s="236"/>
      <c r="I17" s="236" t="s">
        <v>78</v>
      </c>
      <c r="J17" s="237"/>
      <c r="K17" s="218"/>
      <c r="L17" s="238"/>
      <c r="M17" s="218"/>
      <c r="N17" s="246"/>
      <c r="O17" s="244"/>
      <c r="P17" s="246"/>
      <c r="Q17" s="221"/>
      <c r="R17" s="222"/>
      <c r="S17" s="223"/>
      <c r="Y17" s="111"/>
      <c r="Z17" s="111"/>
      <c r="AA17" s="111" t="s">
        <v>52</v>
      </c>
      <c r="AB17" s="114">
        <v>120</v>
      </c>
      <c r="AC17" s="114">
        <v>90</v>
      </c>
      <c r="AD17" s="114">
        <v>60</v>
      </c>
      <c r="AE17" s="114">
        <v>40</v>
      </c>
      <c r="AF17" s="114">
        <v>25</v>
      </c>
      <c r="AG17" s="114">
        <v>15</v>
      </c>
      <c r="AH17" s="114">
        <v>8</v>
      </c>
      <c r="AI17" s="48"/>
      <c r="AJ17" s="48"/>
      <c r="AK17" s="48"/>
    </row>
    <row r="18" spans="1:37" s="224" customFormat="1" ht="12.9" customHeight="1" x14ac:dyDescent="0.25">
      <c r="A18" s="226"/>
      <c r="B18" s="227"/>
      <c r="C18" s="228"/>
      <c r="D18" s="228"/>
      <c r="E18" s="239"/>
      <c r="F18" s="230"/>
      <c r="G18" s="230"/>
      <c r="H18" s="231"/>
      <c r="I18" s="218"/>
      <c r="J18" s="240"/>
      <c r="K18" s="241" t="s">
        <v>113</v>
      </c>
      <c r="L18" s="242"/>
      <c r="M18" s="234" t="s">
        <v>194</v>
      </c>
      <c r="N18" s="253"/>
      <c r="O18" s="244"/>
      <c r="P18" s="246"/>
      <c r="Q18" s="221"/>
      <c r="R18" s="222"/>
      <c r="S18" s="223"/>
      <c r="Y18" s="111"/>
      <c r="Z18" s="111"/>
      <c r="AA18" s="111" t="s">
        <v>51</v>
      </c>
      <c r="AB18" s="114">
        <v>90</v>
      </c>
      <c r="AC18" s="114">
        <v>60</v>
      </c>
      <c r="AD18" s="114">
        <v>40</v>
      </c>
      <c r="AE18" s="114">
        <v>25</v>
      </c>
      <c r="AF18" s="114">
        <v>15</v>
      </c>
      <c r="AG18" s="114">
        <v>8</v>
      </c>
      <c r="AH18" s="114">
        <v>4</v>
      </c>
      <c r="AI18" s="48"/>
      <c r="AJ18" s="48"/>
      <c r="AK18" s="48"/>
    </row>
    <row r="19" spans="1:37" s="224" customFormat="1" ht="12.9" customHeight="1" x14ac:dyDescent="0.25">
      <c r="A19" s="226">
        <v>7</v>
      </c>
      <c r="B19" s="213">
        <v>0</v>
      </c>
      <c r="C19" s="236" t="s">
        <v>195</v>
      </c>
      <c r="D19" s="214">
        <v>0</v>
      </c>
      <c r="E19" s="215">
        <v>6</v>
      </c>
      <c r="F19" s="236" t="s">
        <v>195</v>
      </c>
      <c r="G19" s="236">
        <v>0</v>
      </c>
      <c r="H19" s="236"/>
      <c r="I19" s="236">
        <v>0</v>
      </c>
      <c r="J19" s="217"/>
      <c r="K19" s="218"/>
      <c r="L19" s="245"/>
      <c r="M19" s="218" t="s">
        <v>311</v>
      </c>
      <c r="N19" s="244"/>
      <c r="O19" s="244"/>
      <c r="P19" s="246"/>
      <c r="Q19" s="221"/>
      <c r="R19" s="222"/>
      <c r="S19" s="223"/>
      <c r="Y19" s="111"/>
      <c r="Z19" s="111"/>
      <c r="AA19" s="111" t="s">
        <v>49</v>
      </c>
      <c r="AB19" s="114">
        <v>60</v>
      </c>
      <c r="AC19" s="114">
        <v>40</v>
      </c>
      <c r="AD19" s="114">
        <v>25</v>
      </c>
      <c r="AE19" s="114">
        <v>15</v>
      </c>
      <c r="AF19" s="114">
        <v>8</v>
      </c>
      <c r="AG19" s="114">
        <v>4</v>
      </c>
      <c r="AH19" s="114">
        <v>2</v>
      </c>
      <c r="AI19" s="48"/>
      <c r="AJ19" s="48"/>
      <c r="AK19" s="48"/>
    </row>
    <row r="20" spans="1:37" s="224" customFormat="1" ht="12.9" customHeight="1" x14ac:dyDescent="0.25">
      <c r="A20" s="226"/>
      <c r="B20" s="227"/>
      <c r="C20" s="228"/>
      <c r="D20" s="228"/>
      <c r="E20" s="229"/>
      <c r="F20" s="230"/>
      <c r="G20" s="230"/>
      <c r="H20" s="231"/>
      <c r="I20" s="232" t="s">
        <v>113</v>
      </c>
      <c r="J20" s="233" t="s">
        <v>114</v>
      </c>
      <c r="K20" s="236" t="s">
        <v>117</v>
      </c>
      <c r="L20" s="247"/>
      <c r="M20" s="218"/>
      <c r="N20" s="244"/>
      <c r="O20" s="244"/>
      <c r="P20" s="246"/>
      <c r="Q20" s="221"/>
      <c r="R20" s="222"/>
      <c r="S20" s="223"/>
      <c r="Y20" s="111"/>
      <c r="Z20" s="111"/>
      <c r="AA20" s="111" t="s">
        <v>47</v>
      </c>
      <c r="AB20" s="114">
        <v>40</v>
      </c>
      <c r="AC20" s="114">
        <v>25</v>
      </c>
      <c r="AD20" s="114">
        <v>15</v>
      </c>
      <c r="AE20" s="114">
        <v>8</v>
      </c>
      <c r="AF20" s="114">
        <v>4</v>
      </c>
      <c r="AG20" s="114">
        <v>2</v>
      </c>
      <c r="AH20" s="114">
        <v>1</v>
      </c>
      <c r="AI20" s="48"/>
      <c r="AJ20" s="48"/>
      <c r="AK20" s="48"/>
    </row>
    <row r="21" spans="1:37" s="224" customFormat="1" ht="12.9" customHeight="1" x14ac:dyDescent="0.25">
      <c r="A21" s="226">
        <v>8</v>
      </c>
      <c r="B21" s="213">
        <v>0</v>
      </c>
      <c r="C21" s="214">
        <v>0</v>
      </c>
      <c r="D21" s="214">
        <v>0</v>
      </c>
      <c r="E21" s="215">
        <v>5</v>
      </c>
      <c r="F21" s="236" t="s">
        <v>117</v>
      </c>
      <c r="G21" s="236">
        <v>0</v>
      </c>
      <c r="H21" s="236"/>
      <c r="I21" s="236">
        <v>0</v>
      </c>
      <c r="J21" s="248"/>
      <c r="K21" s="218" t="s">
        <v>310</v>
      </c>
      <c r="L21" s="218"/>
      <c r="M21" s="218"/>
      <c r="N21" s="244"/>
      <c r="O21" s="244"/>
      <c r="P21" s="246"/>
      <c r="Q21" s="221"/>
      <c r="R21" s="222"/>
      <c r="S21" s="223"/>
      <c r="Y21" s="111"/>
      <c r="Z21" s="111"/>
      <c r="AA21" s="111" t="s">
        <v>45</v>
      </c>
      <c r="AB21" s="114">
        <v>25</v>
      </c>
      <c r="AC21" s="114">
        <v>15</v>
      </c>
      <c r="AD21" s="114">
        <v>10</v>
      </c>
      <c r="AE21" s="114">
        <v>6</v>
      </c>
      <c r="AF21" s="114">
        <v>3</v>
      </c>
      <c r="AG21" s="114">
        <v>1</v>
      </c>
      <c r="AH21" s="114">
        <v>0</v>
      </c>
      <c r="AI21" s="48"/>
      <c r="AJ21" s="48"/>
      <c r="AK21" s="48"/>
    </row>
    <row r="22" spans="1:37" s="224" customFormat="1" ht="12.9" customHeight="1" x14ac:dyDescent="0.25">
      <c r="A22" s="226"/>
      <c r="B22" s="227"/>
      <c r="C22" s="228"/>
      <c r="D22" s="228"/>
      <c r="E22" s="229"/>
      <c r="F22" s="250"/>
      <c r="G22" s="250"/>
      <c r="H22" s="254"/>
      <c r="I22" s="250"/>
      <c r="J22" s="240"/>
      <c r="K22" s="218"/>
      <c r="L22" s="218"/>
      <c r="M22" s="218"/>
      <c r="N22" s="244"/>
      <c r="O22" s="241" t="s">
        <v>113</v>
      </c>
      <c r="P22" s="242"/>
      <c r="Q22" s="234" t="s">
        <v>309</v>
      </c>
      <c r="R22" s="243"/>
      <c r="S22" s="223"/>
      <c r="Y22" s="111"/>
      <c r="Z22" s="111"/>
      <c r="AA22" s="111" t="s">
        <v>44</v>
      </c>
      <c r="AB22" s="114">
        <v>15</v>
      </c>
      <c r="AC22" s="114">
        <v>10</v>
      </c>
      <c r="AD22" s="114">
        <v>6</v>
      </c>
      <c r="AE22" s="114">
        <v>3</v>
      </c>
      <c r="AF22" s="114">
        <v>1</v>
      </c>
      <c r="AG22" s="114">
        <v>0</v>
      </c>
      <c r="AH22" s="114">
        <v>0</v>
      </c>
      <c r="AI22" s="48"/>
      <c r="AJ22" s="48"/>
      <c r="AK22" s="48"/>
    </row>
    <row r="23" spans="1:37" s="224" customFormat="1" ht="12.9" customHeight="1" x14ac:dyDescent="0.25">
      <c r="A23" s="226">
        <v>9</v>
      </c>
      <c r="B23" s="213">
        <v>0</v>
      </c>
      <c r="C23" s="214">
        <v>0</v>
      </c>
      <c r="D23" s="214">
        <v>0</v>
      </c>
      <c r="E23" s="215">
        <v>7</v>
      </c>
      <c r="F23" s="236" t="s">
        <v>196</v>
      </c>
      <c r="G23" s="236">
        <v>0</v>
      </c>
      <c r="H23" s="236"/>
      <c r="I23" s="236">
        <v>0</v>
      </c>
      <c r="J23" s="217"/>
      <c r="K23" s="218"/>
      <c r="L23" s="218"/>
      <c r="M23" s="218"/>
      <c r="N23" s="244"/>
      <c r="O23" s="218"/>
      <c r="P23" s="246"/>
      <c r="Q23" s="218"/>
      <c r="R23" s="244"/>
      <c r="S23" s="223"/>
      <c r="Y23" s="111"/>
      <c r="Z23" s="111"/>
      <c r="AA23" s="111" t="s">
        <v>43</v>
      </c>
      <c r="AB23" s="114">
        <v>10</v>
      </c>
      <c r="AC23" s="114">
        <v>6</v>
      </c>
      <c r="AD23" s="114">
        <v>3</v>
      </c>
      <c r="AE23" s="114">
        <v>1</v>
      </c>
      <c r="AF23" s="114">
        <v>0</v>
      </c>
      <c r="AG23" s="114">
        <v>0</v>
      </c>
      <c r="AH23" s="114">
        <v>0</v>
      </c>
      <c r="AI23" s="48"/>
      <c r="AJ23" s="48"/>
      <c r="AK23" s="48"/>
    </row>
    <row r="24" spans="1:37" s="224" customFormat="1" ht="12.9" customHeight="1" x14ac:dyDescent="0.25">
      <c r="A24" s="226"/>
      <c r="B24" s="227"/>
      <c r="C24" s="228"/>
      <c r="D24" s="228"/>
      <c r="E24" s="229"/>
      <c r="F24" s="230"/>
      <c r="G24" s="230"/>
      <c r="H24" s="231"/>
      <c r="I24" s="232" t="s">
        <v>113</v>
      </c>
      <c r="J24" s="233" t="s">
        <v>114</v>
      </c>
      <c r="K24" s="234" t="s">
        <v>196</v>
      </c>
      <c r="L24" s="234"/>
      <c r="M24" s="218"/>
      <c r="N24" s="244"/>
      <c r="O24" s="244"/>
      <c r="P24" s="246"/>
      <c r="Q24" s="221"/>
      <c r="R24" s="222"/>
      <c r="S24" s="223"/>
      <c r="Y24" s="111"/>
      <c r="Z24" s="111"/>
      <c r="AA24" s="111" t="s">
        <v>42</v>
      </c>
      <c r="AB24" s="114">
        <v>6</v>
      </c>
      <c r="AC24" s="114">
        <v>3</v>
      </c>
      <c r="AD24" s="114">
        <v>1</v>
      </c>
      <c r="AE24" s="114">
        <v>0</v>
      </c>
      <c r="AF24" s="114">
        <v>0</v>
      </c>
      <c r="AG24" s="114">
        <v>0</v>
      </c>
      <c r="AH24" s="114">
        <v>0</v>
      </c>
      <c r="AI24" s="48"/>
      <c r="AJ24" s="48"/>
      <c r="AK24" s="48"/>
    </row>
    <row r="25" spans="1:37" s="224" customFormat="1" ht="12.9" customHeight="1" x14ac:dyDescent="0.25">
      <c r="A25" s="226">
        <v>10</v>
      </c>
      <c r="B25" s="213" t="s">
        <v>78</v>
      </c>
      <c r="C25" s="214" t="s">
        <v>78</v>
      </c>
      <c r="D25" s="214" t="s">
        <v>78</v>
      </c>
      <c r="E25" s="215"/>
      <c r="F25" s="236" t="s">
        <v>115</v>
      </c>
      <c r="G25" s="236" t="s">
        <v>78</v>
      </c>
      <c r="H25" s="236"/>
      <c r="I25" s="236" t="s">
        <v>78</v>
      </c>
      <c r="J25" s="237"/>
      <c r="K25" s="218"/>
      <c r="L25" s="238"/>
      <c r="M25" s="218"/>
      <c r="N25" s="244"/>
      <c r="O25" s="244"/>
      <c r="P25" s="246"/>
      <c r="Q25" s="221"/>
      <c r="R25" s="222"/>
      <c r="S25" s="223"/>
      <c r="Y25" s="111"/>
      <c r="Z25" s="111"/>
      <c r="AA25" s="111" t="s">
        <v>41</v>
      </c>
      <c r="AB25" s="114">
        <v>3</v>
      </c>
      <c r="AC25" s="114">
        <v>2</v>
      </c>
      <c r="AD25" s="114">
        <v>1</v>
      </c>
      <c r="AE25" s="114">
        <v>0</v>
      </c>
      <c r="AF25" s="114">
        <v>0</v>
      </c>
      <c r="AG25" s="114">
        <v>0</v>
      </c>
      <c r="AH25" s="114">
        <v>0</v>
      </c>
      <c r="AI25" s="48"/>
      <c r="AJ25" s="48"/>
      <c r="AK25" s="48"/>
    </row>
    <row r="26" spans="1:37" s="224" customFormat="1" ht="12.9" customHeight="1" x14ac:dyDescent="0.25">
      <c r="A26" s="226"/>
      <c r="B26" s="227"/>
      <c r="C26" s="228"/>
      <c r="D26" s="228"/>
      <c r="E26" s="239"/>
      <c r="F26" s="230"/>
      <c r="G26" s="230"/>
      <c r="H26" s="231"/>
      <c r="I26" s="218"/>
      <c r="J26" s="240"/>
      <c r="K26" s="241" t="s">
        <v>113</v>
      </c>
      <c r="L26" s="242"/>
      <c r="M26" s="234" t="s">
        <v>309</v>
      </c>
      <c r="N26" s="243"/>
      <c r="O26" s="244"/>
      <c r="P26" s="246"/>
      <c r="Q26" s="221"/>
      <c r="R26" s="222"/>
      <c r="S26" s="223"/>
      <c r="Y26" s="48"/>
      <c r="Z26" s="48"/>
      <c r="AA26" s="48"/>
      <c r="AB26" s="48"/>
      <c r="AC26" s="48"/>
      <c r="AD26" s="48"/>
      <c r="AE26" s="48"/>
      <c r="AF26" s="48"/>
      <c r="AG26" s="48"/>
      <c r="AH26" s="48"/>
      <c r="AI26" s="48"/>
      <c r="AJ26" s="48"/>
      <c r="AK26" s="48"/>
    </row>
    <row r="27" spans="1:37" s="224" customFormat="1" ht="12.9" customHeight="1" x14ac:dyDescent="0.25">
      <c r="A27" s="226">
        <v>11</v>
      </c>
      <c r="B27" s="213" t="s">
        <v>78</v>
      </c>
      <c r="C27" s="214" t="s">
        <v>78</v>
      </c>
      <c r="D27" s="214" t="s">
        <v>78</v>
      </c>
      <c r="E27" s="215"/>
      <c r="F27" s="236" t="s">
        <v>115</v>
      </c>
      <c r="G27" s="236" t="s">
        <v>78</v>
      </c>
      <c r="H27" s="236"/>
      <c r="I27" s="236" t="s">
        <v>78</v>
      </c>
      <c r="J27" s="217"/>
      <c r="K27" s="218"/>
      <c r="L27" s="245"/>
      <c r="M27" s="218"/>
      <c r="N27" s="246"/>
      <c r="O27" s="244"/>
      <c r="P27" s="246"/>
      <c r="Q27" s="221"/>
      <c r="R27" s="222"/>
      <c r="S27" s="223"/>
      <c r="Y27" s="48"/>
      <c r="Z27" s="48"/>
      <c r="AA27" s="48"/>
      <c r="AB27" s="48"/>
      <c r="AC27" s="48"/>
      <c r="AD27" s="48"/>
      <c r="AE27" s="48"/>
      <c r="AF27" s="48"/>
      <c r="AG27" s="48"/>
      <c r="AH27" s="48"/>
      <c r="AI27" s="48"/>
      <c r="AJ27" s="48"/>
      <c r="AK27" s="48"/>
    </row>
    <row r="28" spans="1:37" s="224" customFormat="1" ht="12.9" customHeight="1" x14ac:dyDescent="0.25">
      <c r="A28" s="255"/>
      <c r="B28" s="227"/>
      <c r="C28" s="228"/>
      <c r="D28" s="228"/>
      <c r="E28" s="239"/>
      <c r="F28" s="230"/>
      <c r="G28" s="230"/>
      <c r="H28" s="231"/>
      <c r="I28" s="232" t="s">
        <v>113</v>
      </c>
      <c r="J28" s="233" t="s">
        <v>118</v>
      </c>
      <c r="K28" s="234" t="s">
        <v>197</v>
      </c>
      <c r="L28" s="247"/>
      <c r="M28" s="218"/>
      <c r="N28" s="246"/>
      <c r="O28" s="244"/>
      <c r="P28" s="246"/>
      <c r="Q28" s="221"/>
      <c r="R28" s="222"/>
      <c r="S28" s="223"/>
    </row>
    <row r="29" spans="1:37" s="224" customFormat="1" ht="12.9" customHeight="1" x14ac:dyDescent="0.25">
      <c r="A29" s="212">
        <v>12</v>
      </c>
      <c r="B29" s="213">
        <v>0</v>
      </c>
      <c r="C29" s="214">
        <v>0</v>
      </c>
      <c r="D29" s="214">
        <v>0</v>
      </c>
      <c r="E29" s="215">
        <v>3</v>
      </c>
      <c r="F29" s="216" t="s">
        <v>197</v>
      </c>
      <c r="G29" s="216">
        <v>0</v>
      </c>
      <c r="H29" s="216"/>
      <c r="I29" s="216">
        <v>0</v>
      </c>
      <c r="J29" s="248"/>
      <c r="K29" s="218"/>
      <c r="L29" s="218"/>
      <c r="M29" s="218"/>
      <c r="N29" s="246"/>
      <c r="O29" s="244"/>
      <c r="P29" s="246"/>
      <c r="Q29" s="221"/>
      <c r="R29" s="222"/>
      <c r="S29" s="223"/>
    </row>
    <row r="30" spans="1:37" s="224" customFormat="1" ht="12.9" customHeight="1" x14ac:dyDescent="0.25">
      <c r="A30" s="226"/>
      <c r="B30" s="227"/>
      <c r="C30" s="228"/>
      <c r="D30" s="228"/>
      <c r="E30" s="239"/>
      <c r="F30" s="218"/>
      <c r="G30" s="218"/>
      <c r="H30" s="249"/>
      <c r="I30" s="250"/>
      <c r="J30" s="240"/>
      <c r="K30" s="218"/>
      <c r="L30" s="218"/>
      <c r="M30" s="241" t="s">
        <v>113</v>
      </c>
      <c r="N30" s="242"/>
      <c r="O30" s="234" t="s">
        <v>309</v>
      </c>
      <c r="P30" s="253"/>
      <c r="Q30" s="221"/>
      <c r="R30" s="222"/>
      <c r="S30" s="223"/>
    </row>
    <row r="31" spans="1:37" s="224" customFormat="1" ht="12.9" customHeight="1" x14ac:dyDescent="0.25">
      <c r="A31" s="226">
        <v>13</v>
      </c>
      <c r="B31" s="213">
        <v>0</v>
      </c>
      <c r="C31" s="214">
        <v>0</v>
      </c>
      <c r="D31" s="214">
        <v>0</v>
      </c>
      <c r="E31" s="215">
        <v>10</v>
      </c>
      <c r="F31" s="236" t="s">
        <v>198</v>
      </c>
      <c r="G31" s="236">
        <v>0</v>
      </c>
      <c r="H31" s="236"/>
      <c r="I31" s="236">
        <v>0</v>
      </c>
      <c r="J31" s="251"/>
      <c r="K31" s="218"/>
      <c r="L31" s="218"/>
      <c r="M31" s="218"/>
      <c r="N31" s="246"/>
      <c r="O31" s="218"/>
      <c r="P31" s="244"/>
      <c r="Q31" s="221"/>
      <c r="R31" s="222"/>
      <c r="S31" s="223"/>
    </row>
    <row r="32" spans="1:37" s="224" customFormat="1" ht="12.9" customHeight="1" x14ac:dyDescent="0.25">
      <c r="A32" s="226"/>
      <c r="B32" s="227"/>
      <c r="C32" s="228"/>
      <c r="D32" s="228"/>
      <c r="E32" s="239"/>
      <c r="F32" s="230"/>
      <c r="G32" s="230"/>
      <c r="H32" s="231"/>
      <c r="I32" s="241" t="s">
        <v>113</v>
      </c>
      <c r="J32" s="233"/>
      <c r="K32" s="234" t="s">
        <v>309</v>
      </c>
      <c r="L32" s="234"/>
      <c r="M32" s="218"/>
      <c r="N32" s="246"/>
      <c r="O32" s="244"/>
      <c r="P32" s="244"/>
      <c r="Q32" s="221"/>
      <c r="R32" s="222"/>
      <c r="S32" s="223"/>
    </row>
    <row r="33" spans="1:19" s="224" customFormat="1" ht="12.9" customHeight="1" x14ac:dyDescent="0.25">
      <c r="A33" s="226">
        <v>14</v>
      </c>
      <c r="B33" s="213">
        <v>0</v>
      </c>
      <c r="C33" s="214">
        <v>0</v>
      </c>
      <c r="D33" s="214">
        <v>0</v>
      </c>
      <c r="E33" s="215">
        <v>9</v>
      </c>
      <c r="F33" s="236" t="s">
        <v>199</v>
      </c>
      <c r="G33" s="236">
        <v>0</v>
      </c>
      <c r="H33" s="236"/>
      <c r="I33" s="236">
        <v>0</v>
      </c>
      <c r="J33" s="237"/>
      <c r="K33" s="218"/>
      <c r="L33" s="238"/>
      <c r="M33" s="218"/>
      <c r="N33" s="246"/>
      <c r="O33" s="244"/>
      <c r="P33" s="244"/>
      <c r="Q33" s="221"/>
      <c r="R33" s="222"/>
      <c r="S33" s="223"/>
    </row>
    <row r="34" spans="1:19" s="224" customFormat="1" ht="12.9" customHeight="1" x14ac:dyDescent="0.25">
      <c r="A34" s="226"/>
      <c r="B34" s="227"/>
      <c r="C34" s="228"/>
      <c r="D34" s="228"/>
      <c r="E34" s="239"/>
      <c r="F34" s="230"/>
      <c r="G34" s="230"/>
      <c r="H34" s="231"/>
      <c r="I34" s="218"/>
      <c r="J34" s="240"/>
      <c r="K34" s="241" t="s">
        <v>113</v>
      </c>
      <c r="L34" s="242"/>
      <c r="M34" s="234" t="s">
        <v>309</v>
      </c>
      <c r="N34" s="253"/>
      <c r="O34" s="244"/>
      <c r="P34" s="244"/>
      <c r="Q34" s="221"/>
      <c r="R34" s="222"/>
      <c r="S34" s="223"/>
    </row>
    <row r="35" spans="1:19" s="224" customFormat="1" ht="12.9" customHeight="1" x14ac:dyDescent="0.25">
      <c r="A35" s="226">
        <v>15</v>
      </c>
      <c r="B35" s="213" t="s">
        <v>78</v>
      </c>
      <c r="C35" s="214" t="s">
        <v>78</v>
      </c>
      <c r="D35" s="214" t="s">
        <v>78</v>
      </c>
      <c r="E35" s="215"/>
      <c r="F35" s="236" t="s">
        <v>115</v>
      </c>
      <c r="G35" s="236" t="s">
        <v>78</v>
      </c>
      <c r="H35" s="236"/>
      <c r="I35" s="236" t="s">
        <v>78</v>
      </c>
      <c r="J35" s="217"/>
      <c r="K35" s="218"/>
      <c r="L35" s="245"/>
      <c r="M35" s="218"/>
      <c r="N35" s="244"/>
      <c r="O35" s="244"/>
      <c r="P35" s="244"/>
      <c r="Q35" s="221"/>
      <c r="R35" s="222"/>
      <c r="S35" s="223"/>
    </row>
    <row r="36" spans="1:19" s="224" customFormat="1" ht="12.9" customHeight="1" x14ac:dyDescent="0.25">
      <c r="A36" s="226"/>
      <c r="B36" s="227"/>
      <c r="C36" s="228"/>
      <c r="D36" s="228"/>
      <c r="E36" s="229"/>
      <c r="F36" s="230"/>
      <c r="G36" s="230"/>
      <c r="H36" s="231"/>
      <c r="I36" s="241" t="s">
        <v>113</v>
      </c>
      <c r="J36" s="233" t="s">
        <v>118</v>
      </c>
      <c r="K36" s="234" t="s">
        <v>200</v>
      </c>
      <c r="L36" s="247"/>
      <c r="M36" s="218"/>
      <c r="N36" s="244"/>
      <c r="O36" s="244"/>
      <c r="P36" s="244"/>
      <c r="Q36" s="221"/>
      <c r="R36" s="222"/>
      <c r="S36" s="223"/>
    </row>
    <row r="37" spans="1:19" s="224" customFormat="1" ht="12.9" customHeight="1" x14ac:dyDescent="0.25">
      <c r="A37" s="212">
        <v>16</v>
      </c>
      <c r="B37" s="213">
        <v>0</v>
      </c>
      <c r="C37" s="214">
        <v>0</v>
      </c>
      <c r="D37" s="214">
        <v>0</v>
      </c>
      <c r="E37" s="215">
        <v>2</v>
      </c>
      <c r="F37" s="216" t="s">
        <v>200</v>
      </c>
      <c r="G37" s="216">
        <v>0</v>
      </c>
      <c r="H37" s="236"/>
      <c r="I37" s="216">
        <v>0</v>
      </c>
      <c r="J37" s="248"/>
      <c r="K37" s="218"/>
      <c r="L37" s="218"/>
      <c r="M37" s="218"/>
      <c r="N37" s="244"/>
      <c r="O37" s="244"/>
      <c r="P37" s="244"/>
      <c r="Q37" s="221"/>
      <c r="R37" s="222"/>
      <c r="S37" s="223"/>
    </row>
    <row r="38" spans="1:19" s="224" customFormat="1" ht="9.6" customHeight="1" x14ac:dyDescent="0.25">
      <c r="A38" s="256"/>
      <c r="B38" s="229"/>
      <c r="C38" s="229"/>
      <c r="D38" s="229"/>
      <c r="E38" s="229"/>
      <c r="F38" s="250"/>
      <c r="G38" s="250"/>
      <c r="H38" s="254"/>
      <c r="I38" s="218"/>
      <c r="J38" s="240"/>
      <c r="K38" s="218"/>
      <c r="L38" s="218"/>
      <c r="M38" s="218"/>
      <c r="N38" s="244"/>
      <c r="O38" s="244"/>
      <c r="P38" s="244"/>
      <c r="Q38" s="221"/>
      <c r="R38" s="222"/>
      <c r="S38" s="223"/>
    </row>
    <row r="39" spans="1:19" s="224" customFormat="1" ht="9.6" customHeight="1" x14ac:dyDescent="0.25">
      <c r="A39" s="257"/>
      <c r="B39" s="258"/>
      <c r="C39" s="258"/>
      <c r="D39" s="258"/>
      <c r="E39" s="229"/>
      <c r="F39" s="258"/>
      <c r="G39" s="258"/>
      <c r="H39" s="258"/>
      <c r="I39" s="258"/>
      <c r="J39" s="229"/>
      <c r="K39" s="258"/>
      <c r="L39" s="258"/>
      <c r="M39" s="258"/>
      <c r="N39" s="259"/>
      <c r="O39" s="259"/>
      <c r="P39" s="259"/>
      <c r="Q39" s="221"/>
      <c r="R39" s="222"/>
      <c r="S39" s="223"/>
    </row>
    <row r="40" spans="1:19" s="224" customFormat="1" ht="9.6" customHeight="1" x14ac:dyDescent="0.25">
      <c r="A40" s="256"/>
      <c r="B40" s="229"/>
      <c r="C40" s="229"/>
      <c r="D40" s="229"/>
      <c r="E40" s="229"/>
      <c r="F40" s="258"/>
      <c r="G40" s="258"/>
      <c r="I40" s="258"/>
      <c r="J40" s="229"/>
      <c r="K40" s="258"/>
      <c r="L40" s="258"/>
      <c r="M40" s="260"/>
      <c r="N40" s="229"/>
      <c r="O40" s="258"/>
      <c r="P40" s="259"/>
      <c r="Q40" s="221"/>
      <c r="R40" s="222"/>
      <c r="S40" s="223"/>
    </row>
    <row r="41" spans="1:19" s="224" customFormat="1" ht="9.6" customHeight="1" x14ac:dyDescent="0.25">
      <c r="A41" s="256"/>
      <c r="B41" s="258"/>
      <c r="C41" s="258"/>
      <c r="D41" s="258"/>
      <c r="E41" s="229"/>
      <c r="F41" s="258"/>
      <c r="G41" s="258"/>
      <c r="H41" s="258"/>
      <c r="I41" s="258"/>
      <c r="J41" s="229"/>
      <c r="K41" s="258"/>
      <c r="L41" s="258"/>
      <c r="M41" s="258"/>
      <c r="N41" s="259"/>
      <c r="O41" s="258"/>
      <c r="P41" s="259"/>
      <c r="Q41" s="221"/>
      <c r="R41" s="222"/>
      <c r="S41" s="223"/>
    </row>
    <row r="42" spans="1:19" s="224" customFormat="1" ht="9.6" customHeight="1" x14ac:dyDescent="0.25">
      <c r="A42" s="256"/>
      <c r="B42" s="229"/>
      <c r="C42" s="229"/>
      <c r="D42" s="229"/>
      <c r="E42" s="229"/>
      <c r="F42" s="258"/>
      <c r="G42" s="258"/>
      <c r="I42" s="260"/>
      <c r="J42" s="229"/>
      <c r="K42" s="258"/>
      <c r="L42" s="258"/>
      <c r="M42" s="258"/>
      <c r="N42" s="259"/>
      <c r="O42" s="259"/>
      <c r="P42" s="259"/>
      <c r="Q42" s="221"/>
      <c r="R42" s="222"/>
      <c r="S42" s="223"/>
    </row>
    <row r="43" spans="1:19" s="224" customFormat="1" ht="9.6" customHeight="1" x14ac:dyDescent="0.25">
      <c r="A43" s="256"/>
      <c r="B43" s="258"/>
      <c r="C43" s="258"/>
      <c r="D43" s="258"/>
      <c r="E43" s="229"/>
      <c r="F43" s="258"/>
      <c r="G43" s="258"/>
      <c r="H43" s="258"/>
      <c r="I43" s="258"/>
      <c r="J43" s="229"/>
      <c r="K43" s="258"/>
      <c r="L43" s="261"/>
      <c r="M43" s="258"/>
      <c r="N43" s="259"/>
      <c r="O43" s="259"/>
      <c r="P43" s="259"/>
      <c r="Q43" s="221"/>
      <c r="R43" s="222"/>
      <c r="S43" s="223"/>
    </row>
    <row r="44" spans="1:19" s="224" customFormat="1" ht="9.6" customHeight="1" x14ac:dyDescent="0.25">
      <c r="A44" s="256"/>
      <c r="B44" s="229"/>
      <c r="C44" s="229"/>
      <c r="D44" s="229"/>
      <c r="E44" s="229"/>
      <c r="F44" s="258"/>
      <c r="G44" s="258"/>
      <c r="I44" s="258"/>
      <c r="J44" s="229"/>
      <c r="K44" s="260"/>
      <c r="L44" s="229"/>
      <c r="M44" s="258"/>
      <c r="N44" s="259"/>
      <c r="O44" s="259"/>
      <c r="P44" s="259"/>
      <c r="Q44" s="221"/>
      <c r="R44" s="222"/>
      <c r="S44" s="223"/>
    </row>
    <row r="45" spans="1:19" s="224" customFormat="1" ht="9.6" customHeight="1" x14ac:dyDescent="0.25">
      <c r="A45" s="256"/>
      <c r="B45" s="258"/>
      <c r="C45" s="258"/>
      <c r="D45" s="258"/>
      <c r="E45" s="229"/>
      <c r="F45" s="258"/>
      <c r="G45" s="258"/>
      <c r="H45" s="258"/>
      <c r="I45" s="258"/>
      <c r="J45" s="229"/>
      <c r="K45" s="258"/>
      <c r="L45" s="258"/>
      <c r="M45" s="258"/>
      <c r="N45" s="259"/>
      <c r="O45" s="259"/>
      <c r="P45" s="259"/>
      <c r="Q45" s="221"/>
      <c r="R45" s="222"/>
      <c r="S45" s="223"/>
    </row>
    <row r="46" spans="1:19" s="224" customFormat="1" ht="9.6" customHeight="1" x14ac:dyDescent="0.25">
      <c r="A46" s="256"/>
      <c r="B46" s="229"/>
      <c r="C46" s="229"/>
      <c r="D46" s="229"/>
      <c r="E46" s="229"/>
      <c r="F46" s="258"/>
      <c r="G46" s="258"/>
      <c r="I46" s="260"/>
      <c r="J46" s="229"/>
      <c r="K46" s="258"/>
      <c r="L46" s="258"/>
      <c r="M46" s="258"/>
      <c r="N46" s="259"/>
      <c r="O46" s="259"/>
      <c r="P46" s="259"/>
      <c r="Q46" s="221"/>
      <c r="R46" s="222"/>
      <c r="S46" s="223"/>
    </row>
    <row r="47" spans="1:19" s="224" customFormat="1" ht="9.6" customHeight="1" x14ac:dyDescent="0.25">
      <c r="A47" s="257"/>
      <c r="B47" s="258"/>
      <c r="C47" s="258"/>
      <c r="D47" s="258"/>
      <c r="E47" s="229"/>
      <c r="F47" s="258"/>
      <c r="G47" s="258"/>
      <c r="H47" s="258"/>
      <c r="I47" s="258"/>
      <c r="J47" s="229"/>
      <c r="K47" s="258"/>
      <c r="L47" s="258"/>
      <c r="M47" s="258"/>
      <c r="N47" s="258"/>
      <c r="O47" s="219"/>
      <c r="P47" s="219"/>
      <c r="Q47" s="221"/>
      <c r="R47" s="222"/>
      <c r="S47" s="223"/>
    </row>
    <row r="48" spans="1:19" s="268" customFormat="1" ht="6.75" customHeight="1" x14ac:dyDescent="0.25">
      <c r="A48" s="262"/>
      <c r="B48" s="262"/>
      <c r="C48" s="262"/>
      <c r="D48" s="262"/>
      <c r="E48" s="262"/>
      <c r="F48" s="263"/>
      <c r="G48" s="263"/>
      <c r="H48" s="263"/>
      <c r="I48" s="263"/>
      <c r="J48" s="264"/>
      <c r="K48" s="265"/>
      <c r="L48" s="266"/>
      <c r="M48" s="265"/>
      <c r="N48" s="266"/>
      <c r="O48" s="265"/>
      <c r="P48" s="266"/>
      <c r="Q48" s="265"/>
      <c r="R48" s="266"/>
      <c r="S48" s="267"/>
    </row>
    <row r="49" spans="1:18" s="278" customFormat="1" ht="10.5" customHeight="1" x14ac:dyDescent="0.25">
      <c r="A49" s="110" t="s">
        <v>38</v>
      </c>
      <c r="B49" s="109"/>
      <c r="C49" s="109"/>
      <c r="D49" s="108"/>
      <c r="E49" s="269" t="s">
        <v>36</v>
      </c>
      <c r="F49" s="270" t="s">
        <v>37</v>
      </c>
      <c r="G49" s="269"/>
      <c r="H49" s="271"/>
      <c r="I49" s="272"/>
      <c r="J49" s="269" t="s">
        <v>36</v>
      </c>
      <c r="K49" s="270" t="s">
        <v>35</v>
      </c>
      <c r="L49" s="273"/>
      <c r="M49" s="270" t="s">
        <v>34</v>
      </c>
      <c r="N49" s="274"/>
      <c r="O49" s="275" t="s">
        <v>33</v>
      </c>
      <c r="P49" s="275"/>
      <c r="Q49" s="276"/>
      <c r="R49" s="277"/>
    </row>
    <row r="50" spans="1:18" s="278" customFormat="1" ht="9" customHeight="1" x14ac:dyDescent="0.25">
      <c r="A50" s="279" t="s">
        <v>32</v>
      </c>
      <c r="B50" s="280"/>
      <c r="C50" s="281"/>
      <c r="D50" s="282"/>
      <c r="E50" s="283">
        <v>1</v>
      </c>
      <c r="F50" s="71" t="e">
        <f>IF(E50&gt;$R$57,,UPPER(VLOOKUP(E50,'[6]1MD ELO (5)'!$A$7:$Q$134,2)))</f>
        <v>#REF!</v>
      </c>
      <c r="G50" s="284"/>
      <c r="H50" s="71"/>
      <c r="I50" s="67"/>
      <c r="J50" s="285" t="s">
        <v>31</v>
      </c>
      <c r="K50" s="50"/>
      <c r="L50" s="51"/>
      <c r="M50" s="50"/>
      <c r="N50" s="286"/>
      <c r="O50" s="287" t="s">
        <v>30</v>
      </c>
      <c r="P50" s="288"/>
      <c r="Q50" s="288"/>
      <c r="R50" s="289"/>
    </row>
    <row r="51" spans="1:18" s="278" customFormat="1" ht="9" customHeight="1" x14ac:dyDescent="0.25">
      <c r="A51" s="290" t="s">
        <v>29</v>
      </c>
      <c r="B51" s="291"/>
      <c r="C51" s="292"/>
      <c r="D51" s="293"/>
      <c r="E51" s="283">
        <v>2</v>
      </c>
      <c r="F51" s="71" t="e">
        <f>IF(E51&gt;$R$57,,UPPER(VLOOKUP(E51,'[6]1MD ELO (5)'!$A$7:$Q$134,2)))</f>
        <v>#REF!</v>
      </c>
      <c r="G51" s="284"/>
      <c r="H51" s="71"/>
      <c r="I51" s="67"/>
      <c r="J51" s="285" t="s">
        <v>28</v>
      </c>
      <c r="K51" s="50"/>
      <c r="L51" s="51"/>
      <c r="M51" s="50"/>
      <c r="N51" s="286"/>
      <c r="O51" s="294"/>
      <c r="P51" s="295"/>
      <c r="Q51" s="291"/>
      <c r="R51" s="296"/>
    </row>
    <row r="52" spans="1:18" s="278" customFormat="1" ht="9" customHeight="1" x14ac:dyDescent="0.25">
      <c r="A52" s="88"/>
      <c r="B52" s="87"/>
      <c r="C52" s="297"/>
      <c r="D52" s="86"/>
      <c r="E52" s="283">
        <v>3</v>
      </c>
      <c r="F52" s="71" t="e">
        <f>IF(E52&gt;$R$57,,UPPER(VLOOKUP(E52,'[6]1MD ELO (5)'!$A$7:$Q$134,2)))</f>
        <v>#REF!</v>
      </c>
      <c r="G52" s="284"/>
      <c r="H52" s="71"/>
      <c r="I52" s="67"/>
      <c r="J52" s="285" t="s">
        <v>27</v>
      </c>
      <c r="K52" s="50"/>
      <c r="L52" s="51"/>
      <c r="M52" s="50"/>
      <c r="N52" s="286"/>
      <c r="O52" s="287" t="s">
        <v>26</v>
      </c>
      <c r="P52" s="288"/>
      <c r="Q52" s="288"/>
      <c r="R52" s="289"/>
    </row>
    <row r="53" spans="1:18" s="278" customFormat="1" ht="9" customHeight="1" x14ac:dyDescent="0.25">
      <c r="A53" s="85"/>
      <c r="B53" s="84"/>
      <c r="C53" s="84"/>
      <c r="D53" s="80"/>
      <c r="E53" s="283">
        <v>4</v>
      </c>
      <c r="F53" s="71" t="e">
        <f>IF(E53&gt;$R$57,,UPPER(VLOOKUP(E53,'[6]1MD ELO (5)'!$A$7:$Q$134,2)))</f>
        <v>#REF!</v>
      </c>
      <c r="G53" s="284"/>
      <c r="H53" s="71"/>
      <c r="I53" s="67"/>
      <c r="J53" s="285" t="s">
        <v>25</v>
      </c>
      <c r="K53" s="50"/>
      <c r="L53" s="51"/>
      <c r="M53" s="50"/>
      <c r="N53" s="286"/>
      <c r="O53" s="50"/>
      <c r="P53" s="51"/>
      <c r="Q53" s="50"/>
      <c r="R53" s="286"/>
    </row>
    <row r="54" spans="1:18" s="278" customFormat="1" ht="9" customHeight="1" x14ac:dyDescent="0.25">
      <c r="A54" s="83"/>
      <c r="B54" s="82"/>
      <c r="C54" s="82"/>
      <c r="D54" s="81"/>
      <c r="E54" s="283"/>
      <c r="F54" s="71"/>
      <c r="G54" s="284"/>
      <c r="H54" s="71"/>
      <c r="I54" s="67"/>
      <c r="J54" s="285" t="s">
        <v>24</v>
      </c>
      <c r="K54" s="50"/>
      <c r="L54" s="51"/>
      <c r="M54" s="50"/>
      <c r="N54" s="286"/>
      <c r="O54" s="291"/>
      <c r="P54" s="295"/>
      <c r="Q54" s="291"/>
      <c r="R54" s="296"/>
    </row>
    <row r="55" spans="1:18" s="278" customFormat="1" ht="9" customHeight="1" x14ac:dyDescent="0.25">
      <c r="A55" s="75"/>
      <c r="B55" s="74"/>
      <c r="C55" s="84"/>
      <c r="D55" s="80"/>
      <c r="E55" s="283"/>
      <c r="F55" s="71"/>
      <c r="G55" s="284"/>
      <c r="H55" s="71"/>
      <c r="I55" s="67"/>
      <c r="J55" s="285" t="s">
        <v>23</v>
      </c>
      <c r="K55" s="50"/>
      <c r="L55" s="51"/>
      <c r="M55" s="50"/>
      <c r="N55" s="286"/>
      <c r="O55" s="287" t="s">
        <v>22</v>
      </c>
      <c r="P55" s="288"/>
      <c r="Q55" s="288"/>
      <c r="R55" s="289"/>
    </row>
    <row r="56" spans="1:18" s="278" customFormat="1" ht="9" customHeight="1" x14ac:dyDescent="0.25">
      <c r="A56" s="75"/>
      <c r="B56" s="74"/>
      <c r="C56" s="298"/>
      <c r="D56" s="73"/>
      <c r="E56" s="283"/>
      <c r="F56" s="71"/>
      <c r="G56" s="284"/>
      <c r="H56" s="71"/>
      <c r="I56" s="67"/>
      <c r="J56" s="285" t="s">
        <v>21</v>
      </c>
      <c r="K56" s="50"/>
      <c r="L56" s="51"/>
      <c r="M56" s="50"/>
      <c r="N56" s="286"/>
      <c r="O56" s="50"/>
      <c r="P56" s="51"/>
      <c r="Q56" s="50"/>
      <c r="R56" s="286"/>
    </row>
    <row r="57" spans="1:18" s="278" customFormat="1" ht="9" customHeight="1" x14ac:dyDescent="0.25">
      <c r="A57" s="63"/>
      <c r="B57" s="62"/>
      <c r="C57" s="299"/>
      <c r="D57" s="61"/>
      <c r="E57" s="300"/>
      <c r="F57" s="59"/>
      <c r="G57" s="301"/>
      <c r="H57" s="59"/>
      <c r="I57" s="55"/>
      <c r="J57" s="302" t="s">
        <v>20</v>
      </c>
      <c r="K57" s="291"/>
      <c r="L57" s="295"/>
      <c r="M57" s="291"/>
      <c r="N57" s="296"/>
      <c r="O57" s="291" t="e">
        <f>R4</f>
        <v>#REF!</v>
      </c>
      <c r="P57" s="295"/>
      <c r="Q57" s="291"/>
      <c r="R57" s="303" t="e">
        <f>MIN(4,'[6]1MD ELO (5)'!Q5)</f>
        <v>#REF!</v>
      </c>
    </row>
  </sheetData>
  <mergeCells count="1">
    <mergeCell ref="A4:C4"/>
  </mergeCells>
  <conditionalFormatting sqref="B39 B41 B43 B45 B47">
    <cfRule type="cellIs" dxfId="172" priority="6" stopIfTrue="1" operator="equal">
      <formula>"QA"</formula>
    </cfRule>
    <cfRule type="cellIs" dxfId="171" priority="7" stopIfTrue="1" operator="equal">
      <formula>"DA"</formula>
    </cfRule>
  </conditionalFormatting>
  <conditionalFormatting sqref="C19">
    <cfRule type="cellIs" dxfId="170" priority="1" stopIfTrue="1" operator="equal">
      <formula>"Bye"</formula>
    </cfRule>
  </conditionalFormatting>
  <conditionalFormatting sqref="E7 E9 E11 E13 E15 E17 E19 E21 E23 E25 E27 E29 E31 E33 E35 E37">
    <cfRule type="expression" dxfId="169" priority="4" stopIfTrue="1">
      <formula>$E7&lt;5</formula>
    </cfRule>
  </conditionalFormatting>
  <conditionalFormatting sqref="E39 E41 E43 E45 E47">
    <cfRule type="expression" dxfId="168" priority="12" stopIfTrue="1">
      <formula>AND($E39&lt;9,$C39&gt;0)</formula>
    </cfRule>
  </conditionalFormatting>
  <conditionalFormatting sqref="F7 F9 F11 F13 F15 F17 F19 F21 F23 F25 F27 F29 F31 F33 F35 F37">
    <cfRule type="cellIs" dxfId="167" priority="3" stopIfTrue="1" operator="equal">
      <formula>"Bye"</formula>
    </cfRule>
  </conditionalFormatting>
  <conditionalFormatting sqref="F39 F41 F43 F45 F47">
    <cfRule type="cellIs" dxfId="166" priority="10" stopIfTrue="1" operator="equal">
      <formula>"Bye"</formula>
    </cfRule>
  </conditionalFormatting>
  <conditionalFormatting sqref="F39:I39 F41:I41 F43:I43 F45:I45 F47:I47">
    <cfRule type="expression" dxfId="165" priority="11" stopIfTrue="1">
      <formula>AND($E39&lt;9,$C39&gt;0)</formula>
    </cfRule>
  </conditionalFormatting>
  <conditionalFormatting sqref="H7 H9 H11 H13 H15 H17 H19 H21 H23 H25 H27 H29 H31 H33 H35 H37">
    <cfRule type="expression" dxfId="164" priority="16" stopIfTrue="1">
      <formula>AND($E7&lt;9,$C7&gt;0)</formula>
    </cfRule>
  </conditionalFormatting>
  <conditionalFormatting sqref="I8 K10 I12 M14 I16 K18 I20 O22 I24 K26 I28 M30 I32 K34 I36 M40 I42 K44 I46">
    <cfRule type="expression" dxfId="163" priority="13" stopIfTrue="1">
      <formula>AND($O$1="CU",I8="Umpire")</formula>
    </cfRule>
    <cfRule type="expression" dxfId="162" priority="14" stopIfTrue="1">
      <formula>AND($O$1="CU",I8&lt;&gt;"Umpire",J8&lt;&gt;"")</formula>
    </cfRule>
    <cfRule type="expression" dxfId="161" priority="15" stopIfTrue="1">
      <formula>AND($O$1="CU",I8&lt;&gt;"Umpire")</formula>
    </cfRule>
  </conditionalFormatting>
  <conditionalFormatting sqref="J8 L10 J12 N14 J16 L18 J20 P22 J24 L26 J28 N30 J32 L34 J36 R57">
    <cfRule type="expression" dxfId="160" priority="5" stopIfTrue="1">
      <formula>$O$1="CU"</formula>
    </cfRule>
  </conditionalFormatting>
  <conditionalFormatting sqref="K8 M10 K12 O14 K16 M18 K20 Q22 K24 M26 K28 O30 K32 M34 K36 O40 K42 M44 K46">
    <cfRule type="expression" dxfId="159" priority="9" stopIfTrue="1">
      <formula>J8="bs"</formula>
    </cfRule>
  </conditionalFormatting>
  <conditionalFormatting sqref="K20 K8 M10 K12 O14 K16 M18 Q22 K24 M26 K28 O30 K32 M34 K36 O40 K42 M44 K46">
    <cfRule type="expression" dxfId="158" priority="8" stopIfTrue="1">
      <formula>J8="as"</formula>
    </cfRule>
  </conditionalFormatting>
  <conditionalFormatting sqref="K20">
    <cfRule type="cellIs" dxfId="157" priority="2" stopIfTrue="1" operator="equal">
      <formula>"Bye"</formula>
    </cfRule>
  </conditionalFormatting>
  <dataValidations count="1">
    <dataValidation type="list" allowBlank="1" showInputMessage="1" sqref="I46 I42 K44 M40 I8 M14 K10 K18 K26 K34 M30 I12 I36 O22 I16 I32 I24 I20 I28" xr:uid="{00000000-0002-0000-0D00-000000000000}">
      <formula1>$U$7:$U$16</formula1>
    </dataValidation>
  </dataValidations>
  <printOptions horizontalCentered="1"/>
  <pageMargins left="0.35" right="0.35" top="0.39" bottom="0.39" header="0" footer="0"/>
  <pageSetup paperSize="9" scale="95" orientation="portrait" horizontalDpi="360" verticalDpi="2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097" r:id="rId4" name="Button 1">
              <controlPr defaultSize="0" print="0" autoFill="0" autoPict="0" macro="[0]!Jun_Show_CU">
                <anchor moveWithCells="1" sizeWithCells="1">
                  <from>
                    <xdr:col>12</xdr:col>
                    <xdr:colOff>411480</xdr:colOff>
                    <xdr:row>0</xdr:row>
                    <xdr:rowOff>7620</xdr:rowOff>
                  </from>
                  <to>
                    <xdr:col>14</xdr:col>
                    <xdr:colOff>289560</xdr:colOff>
                    <xdr:row>0</xdr:row>
                    <xdr:rowOff>137160</xdr:rowOff>
                  </to>
                </anchor>
              </controlPr>
            </control>
          </mc:Choice>
        </mc:AlternateContent>
        <mc:AlternateContent xmlns:mc="http://schemas.openxmlformats.org/markup-compatibility/2006">
          <mc:Choice Requires="x14">
            <control shapeId="4098" r:id="rId5" name="Button 2">
              <controlPr defaultSize="0" print="0" autoFill="0" autoPict="0" macro="[0]!Jun_Hide_CU">
                <anchor moveWithCells="1" sizeWithCells="1">
                  <from>
                    <xdr:col>12</xdr:col>
                    <xdr:colOff>403860</xdr:colOff>
                    <xdr:row>0</xdr:row>
                    <xdr:rowOff>144780</xdr:rowOff>
                  </from>
                  <to>
                    <xdr:col>14</xdr:col>
                    <xdr:colOff>289560</xdr:colOff>
                    <xdr:row>1</xdr:row>
                    <xdr:rowOff>45720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indexed="11"/>
    <pageSetUpPr fitToPage="1"/>
  </sheetPr>
  <dimension ref="A1:AK79"/>
  <sheetViews>
    <sheetView showGridLines="0" showZeros="0" topLeftCell="A19" workbookViewId="0">
      <selection activeCell="AI37" sqref="AI37"/>
    </sheetView>
  </sheetViews>
  <sheetFormatPr defaultColWidth="9.109375" defaultRowHeight="13.2" x14ac:dyDescent="0.25"/>
  <cols>
    <col min="1" max="2" width="3.33203125" style="48" customWidth="1"/>
    <col min="3" max="3" width="8.5546875" style="48" customWidth="1"/>
    <col min="4" max="4" width="6.6640625" style="48" customWidth="1"/>
    <col min="5" max="5" width="4.33203125" style="48" customWidth="1"/>
    <col min="6" max="6" width="12.6640625" style="48" customWidth="1"/>
    <col min="7" max="7" width="2.6640625" style="48" customWidth="1"/>
    <col min="8" max="8" width="7.6640625" style="48" customWidth="1"/>
    <col min="9" max="9" width="5.88671875" style="48" customWidth="1"/>
    <col min="10" max="10" width="1.6640625" style="304" customWidth="1"/>
    <col min="11" max="11" width="10.6640625" style="48" customWidth="1"/>
    <col min="12" max="12" width="1.6640625" style="304" customWidth="1"/>
    <col min="13" max="13" width="10.6640625" style="48" customWidth="1"/>
    <col min="14" max="14" width="1.6640625" style="305" customWidth="1"/>
    <col min="15" max="15" width="10.6640625" style="48" customWidth="1"/>
    <col min="16" max="16" width="1.6640625" style="304" customWidth="1"/>
    <col min="17" max="17" width="10.6640625" style="48" customWidth="1"/>
    <col min="18" max="18" width="1.6640625" style="305" customWidth="1"/>
    <col min="19" max="19" width="0" style="48" hidden="1" customWidth="1"/>
    <col min="20" max="20" width="8.6640625" style="48" customWidth="1"/>
    <col min="21" max="21" width="9.109375" style="48" hidden="1" customWidth="1"/>
    <col min="22" max="24" width="9.109375" style="48"/>
    <col min="25" max="34" width="9.109375" style="48" hidden="1" customWidth="1"/>
    <col min="35" max="16384" width="9.109375" style="48"/>
  </cols>
  <sheetData>
    <row r="1" spans="1:37" s="181" customFormat="1" ht="21.75" customHeight="1" x14ac:dyDescent="0.25">
      <c r="A1" s="176" t="s">
        <v>16</v>
      </c>
      <c r="B1" s="176"/>
      <c r="C1" s="154"/>
      <c r="D1" s="154"/>
      <c r="E1" s="154"/>
      <c r="F1" s="154"/>
      <c r="G1" s="154"/>
      <c r="H1" s="154"/>
      <c r="I1" s="177"/>
      <c r="J1" s="153"/>
      <c r="K1" s="178" t="s">
        <v>79</v>
      </c>
      <c r="L1" s="179"/>
      <c r="M1" s="180"/>
      <c r="N1" s="153"/>
      <c r="O1" s="153" t="s">
        <v>78</v>
      </c>
      <c r="P1" s="153"/>
      <c r="Q1" s="154"/>
      <c r="R1" s="153"/>
      <c r="Y1" s="182"/>
      <c r="Z1" s="182"/>
      <c r="AA1" s="182"/>
      <c r="AB1" s="152" t="e">
        <f>IF($Y$5=1,CONCATENATE(VLOOKUP($Y$3,$AA$2:$AH$14,2)),CONCATENATE(VLOOKUP($Y$3,$AA$16:$AH$25,2)))</f>
        <v>#REF!</v>
      </c>
      <c r="AC1" s="152" t="e">
        <f>IF($Y$5=1,CONCATENATE(VLOOKUP($Y$3,$AA$2:$AH$14,3)),CONCATENATE(VLOOKUP($Y$3,$AA$16:$AH$25,3)))</f>
        <v>#REF!</v>
      </c>
      <c r="AD1" s="152" t="e">
        <f>IF($Y$5=1,CONCATENATE(VLOOKUP($Y$3,$AA$2:$AH$14,4)),CONCATENATE(VLOOKUP($Y$3,$AA$16:$AH$25,4)))</f>
        <v>#REF!</v>
      </c>
      <c r="AE1" s="152" t="e">
        <f>IF($Y$5=1,CONCATENATE(VLOOKUP($Y$3,$AA$2:$AH$14,5)),CONCATENATE(VLOOKUP($Y$3,$AA$16:$AH$25,5)))</f>
        <v>#REF!</v>
      </c>
      <c r="AF1" s="152" t="e">
        <f>IF($Y$5=1,CONCATENATE(VLOOKUP($Y$3,$AA$2:$AH$14,6)),CONCATENATE(VLOOKUP($Y$3,$AA$16:$AH$25,6)))</f>
        <v>#REF!</v>
      </c>
      <c r="AG1" s="152" t="e">
        <f>IF($Y$5=1,CONCATENATE(VLOOKUP($Y$3,$AA$2:$AH$14,7)),CONCATENATE(VLOOKUP($Y$3,$AA$16:$AH$25,7)))</f>
        <v>#REF!</v>
      </c>
      <c r="AH1" s="152" t="e">
        <f>IF($Y$5=1,CONCATENATE(VLOOKUP($Y$3,$AA$2:$AH$14,8)),CONCATENATE(VLOOKUP($Y$3,$AA$16:$AH$25,8)))</f>
        <v>#REF!</v>
      </c>
    </row>
    <row r="2" spans="1:37" s="186" customFormat="1" x14ac:dyDescent="0.25">
      <c r="A2" s="183" t="s">
        <v>77</v>
      </c>
      <c r="B2" s="184"/>
      <c r="C2" s="184"/>
      <c r="E2" s="306">
        <v>0</v>
      </c>
      <c r="F2" s="184" t="s">
        <v>134</v>
      </c>
      <c r="G2" s="185"/>
      <c r="H2" s="144"/>
      <c r="I2" s="144"/>
      <c r="J2" s="143"/>
      <c r="K2" s="179"/>
      <c r="L2" s="179"/>
      <c r="M2" s="179"/>
      <c r="N2" s="143"/>
      <c r="O2" s="144"/>
      <c r="P2" s="143"/>
      <c r="Q2" s="144"/>
      <c r="R2" s="143"/>
      <c r="Y2" s="142"/>
      <c r="Z2" s="111"/>
      <c r="AA2" s="111" t="s">
        <v>50</v>
      </c>
      <c r="AB2" s="114">
        <v>300</v>
      </c>
      <c r="AC2" s="114">
        <v>250</v>
      </c>
      <c r="AD2" s="114">
        <v>200</v>
      </c>
      <c r="AE2" s="114">
        <v>150</v>
      </c>
      <c r="AF2" s="114">
        <v>120</v>
      </c>
      <c r="AG2" s="114">
        <v>90</v>
      </c>
      <c r="AH2" s="114">
        <v>40</v>
      </c>
      <c r="AI2" s="48"/>
      <c r="AJ2" s="48"/>
      <c r="AK2" s="48"/>
    </row>
    <row r="3" spans="1:37" s="187" customFormat="1" ht="11.25" customHeight="1" x14ac:dyDescent="0.25">
      <c r="A3" s="139" t="s">
        <v>75</v>
      </c>
      <c r="B3" s="139"/>
      <c r="C3" s="139"/>
      <c r="D3" s="139"/>
      <c r="E3" s="139"/>
      <c r="F3" s="139"/>
      <c r="G3" s="139" t="s">
        <v>4</v>
      </c>
      <c r="H3" s="139"/>
      <c r="I3" s="139"/>
      <c r="J3" s="141"/>
      <c r="K3" s="139" t="s">
        <v>74</v>
      </c>
      <c r="L3" s="141"/>
      <c r="M3" s="139"/>
      <c r="N3" s="141"/>
      <c r="O3" s="139"/>
      <c r="P3" s="141"/>
      <c r="Q3" s="139"/>
      <c r="R3" s="140" t="s">
        <v>73</v>
      </c>
      <c r="Y3" s="111" t="str">
        <f>IF(K4="OB","A",IF(K4="IX","W",IF(K4="","",K4)))</f>
        <v/>
      </c>
      <c r="Z3" s="111"/>
      <c r="AA3" s="111" t="s">
        <v>48</v>
      </c>
      <c r="AB3" s="114">
        <v>280</v>
      </c>
      <c r="AC3" s="114">
        <v>230</v>
      </c>
      <c r="AD3" s="114">
        <v>180</v>
      </c>
      <c r="AE3" s="114">
        <v>140</v>
      </c>
      <c r="AF3" s="114">
        <v>80</v>
      </c>
      <c r="AG3" s="114">
        <v>0</v>
      </c>
      <c r="AH3" s="114">
        <v>0</v>
      </c>
      <c r="AI3" s="48"/>
      <c r="AJ3" s="48"/>
      <c r="AK3" s="48"/>
    </row>
    <row r="4" spans="1:37" s="195" customFormat="1" ht="11.25" customHeight="1" thickBot="1" x14ac:dyDescent="0.3">
      <c r="A4" s="333" t="s">
        <v>17</v>
      </c>
      <c r="B4" s="333"/>
      <c r="C4" s="333"/>
      <c r="D4" s="188"/>
      <c r="E4" s="189"/>
      <c r="F4" s="189"/>
      <c r="G4" s="189" t="s">
        <v>18</v>
      </c>
      <c r="H4" s="190"/>
      <c r="I4" s="189"/>
      <c r="J4" s="191"/>
      <c r="K4" s="192"/>
      <c r="L4" s="191"/>
      <c r="M4" s="193"/>
      <c r="N4" s="191"/>
      <c r="O4" s="189"/>
      <c r="P4" s="191"/>
      <c r="Q4" s="189"/>
      <c r="R4" s="194" t="e">
        <f>[5]Altalanos!$E$10</f>
        <v>#REF!</v>
      </c>
      <c r="Y4" s="111"/>
      <c r="Z4" s="111"/>
      <c r="AA4" s="111" t="s">
        <v>52</v>
      </c>
      <c r="AB4" s="114">
        <v>250</v>
      </c>
      <c r="AC4" s="114">
        <v>200</v>
      </c>
      <c r="AD4" s="114">
        <v>150</v>
      </c>
      <c r="AE4" s="114">
        <v>120</v>
      </c>
      <c r="AF4" s="114">
        <v>90</v>
      </c>
      <c r="AG4" s="114">
        <v>60</v>
      </c>
      <c r="AH4" s="114">
        <v>25</v>
      </c>
      <c r="AI4" s="48"/>
      <c r="AJ4" s="48"/>
      <c r="AK4" s="48"/>
    </row>
    <row r="5" spans="1:37" s="187" customFormat="1" x14ac:dyDescent="0.25">
      <c r="A5" s="84"/>
      <c r="B5" s="196" t="s">
        <v>106</v>
      </c>
      <c r="C5" s="197" t="s">
        <v>38</v>
      </c>
      <c r="D5" s="196" t="s">
        <v>107</v>
      </c>
      <c r="E5" s="196" t="s">
        <v>108</v>
      </c>
      <c r="F5" s="198" t="s">
        <v>109</v>
      </c>
      <c r="G5" s="198" t="s">
        <v>65</v>
      </c>
      <c r="H5" s="198"/>
      <c r="I5" s="198" t="s">
        <v>64</v>
      </c>
      <c r="J5" s="198"/>
      <c r="K5" s="196" t="s">
        <v>110</v>
      </c>
      <c r="L5" s="199"/>
      <c r="M5" s="196" t="s">
        <v>119</v>
      </c>
      <c r="N5" s="199"/>
      <c r="O5" s="196" t="s">
        <v>111</v>
      </c>
      <c r="P5" s="199"/>
      <c r="Q5" s="196" t="s">
        <v>86</v>
      </c>
      <c r="R5" s="200"/>
      <c r="Y5" s="111" t="e">
        <f>IF(OR([5]Altalanos!$A$8="F1",[5]Altalanos!$A$8="F2",[5]Altalanos!$A$8="N1",[5]Altalanos!$A$8="N2"),1,2)</f>
        <v>#REF!</v>
      </c>
      <c r="Z5" s="111"/>
      <c r="AA5" s="111" t="s">
        <v>51</v>
      </c>
      <c r="AB5" s="114">
        <v>200</v>
      </c>
      <c r="AC5" s="114">
        <v>150</v>
      </c>
      <c r="AD5" s="114">
        <v>120</v>
      </c>
      <c r="AE5" s="114">
        <v>90</v>
      </c>
      <c r="AF5" s="114">
        <v>60</v>
      </c>
      <c r="AG5" s="114">
        <v>40</v>
      </c>
      <c r="AH5" s="114">
        <v>15</v>
      </c>
      <c r="AI5" s="48"/>
      <c r="AJ5" s="48"/>
      <c r="AK5" s="48"/>
    </row>
    <row r="6" spans="1:37" s="208" customFormat="1" ht="11.1" customHeight="1" thickBot="1" x14ac:dyDescent="0.3">
      <c r="A6" s="201"/>
      <c r="B6" s="202"/>
      <c r="C6" s="202"/>
      <c r="D6" s="202"/>
      <c r="E6" s="202"/>
      <c r="F6" s="203" t="s">
        <v>78</v>
      </c>
      <c r="G6" s="204"/>
      <c r="H6" s="205"/>
      <c r="I6" s="204"/>
      <c r="J6" s="206"/>
      <c r="K6" s="202" t="s">
        <v>78</v>
      </c>
      <c r="L6" s="206"/>
      <c r="M6" s="202" t="s">
        <v>78</v>
      </c>
      <c r="N6" s="206"/>
      <c r="O6" s="202" t="str">
        <f>IF(Y3="","",CONCATENATE(AD1," pont"))</f>
        <v/>
      </c>
      <c r="P6" s="206"/>
      <c r="Q6" s="202" t="str">
        <f>IF(Y3="","",CONCATENATE(AC1," pont"))</f>
        <v/>
      </c>
      <c r="R6" s="307"/>
      <c r="Y6" s="209"/>
      <c r="Z6" s="209"/>
      <c r="AA6" s="209" t="s">
        <v>49</v>
      </c>
      <c r="AB6" s="210">
        <v>150</v>
      </c>
      <c r="AC6" s="210">
        <v>120</v>
      </c>
      <c r="AD6" s="210">
        <v>90</v>
      </c>
      <c r="AE6" s="210">
        <v>60</v>
      </c>
      <c r="AF6" s="210">
        <v>40</v>
      </c>
      <c r="AG6" s="210">
        <v>25</v>
      </c>
      <c r="AH6" s="210">
        <v>10</v>
      </c>
      <c r="AI6" s="211"/>
      <c r="AJ6" s="211"/>
      <c r="AK6" s="211"/>
    </row>
    <row r="7" spans="1:37" s="224" customFormat="1" ht="10.5" customHeight="1" x14ac:dyDescent="0.25">
      <c r="A7" s="212">
        <v>1</v>
      </c>
      <c r="B7" s="213">
        <v>0</v>
      </c>
      <c r="C7" s="308" t="s">
        <v>201</v>
      </c>
      <c r="D7" s="214">
        <v>0</v>
      </c>
      <c r="E7" s="325">
        <v>1</v>
      </c>
      <c r="F7" s="308" t="s">
        <v>201</v>
      </c>
      <c r="G7" s="216">
        <v>0</v>
      </c>
      <c r="H7" s="216"/>
      <c r="I7" s="216">
        <v>0</v>
      </c>
      <c r="J7" s="217"/>
      <c r="K7" s="218"/>
      <c r="L7" s="218"/>
      <c r="M7" s="218"/>
      <c r="N7" s="218"/>
      <c r="O7" s="219"/>
      <c r="P7" s="220"/>
      <c r="Q7" s="221"/>
      <c r="R7" s="222"/>
      <c r="S7" s="223"/>
      <c r="U7" s="225" t="e">
        <f>[5]Birók!P21</f>
        <v>#REF!</v>
      </c>
      <c r="Y7" s="111"/>
      <c r="Z7" s="111"/>
      <c r="AA7" s="111" t="s">
        <v>47</v>
      </c>
      <c r="AB7" s="114">
        <v>120</v>
      </c>
      <c r="AC7" s="114">
        <v>90</v>
      </c>
      <c r="AD7" s="114">
        <v>60</v>
      </c>
      <c r="AE7" s="114">
        <v>40</v>
      </c>
      <c r="AF7" s="114">
        <v>25</v>
      </c>
      <c r="AG7" s="114">
        <v>10</v>
      </c>
      <c r="AH7" s="114">
        <v>5</v>
      </c>
      <c r="AI7" s="48"/>
      <c r="AJ7" s="48"/>
      <c r="AK7" s="48"/>
    </row>
    <row r="8" spans="1:37" s="224" customFormat="1" ht="9.6" customHeight="1" x14ac:dyDescent="0.25">
      <c r="A8" s="226"/>
      <c r="B8" s="227"/>
      <c r="C8" s="227"/>
      <c r="D8" s="228"/>
      <c r="E8" s="229"/>
      <c r="F8" s="230"/>
      <c r="G8" s="230"/>
      <c r="H8" s="231"/>
      <c r="I8" s="241" t="s">
        <v>113</v>
      </c>
      <c r="J8" s="233" t="s">
        <v>120</v>
      </c>
      <c r="K8" s="234" t="s">
        <v>121</v>
      </c>
      <c r="L8" s="234"/>
      <c r="M8" s="218"/>
      <c r="N8" s="218"/>
      <c r="O8" s="219"/>
      <c r="P8" s="220"/>
      <c r="Q8" s="221"/>
      <c r="R8" s="222"/>
      <c r="S8" s="223"/>
      <c r="U8" s="235" t="e">
        <f>[5]Birók!P22</f>
        <v>#REF!</v>
      </c>
      <c r="Y8" s="111"/>
      <c r="Z8" s="111"/>
      <c r="AA8" s="111" t="s">
        <v>45</v>
      </c>
      <c r="AB8" s="114">
        <v>90</v>
      </c>
      <c r="AC8" s="114">
        <v>60</v>
      </c>
      <c r="AD8" s="114">
        <v>40</v>
      </c>
      <c r="AE8" s="114">
        <v>25</v>
      </c>
      <c r="AF8" s="114">
        <v>10</v>
      </c>
      <c r="AG8" s="114">
        <v>5</v>
      </c>
      <c r="AH8" s="114">
        <v>2</v>
      </c>
      <c r="AI8" s="48"/>
      <c r="AJ8" s="48"/>
      <c r="AK8" s="48"/>
    </row>
    <row r="9" spans="1:37" s="224" customFormat="1" ht="9.6" customHeight="1" x14ac:dyDescent="0.25">
      <c r="A9" s="226">
        <v>2</v>
      </c>
      <c r="B9" s="213" t="s">
        <v>78</v>
      </c>
      <c r="C9" s="213" t="s">
        <v>78</v>
      </c>
      <c r="D9" s="214" t="s">
        <v>78</v>
      </c>
      <c r="E9" s="215"/>
      <c r="F9" s="308" t="s">
        <v>115</v>
      </c>
      <c r="G9" s="308" t="s">
        <v>78</v>
      </c>
      <c r="H9" s="308"/>
      <c r="I9" s="308" t="s">
        <v>78</v>
      </c>
      <c r="J9" s="237"/>
      <c r="K9" s="218"/>
      <c r="L9" s="238"/>
      <c r="M9" s="218"/>
      <c r="N9" s="218"/>
      <c r="O9" s="219"/>
      <c r="P9" s="220"/>
      <c r="Q9" s="221"/>
      <c r="R9" s="222"/>
      <c r="S9" s="223"/>
      <c r="U9" s="235" t="e">
        <f>[5]Birók!P23</f>
        <v>#REF!</v>
      </c>
      <c r="Y9" s="111"/>
      <c r="Z9" s="111"/>
      <c r="AA9" s="111" t="s">
        <v>44</v>
      </c>
      <c r="AB9" s="114">
        <v>60</v>
      </c>
      <c r="AC9" s="114">
        <v>40</v>
      </c>
      <c r="AD9" s="114">
        <v>25</v>
      </c>
      <c r="AE9" s="114">
        <v>10</v>
      </c>
      <c r="AF9" s="114">
        <v>5</v>
      </c>
      <c r="AG9" s="114">
        <v>2</v>
      </c>
      <c r="AH9" s="114">
        <v>1</v>
      </c>
      <c r="AI9" s="48"/>
      <c r="AJ9" s="48"/>
      <c r="AK9" s="48"/>
    </row>
    <row r="10" spans="1:37" s="224" customFormat="1" ht="9.6" customHeight="1" x14ac:dyDescent="0.25">
      <c r="A10" s="226"/>
      <c r="B10" s="227"/>
      <c r="C10" s="227"/>
      <c r="D10" s="228"/>
      <c r="E10" s="239"/>
      <c r="F10" s="230"/>
      <c r="G10" s="230"/>
      <c r="H10" s="231"/>
      <c r="I10" s="230"/>
      <c r="J10" s="240"/>
      <c r="K10" s="241" t="s">
        <v>113</v>
      </c>
      <c r="L10" s="242"/>
      <c r="M10" s="234" t="s">
        <v>122</v>
      </c>
      <c r="N10" s="243"/>
      <c r="O10" s="244"/>
      <c r="P10" s="244"/>
      <c r="Q10" s="221"/>
      <c r="R10" s="222"/>
      <c r="S10" s="223"/>
      <c r="U10" s="235" t="e">
        <f>[5]Birók!P24</f>
        <v>#REF!</v>
      </c>
      <c r="Y10" s="111"/>
      <c r="Z10" s="111"/>
      <c r="AA10" s="111" t="s">
        <v>43</v>
      </c>
      <c r="AB10" s="114">
        <v>40</v>
      </c>
      <c r="AC10" s="114">
        <v>25</v>
      </c>
      <c r="AD10" s="114">
        <v>15</v>
      </c>
      <c r="AE10" s="114">
        <v>7</v>
      </c>
      <c r="AF10" s="114">
        <v>4</v>
      </c>
      <c r="AG10" s="114">
        <v>1</v>
      </c>
      <c r="AH10" s="114">
        <v>0</v>
      </c>
      <c r="AI10" s="48"/>
      <c r="AJ10" s="48"/>
      <c r="AK10" s="48"/>
    </row>
    <row r="11" spans="1:37" s="224" customFormat="1" ht="9.6" customHeight="1" x14ac:dyDescent="0.25">
      <c r="A11" s="226">
        <v>3</v>
      </c>
      <c r="B11" s="213">
        <v>0</v>
      </c>
      <c r="C11" s="213">
        <v>0</v>
      </c>
      <c r="D11" s="214">
        <v>0</v>
      </c>
      <c r="E11" s="325">
        <v>3</v>
      </c>
      <c r="F11" s="308" t="s">
        <v>202</v>
      </c>
      <c r="G11" s="308">
        <v>0</v>
      </c>
      <c r="H11" s="308"/>
      <c r="I11" s="308">
        <v>0</v>
      </c>
      <c r="J11" s="217"/>
      <c r="K11" s="218"/>
      <c r="L11" s="245"/>
      <c r="M11" s="218" t="s">
        <v>312</v>
      </c>
      <c r="N11" s="246"/>
      <c r="O11" s="244"/>
      <c r="P11" s="244"/>
      <c r="Q11" s="221"/>
      <c r="R11" s="222"/>
      <c r="S11" s="223"/>
      <c r="U11" s="235" t="e">
        <f>[5]Birók!P25</f>
        <v>#REF!</v>
      </c>
      <c r="Y11" s="111"/>
      <c r="Z11" s="111"/>
      <c r="AA11" s="111" t="s">
        <v>42</v>
      </c>
      <c r="AB11" s="114">
        <v>25</v>
      </c>
      <c r="AC11" s="114">
        <v>15</v>
      </c>
      <c r="AD11" s="114">
        <v>10</v>
      </c>
      <c r="AE11" s="114">
        <v>6</v>
      </c>
      <c r="AF11" s="114">
        <v>3</v>
      </c>
      <c r="AG11" s="114">
        <v>1</v>
      </c>
      <c r="AH11" s="114">
        <v>0</v>
      </c>
      <c r="AI11" s="48"/>
      <c r="AJ11" s="48"/>
      <c r="AK11" s="48"/>
    </row>
    <row r="12" spans="1:37" s="224" customFormat="1" ht="9.6" customHeight="1" x14ac:dyDescent="0.25">
      <c r="A12" s="226"/>
      <c r="B12" s="227"/>
      <c r="C12" s="227"/>
      <c r="D12" s="228"/>
      <c r="E12" s="239"/>
      <c r="F12" s="230"/>
      <c r="G12" s="230"/>
      <c r="H12" s="231"/>
      <c r="I12" s="309" t="s">
        <v>113</v>
      </c>
      <c r="J12" s="233" t="s">
        <v>120</v>
      </c>
      <c r="K12" s="234" t="s">
        <v>122</v>
      </c>
      <c r="L12" s="247"/>
      <c r="M12" s="218"/>
      <c r="N12" s="246"/>
      <c r="O12" s="244"/>
      <c r="P12" s="244"/>
      <c r="Q12" s="221"/>
      <c r="R12" s="222"/>
      <c r="S12" s="223"/>
      <c r="U12" s="235" t="e">
        <f>[5]Birók!P26</f>
        <v>#REF!</v>
      </c>
      <c r="Y12" s="111"/>
      <c r="Z12" s="111"/>
      <c r="AA12" s="111" t="s">
        <v>41</v>
      </c>
      <c r="AB12" s="114">
        <v>15</v>
      </c>
      <c r="AC12" s="114">
        <v>10</v>
      </c>
      <c r="AD12" s="114">
        <v>6</v>
      </c>
      <c r="AE12" s="114">
        <v>3</v>
      </c>
      <c r="AF12" s="114">
        <v>1</v>
      </c>
      <c r="AG12" s="114">
        <v>0</v>
      </c>
      <c r="AH12" s="114">
        <v>0</v>
      </c>
      <c r="AI12" s="48"/>
      <c r="AJ12" s="48"/>
      <c r="AK12" s="48"/>
    </row>
    <row r="13" spans="1:37" s="224" customFormat="1" ht="9.6" customHeight="1" x14ac:dyDescent="0.25">
      <c r="A13" s="226">
        <v>4</v>
      </c>
      <c r="B13" s="213" t="s">
        <v>78</v>
      </c>
      <c r="C13" s="213" t="s">
        <v>78</v>
      </c>
      <c r="D13" s="214" t="s">
        <v>78</v>
      </c>
      <c r="E13" s="215"/>
      <c r="F13" s="308" t="s">
        <v>115</v>
      </c>
      <c r="G13" s="308" t="s">
        <v>78</v>
      </c>
      <c r="H13" s="308"/>
      <c r="I13" s="308" t="s">
        <v>78</v>
      </c>
      <c r="J13" s="248"/>
      <c r="K13" s="218"/>
      <c r="L13" s="218"/>
      <c r="M13" s="218"/>
      <c r="N13" s="246"/>
      <c r="O13" s="244"/>
      <c r="P13" s="244"/>
      <c r="Q13" s="221"/>
      <c r="R13" s="222"/>
      <c r="S13" s="223"/>
      <c r="U13" s="235" t="e">
        <f>[5]Birók!P27</f>
        <v>#REF!</v>
      </c>
      <c r="Y13" s="111"/>
      <c r="Z13" s="111"/>
      <c r="AA13" s="111" t="s">
        <v>40</v>
      </c>
      <c r="AB13" s="114">
        <v>10</v>
      </c>
      <c r="AC13" s="114">
        <v>6</v>
      </c>
      <c r="AD13" s="114">
        <v>3</v>
      </c>
      <c r="AE13" s="114">
        <v>1</v>
      </c>
      <c r="AF13" s="114">
        <v>0</v>
      </c>
      <c r="AG13" s="114">
        <v>0</v>
      </c>
      <c r="AH13" s="114">
        <v>0</v>
      </c>
      <c r="AI13" s="48"/>
      <c r="AJ13" s="48"/>
      <c r="AK13" s="48"/>
    </row>
    <row r="14" spans="1:37" s="224" customFormat="1" ht="9.6" customHeight="1" x14ac:dyDescent="0.25">
      <c r="A14" s="226"/>
      <c r="B14" s="227"/>
      <c r="C14" s="227"/>
      <c r="D14" s="228"/>
      <c r="E14" s="239"/>
      <c r="F14" s="230"/>
      <c r="G14" s="230"/>
      <c r="H14" s="231"/>
      <c r="I14" s="230"/>
      <c r="J14" s="240"/>
      <c r="K14" s="218"/>
      <c r="L14" s="218"/>
      <c r="M14" s="241" t="s">
        <v>113</v>
      </c>
      <c r="N14" s="242"/>
      <c r="O14" s="234" t="s">
        <v>122</v>
      </c>
      <c r="P14" s="243"/>
      <c r="Q14" s="221"/>
      <c r="R14" s="222"/>
      <c r="S14" s="223"/>
      <c r="U14" s="235" t="e">
        <f>[5]Birók!P28</f>
        <v>#REF!</v>
      </c>
      <c r="Y14" s="111"/>
      <c r="Z14" s="111"/>
      <c r="AA14" s="111" t="s">
        <v>39</v>
      </c>
      <c r="AB14" s="114">
        <v>3</v>
      </c>
      <c r="AC14" s="114">
        <v>2</v>
      </c>
      <c r="AD14" s="114">
        <v>1</v>
      </c>
      <c r="AE14" s="114">
        <v>0</v>
      </c>
      <c r="AF14" s="114">
        <v>0</v>
      </c>
      <c r="AG14" s="114">
        <v>0</v>
      </c>
      <c r="AH14" s="114">
        <v>0</v>
      </c>
      <c r="AI14" s="48"/>
      <c r="AJ14" s="48"/>
      <c r="AK14" s="48"/>
    </row>
    <row r="15" spans="1:37" s="224" customFormat="1" ht="9.6" customHeight="1" x14ac:dyDescent="0.25">
      <c r="A15" s="226">
        <v>5</v>
      </c>
      <c r="B15" s="213">
        <v>0</v>
      </c>
      <c r="C15" s="213">
        <v>0</v>
      </c>
      <c r="D15" s="214">
        <v>0</v>
      </c>
      <c r="E15" s="215">
        <v>5</v>
      </c>
      <c r="F15" s="308" t="s">
        <v>203</v>
      </c>
      <c r="G15" s="308">
        <v>0</v>
      </c>
      <c r="H15" s="308"/>
      <c r="I15" s="308">
        <v>0</v>
      </c>
      <c r="J15" s="251"/>
      <c r="K15" s="218"/>
      <c r="L15" s="218"/>
      <c r="M15" s="218"/>
      <c r="N15" s="246"/>
      <c r="O15" s="218" t="s">
        <v>314</v>
      </c>
      <c r="P15" s="310"/>
      <c r="Q15" s="219"/>
      <c r="R15" s="220"/>
      <c r="S15" s="223"/>
      <c r="U15" s="235" t="e">
        <f>[5]Birók!P29</f>
        <v>#REF!</v>
      </c>
      <c r="Y15" s="111"/>
      <c r="Z15" s="111"/>
      <c r="AA15" s="111"/>
      <c r="AB15" s="111"/>
      <c r="AC15" s="111"/>
      <c r="AD15" s="111"/>
      <c r="AE15" s="111"/>
      <c r="AF15" s="111"/>
      <c r="AG15" s="111"/>
      <c r="AH15" s="111"/>
      <c r="AI15" s="48"/>
      <c r="AJ15" s="48"/>
      <c r="AK15" s="48"/>
    </row>
    <row r="16" spans="1:37" s="224" customFormat="1" ht="9.6" customHeight="1" thickBot="1" x14ac:dyDescent="0.3">
      <c r="A16" s="226"/>
      <c r="B16" s="227"/>
      <c r="C16" s="227"/>
      <c r="D16" s="228"/>
      <c r="E16" s="239"/>
      <c r="F16" s="230"/>
      <c r="G16" s="230"/>
      <c r="H16" s="231"/>
      <c r="I16" s="309" t="s">
        <v>113</v>
      </c>
      <c r="J16" s="233" t="s">
        <v>50</v>
      </c>
      <c r="K16" s="234" t="s">
        <v>203</v>
      </c>
      <c r="L16" s="234"/>
      <c r="M16" s="218"/>
      <c r="N16" s="246"/>
      <c r="O16" s="219"/>
      <c r="P16" s="310"/>
      <c r="Q16" s="219"/>
      <c r="R16" s="220"/>
      <c r="S16" s="223"/>
      <c r="U16" s="252" t="e">
        <f>[5]Birók!P30</f>
        <v>#REF!</v>
      </c>
      <c r="Y16" s="111"/>
      <c r="Z16" s="111"/>
      <c r="AA16" s="111" t="s">
        <v>50</v>
      </c>
      <c r="AB16" s="114">
        <v>150</v>
      </c>
      <c r="AC16" s="114">
        <v>120</v>
      </c>
      <c r="AD16" s="114">
        <v>90</v>
      </c>
      <c r="AE16" s="114">
        <v>60</v>
      </c>
      <c r="AF16" s="114">
        <v>40</v>
      </c>
      <c r="AG16" s="114">
        <v>25</v>
      </c>
      <c r="AH16" s="114">
        <v>15</v>
      </c>
      <c r="AI16" s="48"/>
      <c r="AJ16" s="48"/>
      <c r="AK16" s="48"/>
    </row>
    <row r="17" spans="1:37" s="224" customFormat="1" ht="9.6" customHeight="1" x14ac:dyDescent="0.25">
      <c r="A17" s="226">
        <v>6</v>
      </c>
      <c r="B17" s="213" t="s">
        <v>78</v>
      </c>
      <c r="C17" s="213" t="s">
        <v>78</v>
      </c>
      <c r="D17" s="214" t="s">
        <v>78</v>
      </c>
      <c r="E17" s="215"/>
      <c r="F17" s="308" t="s">
        <v>115</v>
      </c>
      <c r="G17" s="308" t="s">
        <v>78</v>
      </c>
      <c r="H17" s="308"/>
      <c r="I17" s="308" t="s">
        <v>78</v>
      </c>
      <c r="J17" s="237"/>
      <c r="K17" s="218"/>
      <c r="L17" s="238"/>
      <c r="M17" s="218"/>
      <c r="N17" s="246"/>
      <c r="O17" s="219"/>
      <c r="P17" s="310"/>
      <c r="Q17" s="219"/>
      <c r="R17" s="220"/>
      <c r="S17" s="223"/>
      <c r="Y17" s="111"/>
      <c r="Z17" s="111"/>
      <c r="AA17" s="111" t="s">
        <v>52</v>
      </c>
      <c r="AB17" s="114">
        <v>120</v>
      </c>
      <c r="AC17" s="114">
        <v>90</v>
      </c>
      <c r="AD17" s="114">
        <v>60</v>
      </c>
      <c r="AE17" s="114">
        <v>40</v>
      </c>
      <c r="AF17" s="114">
        <v>25</v>
      </c>
      <c r="AG17" s="114">
        <v>15</v>
      </c>
      <c r="AH17" s="114">
        <v>8</v>
      </c>
      <c r="AI17" s="48"/>
      <c r="AJ17" s="48"/>
      <c r="AK17" s="48"/>
    </row>
    <row r="18" spans="1:37" s="224" customFormat="1" ht="9.6" customHeight="1" x14ac:dyDescent="0.25">
      <c r="A18" s="226"/>
      <c r="B18" s="227"/>
      <c r="C18" s="227"/>
      <c r="D18" s="228"/>
      <c r="E18" s="239"/>
      <c r="F18" s="230"/>
      <c r="G18" s="230"/>
      <c r="H18" s="231"/>
      <c r="I18" s="230"/>
      <c r="J18" s="240"/>
      <c r="K18" s="241" t="s">
        <v>113</v>
      </c>
      <c r="L18" s="242"/>
      <c r="M18" s="234" t="s">
        <v>203</v>
      </c>
      <c r="N18" s="253"/>
      <c r="O18" s="219"/>
      <c r="P18" s="310"/>
      <c r="Q18" s="219"/>
      <c r="R18" s="220"/>
      <c r="S18" s="223"/>
      <c r="Y18" s="111"/>
      <c r="Z18" s="111"/>
      <c r="AA18" s="111" t="s">
        <v>51</v>
      </c>
      <c r="AB18" s="114">
        <v>90</v>
      </c>
      <c r="AC18" s="114">
        <v>60</v>
      </c>
      <c r="AD18" s="114">
        <v>40</v>
      </c>
      <c r="AE18" s="114">
        <v>25</v>
      </c>
      <c r="AF18" s="114">
        <v>15</v>
      </c>
      <c r="AG18" s="114">
        <v>8</v>
      </c>
      <c r="AH18" s="114">
        <v>4</v>
      </c>
      <c r="AI18" s="48"/>
      <c r="AJ18" s="48"/>
      <c r="AK18" s="48"/>
    </row>
    <row r="19" spans="1:37" s="224" customFormat="1" ht="9.6" customHeight="1" x14ac:dyDescent="0.25">
      <c r="A19" s="226">
        <v>7</v>
      </c>
      <c r="B19" s="213">
        <v>0</v>
      </c>
      <c r="C19" s="213">
        <v>0</v>
      </c>
      <c r="D19" s="214">
        <v>0</v>
      </c>
      <c r="E19" s="215">
        <v>7</v>
      </c>
      <c r="F19" s="308" t="s">
        <v>204</v>
      </c>
      <c r="G19" s="308">
        <v>0</v>
      </c>
      <c r="H19" s="308"/>
      <c r="I19" s="308">
        <v>0</v>
      </c>
      <c r="J19" s="217"/>
      <c r="K19" s="218"/>
      <c r="L19" s="245"/>
      <c r="M19" s="218" t="s">
        <v>309</v>
      </c>
      <c r="N19" s="244"/>
      <c r="O19" s="219"/>
      <c r="P19" s="310"/>
      <c r="Q19" s="219"/>
      <c r="R19" s="220"/>
      <c r="S19" s="223"/>
      <c r="Y19" s="111"/>
      <c r="Z19" s="111"/>
      <c r="AA19" s="111" t="s">
        <v>49</v>
      </c>
      <c r="AB19" s="114">
        <v>60</v>
      </c>
      <c r="AC19" s="114">
        <v>40</v>
      </c>
      <c r="AD19" s="114">
        <v>25</v>
      </c>
      <c r="AE19" s="114">
        <v>15</v>
      </c>
      <c r="AF19" s="114">
        <v>8</v>
      </c>
      <c r="AG19" s="114">
        <v>4</v>
      </c>
      <c r="AH19" s="114">
        <v>2</v>
      </c>
      <c r="AI19" s="48"/>
      <c r="AJ19" s="48"/>
      <c r="AK19" s="48"/>
    </row>
    <row r="20" spans="1:37" s="224" customFormat="1" ht="9.6" customHeight="1" x14ac:dyDescent="0.25">
      <c r="A20" s="226"/>
      <c r="B20" s="227"/>
      <c r="C20" s="227"/>
      <c r="D20" s="228"/>
      <c r="E20" s="229"/>
      <c r="F20" s="230"/>
      <c r="G20" s="230"/>
      <c r="H20" s="231"/>
      <c r="I20" s="241" t="s">
        <v>113</v>
      </c>
      <c r="J20" s="233" t="s">
        <v>50</v>
      </c>
      <c r="K20" s="234" t="s">
        <v>204</v>
      </c>
      <c r="L20" s="247"/>
      <c r="M20" s="218"/>
      <c r="N20" s="244"/>
      <c r="O20" s="219"/>
      <c r="P20" s="310"/>
      <c r="Q20" s="219"/>
      <c r="R20" s="220"/>
      <c r="S20" s="223"/>
      <c r="Y20" s="111"/>
      <c r="Z20" s="111"/>
      <c r="AA20" s="111" t="s">
        <v>47</v>
      </c>
      <c r="AB20" s="114">
        <v>40</v>
      </c>
      <c r="AC20" s="114">
        <v>25</v>
      </c>
      <c r="AD20" s="114">
        <v>15</v>
      </c>
      <c r="AE20" s="114">
        <v>8</v>
      </c>
      <c r="AF20" s="114">
        <v>4</v>
      </c>
      <c r="AG20" s="114">
        <v>2</v>
      </c>
      <c r="AH20" s="114">
        <v>1</v>
      </c>
      <c r="AI20" s="48"/>
      <c r="AJ20" s="48"/>
      <c r="AK20" s="48"/>
    </row>
    <row r="21" spans="1:37" s="224" customFormat="1" ht="9.6" customHeight="1" x14ac:dyDescent="0.25">
      <c r="A21" s="212">
        <v>8</v>
      </c>
      <c r="B21" s="213" t="s">
        <v>78</v>
      </c>
      <c r="C21" s="213" t="s">
        <v>78</v>
      </c>
      <c r="D21" s="214" t="s">
        <v>78</v>
      </c>
      <c r="E21" s="215"/>
      <c r="F21" s="216" t="s">
        <v>115</v>
      </c>
      <c r="G21" s="216" t="s">
        <v>78</v>
      </c>
      <c r="H21" s="216"/>
      <c r="I21" s="216" t="s">
        <v>78</v>
      </c>
      <c r="J21" s="248"/>
      <c r="K21" s="218"/>
      <c r="L21" s="218"/>
      <c r="M21" s="218"/>
      <c r="N21" s="244"/>
      <c r="O21" s="219"/>
      <c r="P21" s="310"/>
      <c r="Q21" s="219"/>
      <c r="R21" s="220"/>
      <c r="S21" s="223"/>
      <c r="Y21" s="111"/>
      <c r="Z21" s="111"/>
      <c r="AA21" s="111" t="s">
        <v>45</v>
      </c>
      <c r="AB21" s="114">
        <v>25</v>
      </c>
      <c r="AC21" s="114">
        <v>15</v>
      </c>
      <c r="AD21" s="114">
        <v>10</v>
      </c>
      <c r="AE21" s="114">
        <v>6</v>
      </c>
      <c r="AF21" s="114">
        <v>3</v>
      </c>
      <c r="AG21" s="114">
        <v>1</v>
      </c>
      <c r="AH21" s="114">
        <v>0</v>
      </c>
      <c r="AI21" s="48"/>
      <c r="AJ21" s="48"/>
      <c r="AK21" s="48"/>
    </row>
    <row r="22" spans="1:37" s="224" customFormat="1" ht="9.6" customHeight="1" x14ac:dyDescent="0.25">
      <c r="A22" s="226"/>
      <c r="B22" s="227"/>
      <c r="C22" s="227"/>
      <c r="D22" s="228"/>
      <c r="E22" s="229"/>
      <c r="F22" s="250"/>
      <c r="G22" s="250"/>
      <c r="H22" s="254"/>
      <c r="I22" s="250"/>
      <c r="J22" s="240"/>
      <c r="K22" s="218"/>
      <c r="L22" s="218"/>
      <c r="M22" s="218"/>
      <c r="N22" s="244"/>
      <c r="O22" s="241" t="s">
        <v>113</v>
      </c>
      <c r="P22" s="242"/>
      <c r="Q22" s="234" t="s">
        <v>122</v>
      </c>
      <c r="R22" s="311"/>
      <c r="S22" s="223"/>
      <c r="Y22" s="111"/>
      <c r="Z22" s="111"/>
      <c r="AA22" s="111" t="s">
        <v>44</v>
      </c>
      <c r="AB22" s="114">
        <v>15</v>
      </c>
      <c r="AC22" s="114">
        <v>10</v>
      </c>
      <c r="AD22" s="114">
        <v>6</v>
      </c>
      <c r="AE22" s="114">
        <v>3</v>
      </c>
      <c r="AF22" s="114">
        <v>1</v>
      </c>
      <c r="AG22" s="114">
        <v>0</v>
      </c>
      <c r="AH22" s="114">
        <v>0</v>
      </c>
      <c r="AI22" s="48"/>
      <c r="AJ22" s="48"/>
      <c r="AK22" s="48"/>
    </row>
    <row r="23" spans="1:37" s="224" customFormat="1" ht="9.6" customHeight="1" x14ac:dyDescent="0.25">
      <c r="A23" s="212">
        <v>9</v>
      </c>
      <c r="B23" s="213">
        <v>0</v>
      </c>
      <c r="C23" s="213">
        <v>0</v>
      </c>
      <c r="D23" s="214">
        <v>0</v>
      </c>
      <c r="E23" s="215">
        <v>9</v>
      </c>
      <c r="F23" s="308" t="s">
        <v>205</v>
      </c>
      <c r="G23" s="216">
        <v>0</v>
      </c>
      <c r="H23" s="216"/>
      <c r="I23" s="216">
        <v>0</v>
      </c>
      <c r="J23" s="217"/>
      <c r="K23" s="218"/>
      <c r="L23" s="218"/>
      <c r="M23" s="218"/>
      <c r="N23" s="244"/>
      <c r="O23" s="219"/>
      <c r="P23" s="310"/>
      <c r="Q23" s="218" t="s">
        <v>311</v>
      </c>
      <c r="R23" s="310"/>
      <c r="S23" s="223"/>
      <c r="Y23" s="111"/>
      <c r="Z23" s="111"/>
      <c r="AA23" s="111" t="s">
        <v>43</v>
      </c>
      <c r="AB23" s="114">
        <v>10</v>
      </c>
      <c r="AC23" s="114">
        <v>6</v>
      </c>
      <c r="AD23" s="114">
        <v>3</v>
      </c>
      <c r="AE23" s="114">
        <v>1</v>
      </c>
      <c r="AF23" s="114">
        <v>0</v>
      </c>
      <c r="AG23" s="114">
        <v>0</v>
      </c>
      <c r="AH23" s="114">
        <v>0</v>
      </c>
      <c r="AI23" s="48"/>
      <c r="AJ23" s="48"/>
      <c r="AK23" s="48"/>
    </row>
    <row r="24" spans="1:37" s="224" customFormat="1" ht="9.6" customHeight="1" x14ac:dyDescent="0.25">
      <c r="A24" s="226"/>
      <c r="B24" s="227"/>
      <c r="C24" s="227"/>
      <c r="D24" s="228"/>
      <c r="E24" s="229"/>
      <c r="F24" s="230"/>
      <c r="G24" s="230"/>
      <c r="H24" s="231"/>
      <c r="I24" s="241" t="s">
        <v>113</v>
      </c>
      <c r="J24" s="233"/>
      <c r="K24" s="308" t="s">
        <v>205</v>
      </c>
      <c r="L24" s="234"/>
      <c r="M24" s="218"/>
      <c r="N24" s="244"/>
      <c r="O24" s="219"/>
      <c r="P24" s="310"/>
      <c r="Q24" s="219"/>
      <c r="R24" s="310"/>
      <c r="S24" s="223"/>
      <c r="Y24" s="111"/>
      <c r="Z24" s="111"/>
      <c r="AA24" s="111" t="s">
        <v>42</v>
      </c>
      <c r="AB24" s="114">
        <v>6</v>
      </c>
      <c r="AC24" s="114">
        <v>3</v>
      </c>
      <c r="AD24" s="114">
        <v>1</v>
      </c>
      <c r="AE24" s="114">
        <v>0</v>
      </c>
      <c r="AF24" s="114">
        <v>0</v>
      </c>
      <c r="AG24" s="114">
        <v>0</v>
      </c>
      <c r="AH24" s="114">
        <v>0</v>
      </c>
      <c r="AI24" s="48"/>
      <c r="AJ24" s="48"/>
      <c r="AK24" s="48"/>
    </row>
    <row r="25" spans="1:37" s="224" customFormat="1" ht="9.6" customHeight="1" x14ac:dyDescent="0.25">
      <c r="A25" s="226">
        <v>10</v>
      </c>
      <c r="B25" s="213">
        <v>0</v>
      </c>
      <c r="C25" s="308" t="s">
        <v>206</v>
      </c>
      <c r="D25" s="214">
        <v>0</v>
      </c>
      <c r="E25" s="215">
        <v>10</v>
      </c>
      <c r="F25" s="308" t="s">
        <v>206</v>
      </c>
      <c r="G25" s="308">
        <v>0</v>
      </c>
      <c r="H25" s="308"/>
      <c r="I25" s="308">
        <v>0</v>
      </c>
      <c r="J25" s="237"/>
      <c r="K25" s="218" t="s">
        <v>315</v>
      </c>
      <c r="L25" s="238"/>
      <c r="M25" s="218"/>
      <c r="N25" s="244"/>
      <c r="O25" s="219"/>
      <c r="P25" s="310"/>
      <c r="Q25" s="219"/>
      <c r="R25" s="310"/>
      <c r="S25" s="223"/>
      <c r="Y25" s="111"/>
      <c r="Z25" s="111"/>
      <c r="AA25" s="111" t="s">
        <v>41</v>
      </c>
      <c r="AB25" s="114">
        <v>3</v>
      </c>
      <c r="AC25" s="114">
        <v>2</v>
      </c>
      <c r="AD25" s="114">
        <v>1</v>
      </c>
      <c r="AE25" s="114">
        <v>0</v>
      </c>
      <c r="AF25" s="114">
        <v>0</v>
      </c>
      <c r="AG25" s="114">
        <v>0</v>
      </c>
      <c r="AH25" s="114">
        <v>0</v>
      </c>
      <c r="AI25" s="48"/>
      <c r="AJ25" s="48"/>
      <c r="AK25" s="48"/>
    </row>
    <row r="26" spans="1:37" s="224" customFormat="1" ht="9.6" customHeight="1" x14ac:dyDescent="0.25">
      <c r="A26" s="226"/>
      <c r="B26" s="227"/>
      <c r="C26" s="227"/>
      <c r="D26" s="228"/>
      <c r="E26" s="239"/>
      <c r="F26" s="230"/>
      <c r="G26" s="230"/>
      <c r="H26" s="231"/>
      <c r="I26" s="230"/>
      <c r="J26" s="240"/>
      <c r="K26" s="241" t="s">
        <v>113</v>
      </c>
      <c r="L26" s="242"/>
      <c r="M26" s="308" t="s">
        <v>205</v>
      </c>
      <c r="N26" s="243"/>
      <c r="O26" s="219"/>
      <c r="P26" s="310"/>
      <c r="Q26" s="219"/>
      <c r="R26" s="310"/>
      <c r="S26" s="223"/>
      <c r="Y26" s="48"/>
      <c r="Z26" s="48"/>
      <c r="AA26" s="48"/>
      <c r="AB26" s="48"/>
      <c r="AC26" s="48"/>
      <c r="AD26" s="48"/>
      <c r="AE26" s="48"/>
      <c r="AF26" s="48"/>
      <c r="AG26" s="48"/>
      <c r="AH26" s="48"/>
      <c r="AI26" s="48"/>
      <c r="AJ26" s="48"/>
      <c r="AK26" s="48"/>
    </row>
    <row r="27" spans="1:37" s="224" customFormat="1" ht="9.6" customHeight="1" x14ac:dyDescent="0.25">
      <c r="A27" s="226">
        <v>11</v>
      </c>
      <c r="B27" s="213">
        <v>0</v>
      </c>
      <c r="C27" s="308" t="s">
        <v>207</v>
      </c>
      <c r="D27" s="214">
        <v>0</v>
      </c>
      <c r="E27" s="215">
        <v>11</v>
      </c>
      <c r="F27" s="308" t="s">
        <v>207</v>
      </c>
      <c r="G27" s="308">
        <v>0</v>
      </c>
      <c r="H27" s="308"/>
      <c r="I27" s="308">
        <v>0</v>
      </c>
      <c r="J27" s="217"/>
      <c r="K27" s="218"/>
      <c r="L27" s="245"/>
      <c r="M27" s="218" t="s">
        <v>311</v>
      </c>
      <c r="N27" s="246"/>
      <c r="O27" s="219"/>
      <c r="P27" s="310"/>
      <c r="Q27" s="219"/>
      <c r="R27" s="310"/>
      <c r="S27" s="223"/>
      <c r="Y27" s="48"/>
      <c r="Z27" s="48"/>
      <c r="AA27" s="48"/>
      <c r="AB27" s="48"/>
      <c r="AC27" s="48"/>
      <c r="AD27" s="48"/>
      <c r="AE27" s="48"/>
      <c r="AF27" s="48"/>
      <c r="AG27" s="48"/>
      <c r="AH27" s="48"/>
      <c r="AI27" s="48"/>
      <c r="AJ27" s="48"/>
      <c r="AK27" s="48"/>
    </row>
    <row r="28" spans="1:37" s="224" customFormat="1" ht="9.6" customHeight="1" x14ac:dyDescent="0.25">
      <c r="A28" s="255"/>
      <c r="B28" s="227"/>
      <c r="C28" s="227"/>
      <c r="D28" s="228"/>
      <c r="E28" s="239"/>
      <c r="F28" s="230"/>
      <c r="G28" s="230"/>
      <c r="H28" s="231"/>
      <c r="I28" s="309" t="s">
        <v>113</v>
      </c>
      <c r="J28" s="233" t="s">
        <v>50</v>
      </c>
      <c r="K28" s="234" t="s">
        <v>207</v>
      </c>
      <c r="L28" s="247"/>
      <c r="M28" s="218"/>
      <c r="N28" s="246"/>
      <c r="O28" s="219"/>
      <c r="P28" s="310"/>
      <c r="Q28" s="219"/>
      <c r="R28" s="310"/>
      <c r="S28" s="223"/>
    </row>
    <row r="29" spans="1:37" s="224" customFormat="1" ht="9.6" customHeight="1" x14ac:dyDescent="0.25">
      <c r="A29" s="226">
        <v>12</v>
      </c>
      <c r="B29" s="213" t="s">
        <v>78</v>
      </c>
      <c r="C29" s="213" t="s">
        <v>78</v>
      </c>
      <c r="D29" s="214" t="s">
        <v>78</v>
      </c>
      <c r="E29" s="215"/>
      <c r="F29" s="308" t="s">
        <v>115</v>
      </c>
      <c r="G29" s="308" t="s">
        <v>78</v>
      </c>
      <c r="H29" s="308"/>
      <c r="I29" s="308" t="s">
        <v>78</v>
      </c>
      <c r="J29" s="248"/>
      <c r="K29" s="218"/>
      <c r="L29" s="218"/>
      <c r="M29" s="218"/>
      <c r="N29" s="246"/>
      <c r="O29" s="219"/>
      <c r="P29" s="310"/>
      <c r="Q29" s="219"/>
      <c r="R29" s="310"/>
      <c r="S29" s="223"/>
    </row>
    <row r="30" spans="1:37" s="224" customFormat="1" ht="9.6" customHeight="1" x14ac:dyDescent="0.25">
      <c r="A30" s="226"/>
      <c r="B30" s="227"/>
      <c r="C30" s="227"/>
      <c r="D30" s="228"/>
      <c r="E30" s="239"/>
      <c r="F30" s="230"/>
      <c r="G30" s="230"/>
      <c r="H30" s="231"/>
      <c r="I30" s="230"/>
      <c r="J30" s="240"/>
      <c r="K30" s="218"/>
      <c r="L30" s="218"/>
      <c r="M30" s="241" t="s">
        <v>113</v>
      </c>
      <c r="N30" s="242"/>
      <c r="O30" s="308" t="s">
        <v>205</v>
      </c>
      <c r="P30" s="312"/>
      <c r="Q30" s="219"/>
      <c r="R30" s="310"/>
      <c r="S30" s="223"/>
    </row>
    <row r="31" spans="1:37" s="224" customFormat="1" ht="9.6" customHeight="1" x14ac:dyDescent="0.25">
      <c r="A31" s="226">
        <v>13</v>
      </c>
      <c r="B31" s="213">
        <v>0</v>
      </c>
      <c r="C31" s="308" t="s">
        <v>208</v>
      </c>
      <c r="D31" s="214">
        <v>0</v>
      </c>
      <c r="E31" s="215">
        <v>13</v>
      </c>
      <c r="F31" s="308" t="s">
        <v>208</v>
      </c>
      <c r="G31" s="308">
        <v>0</v>
      </c>
      <c r="H31" s="308"/>
      <c r="I31" s="308">
        <v>0</v>
      </c>
      <c r="J31" s="251"/>
      <c r="K31" s="218"/>
      <c r="L31" s="218"/>
      <c r="M31" s="218"/>
      <c r="N31" s="246"/>
      <c r="O31" s="218" t="s">
        <v>311</v>
      </c>
      <c r="P31" s="220"/>
      <c r="Q31" s="219"/>
      <c r="R31" s="310"/>
      <c r="S31" s="223"/>
    </row>
    <row r="32" spans="1:37" s="224" customFormat="1" ht="9.6" customHeight="1" x14ac:dyDescent="0.25">
      <c r="A32" s="226"/>
      <c r="B32" s="227"/>
      <c r="C32" s="227"/>
      <c r="D32" s="228"/>
      <c r="E32" s="239"/>
      <c r="F32" s="230"/>
      <c r="G32" s="230"/>
      <c r="H32" s="231"/>
      <c r="I32" s="309" t="s">
        <v>113</v>
      </c>
      <c r="J32" s="233" t="s">
        <v>50</v>
      </c>
      <c r="K32" s="234" t="s">
        <v>208</v>
      </c>
      <c r="L32" s="234"/>
      <c r="M32" s="218"/>
      <c r="N32" s="246"/>
      <c r="O32" s="219"/>
      <c r="P32" s="220"/>
      <c r="Q32" s="219"/>
      <c r="R32" s="310"/>
      <c r="S32" s="223"/>
    </row>
    <row r="33" spans="1:19" s="224" customFormat="1" ht="9.6" customHeight="1" x14ac:dyDescent="0.25">
      <c r="A33" s="226">
        <v>14</v>
      </c>
      <c r="B33" s="213" t="s">
        <v>78</v>
      </c>
      <c r="C33" s="213" t="s">
        <v>78</v>
      </c>
      <c r="D33" s="214" t="s">
        <v>78</v>
      </c>
      <c r="E33" s="215"/>
      <c r="F33" s="308" t="s">
        <v>115</v>
      </c>
      <c r="G33" s="308" t="s">
        <v>78</v>
      </c>
      <c r="H33" s="308"/>
      <c r="I33" s="308" t="s">
        <v>78</v>
      </c>
      <c r="J33" s="237"/>
      <c r="K33" s="218"/>
      <c r="L33" s="238"/>
      <c r="M33" s="218"/>
      <c r="N33" s="246"/>
      <c r="O33" s="219"/>
      <c r="P33" s="220"/>
      <c r="Q33" s="219"/>
      <c r="R33" s="310"/>
      <c r="S33" s="223"/>
    </row>
    <row r="34" spans="1:19" s="224" customFormat="1" ht="9.6" customHeight="1" x14ac:dyDescent="0.25">
      <c r="A34" s="226"/>
      <c r="B34" s="227"/>
      <c r="C34" s="227"/>
      <c r="D34" s="228"/>
      <c r="E34" s="239"/>
      <c r="F34" s="230"/>
      <c r="G34" s="230"/>
      <c r="H34" s="231"/>
      <c r="I34" s="230"/>
      <c r="J34" s="240"/>
      <c r="K34" s="241" t="s">
        <v>113</v>
      </c>
      <c r="L34" s="242"/>
      <c r="M34" s="234" t="s">
        <v>209</v>
      </c>
      <c r="N34" s="253"/>
      <c r="O34" s="219"/>
      <c r="P34" s="220"/>
      <c r="Q34" s="219"/>
      <c r="R34" s="310"/>
      <c r="S34" s="223"/>
    </row>
    <row r="35" spans="1:19" s="224" customFormat="1" ht="9.6" customHeight="1" x14ac:dyDescent="0.25">
      <c r="A35" s="226">
        <v>15</v>
      </c>
      <c r="B35" s="213">
        <v>0</v>
      </c>
      <c r="C35" s="213">
        <v>0</v>
      </c>
      <c r="D35" s="214">
        <v>0</v>
      </c>
      <c r="E35" s="215">
        <v>15</v>
      </c>
      <c r="F35" s="308" t="s">
        <v>209</v>
      </c>
      <c r="G35" s="308">
        <v>0</v>
      </c>
      <c r="H35" s="308"/>
      <c r="I35" s="308">
        <v>0</v>
      </c>
      <c r="J35" s="217"/>
      <c r="K35" s="218"/>
      <c r="L35" s="245"/>
      <c r="M35" s="218" t="s">
        <v>314</v>
      </c>
      <c r="N35" s="244"/>
      <c r="O35" s="219"/>
      <c r="P35" s="220"/>
      <c r="Q35" s="219"/>
      <c r="R35" s="310"/>
      <c r="S35" s="223"/>
    </row>
    <row r="36" spans="1:19" s="224" customFormat="1" ht="9.6" customHeight="1" x14ac:dyDescent="0.25">
      <c r="A36" s="226"/>
      <c r="B36" s="227"/>
      <c r="C36" s="227"/>
      <c r="D36" s="228"/>
      <c r="E36" s="229"/>
      <c r="F36" s="230"/>
      <c r="G36" s="230"/>
      <c r="H36" s="231"/>
      <c r="I36" s="241" t="s">
        <v>113</v>
      </c>
      <c r="J36" s="233" t="s">
        <v>50</v>
      </c>
      <c r="K36" s="234" t="s">
        <v>209</v>
      </c>
      <c r="L36" s="247"/>
      <c r="M36" s="218"/>
      <c r="N36" s="244"/>
      <c r="O36" s="219"/>
      <c r="P36" s="220"/>
      <c r="Q36" s="219"/>
      <c r="R36" s="310"/>
      <c r="S36" s="223"/>
    </row>
    <row r="37" spans="1:19" s="224" customFormat="1" ht="9.6" customHeight="1" x14ac:dyDescent="0.25">
      <c r="A37" s="212">
        <v>16</v>
      </c>
      <c r="B37" s="213" t="s">
        <v>78</v>
      </c>
      <c r="C37" s="213" t="s">
        <v>78</v>
      </c>
      <c r="D37" s="214" t="s">
        <v>78</v>
      </c>
      <c r="E37" s="215"/>
      <c r="F37" s="216" t="s">
        <v>115</v>
      </c>
      <c r="G37" s="216" t="s">
        <v>78</v>
      </c>
      <c r="H37" s="216"/>
      <c r="I37" s="216" t="s">
        <v>78</v>
      </c>
      <c r="J37" s="248"/>
      <c r="K37" s="218"/>
      <c r="L37" s="218"/>
      <c r="M37" s="218"/>
      <c r="N37" s="244"/>
      <c r="O37" s="220"/>
      <c r="P37" s="220"/>
      <c r="Q37" s="219"/>
      <c r="R37" s="310"/>
      <c r="S37" s="223"/>
    </row>
    <row r="38" spans="1:19" s="224" customFormat="1" ht="9.6" customHeight="1" x14ac:dyDescent="0.25">
      <c r="A38" s="226"/>
      <c r="B38" s="227"/>
      <c r="C38" s="227"/>
      <c r="D38" s="228"/>
      <c r="E38" s="229"/>
      <c r="F38" s="230"/>
      <c r="G38" s="230"/>
      <c r="H38" s="231"/>
      <c r="I38" s="230"/>
      <c r="J38" s="240"/>
      <c r="K38" s="218"/>
      <c r="L38" s="218"/>
      <c r="M38" s="218"/>
      <c r="N38" s="244"/>
      <c r="O38" s="313" t="s">
        <v>123</v>
      </c>
      <c r="P38" s="314"/>
      <c r="Q38" s="234" t="str">
        <f>UPPER(IF(OR(P39="a",P39="as"),Q22,IF(OR(P39="b",P39="bs"),Q54,)))</f>
        <v/>
      </c>
      <c r="R38" s="315"/>
      <c r="S38" s="223"/>
    </row>
    <row r="39" spans="1:19" s="224" customFormat="1" ht="9.6" customHeight="1" x14ac:dyDescent="0.25">
      <c r="A39" s="212">
        <v>17</v>
      </c>
      <c r="B39" s="213">
        <v>0</v>
      </c>
      <c r="C39" s="308" t="s">
        <v>210</v>
      </c>
      <c r="D39" s="214">
        <v>0</v>
      </c>
      <c r="E39" s="215">
        <v>17</v>
      </c>
      <c r="F39" s="308" t="s">
        <v>210</v>
      </c>
      <c r="G39" s="216">
        <v>0</v>
      </c>
      <c r="H39" s="216"/>
      <c r="I39" s="216">
        <v>0</v>
      </c>
      <c r="J39" s="217"/>
      <c r="K39" s="218"/>
      <c r="L39" s="218"/>
      <c r="M39" s="218"/>
      <c r="N39" s="244"/>
      <c r="O39" s="241" t="s">
        <v>113</v>
      </c>
      <c r="P39" s="316"/>
      <c r="Q39" s="218"/>
      <c r="R39" s="310"/>
      <c r="S39" s="223"/>
    </row>
    <row r="40" spans="1:19" s="224" customFormat="1" ht="9.6" customHeight="1" x14ac:dyDescent="0.25">
      <c r="A40" s="226"/>
      <c r="B40" s="227"/>
      <c r="C40" s="227"/>
      <c r="D40" s="228"/>
      <c r="E40" s="229"/>
      <c r="F40" s="230"/>
      <c r="G40" s="230"/>
      <c r="H40" s="231"/>
      <c r="I40" s="241" t="s">
        <v>113</v>
      </c>
      <c r="J40" s="233" t="s">
        <v>50</v>
      </c>
      <c r="K40" s="234" t="s">
        <v>210</v>
      </c>
      <c r="L40" s="234"/>
      <c r="M40" s="218"/>
      <c r="N40" s="244"/>
      <c r="O40" s="219"/>
      <c r="P40" s="220"/>
      <c r="Q40" s="219"/>
      <c r="R40" s="310"/>
      <c r="S40" s="223"/>
    </row>
    <row r="41" spans="1:19" s="224" customFormat="1" ht="9.6" customHeight="1" x14ac:dyDescent="0.25">
      <c r="A41" s="226">
        <v>18</v>
      </c>
      <c r="B41" s="213" t="s">
        <v>78</v>
      </c>
      <c r="C41" s="213" t="s">
        <v>78</v>
      </c>
      <c r="D41" s="214" t="s">
        <v>78</v>
      </c>
      <c r="E41" s="215"/>
      <c r="F41" s="308" t="s">
        <v>115</v>
      </c>
      <c r="G41" s="308" t="s">
        <v>78</v>
      </c>
      <c r="H41" s="308"/>
      <c r="I41" s="308" t="s">
        <v>78</v>
      </c>
      <c r="J41" s="237"/>
      <c r="K41" s="218"/>
      <c r="L41" s="238"/>
      <c r="M41" s="218"/>
      <c r="N41" s="244"/>
      <c r="O41" s="219"/>
      <c r="P41" s="220"/>
      <c r="Q41" s="351" t="str">
        <f>IF(Y3="","",CONCATENATE(AB1," pont"))</f>
        <v/>
      </c>
      <c r="R41" s="352"/>
      <c r="S41" s="223"/>
    </row>
    <row r="42" spans="1:19" s="224" customFormat="1" ht="9.6" customHeight="1" x14ac:dyDescent="0.25">
      <c r="A42" s="226"/>
      <c r="B42" s="227"/>
      <c r="C42" s="227"/>
      <c r="D42" s="228"/>
      <c r="E42" s="239"/>
      <c r="F42" s="230"/>
      <c r="G42" s="230"/>
      <c r="H42" s="231"/>
      <c r="I42" s="230"/>
      <c r="J42" s="240"/>
      <c r="K42" s="241" t="s">
        <v>113</v>
      </c>
      <c r="L42" s="242"/>
      <c r="M42" s="234" t="s">
        <v>211</v>
      </c>
      <c r="N42" s="243"/>
      <c r="O42" s="219"/>
      <c r="P42" s="220"/>
      <c r="Q42" s="219"/>
      <c r="R42" s="310"/>
      <c r="S42" s="223"/>
    </row>
    <row r="43" spans="1:19" s="224" customFormat="1" ht="9.6" customHeight="1" x14ac:dyDescent="0.25">
      <c r="A43" s="226">
        <v>19</v>
      </c>
      <c r="B43" s="213">
        <v>0</v>
      </c>
      <c r="C43" s="213">
        <v>0</v>
      </c>
      <c r="D43" s="214">
        <v>0</v>
      </c>
      <c r="E43" s="215">
        <v>2</v>
      </c>
      <c r="F43" s="308" t="s">
        <v>211</v>
      </c>
      <c r="G43" s="308">
        <v>0</v>
      </c>
      <c r="H43" s="308"/>
      <c r="I43" s="308">
        <v>0</v>
      </c>
      <c r="J43" s="217"/>
      <c r="K43" s="218"/>
      <c r="L43" s="245"/>
      <c r="M43" s="218" t="s">
        <v>314</v>
      </c>
      <c r="N43" s="246"/>
      <c r="O43" s="219"/>
      <c r="P43" s="220"/>
      <c r="Q43" s="219"/>
      <c r="R43" s="310"/>
      <c r="S43" s="223"/>
    </row>
    <row r="44" spans="1:19" s="224" customFormat="1" ht="9.6" customHeight="1" x14ac:dyDescent="0.25">
      <c r="A44" s="226"/>
      <c r="B44" s="227"/>
      <c r="C44" s="227"/>
      <c r="D44" s="228"/>
      <c r="E44" s="239"/>
      <c r="F44" s="230"/>
      <c r="G44" s="230"/>
      <c r="H44" s="231"/>
      <c r="I44" s="309" t="s">
        <v>113</v>
      </c>
      <c r="J44" s="233" t="s">
        <v>50</v>
      </c>
      <c r="K44" s="234" t="s">
        <v>211</v>
      </c>
      <c r="L44" s="247"/>
      <c r="M44" s="218"/>
      <c r="N44" s="246"/>
      <c r="O44" s="219"/>
      <c r="P44" s="220"/>
      <c r="Q44" s="219"/>
      <c r="R44" s="310"/>
      <c r="S44" s="223"/>
    </row>
    <row r="45" spans="1:19" s="224" customFormat="1" ht="9.6" customHeight="1" x14ac:dyDescent="0.25">
      <c r="A45" s="226">
        <v>20</v>
      </c>
      <c r="B45" s="213" t="s">
        <v>78</v>
      </c>
      <c r="C45" s="213" t="s">
        <v>78</v>
      </c>
      <c r="D45" s="214" t="s">
        <v>78</v>
      </c>
      <c r="E45" s="215"/>
      <c r="F45" s="308" t="s">
        <v>115</v>
      </c>
      <c r="G45" s="308" t="s">
        <v>78</v>
      </c>
      <c r="H45" s="308"/>
      <c r="I45" s="308" t="s">
        <v>78</v>
      </c>
      <c r="J45" s="248"/>
      <c r="K45" s="218"/>
      <c r="L45" s="218"/>
      <c r="M45" s="218"/>
      <c r="N45" s="246"/>
      <c r="O45" s="219"/>
      <c r="P45" s="220"/>
      <c r="Q45" s="219"/>
      <c r="R45" s="310"/>
      <c r="S45" s="223"/>
    </row>
    <row r="46" spans="1:19" s="224" customFormat="1" ht="9.6" customHeight="1" x14ac:dyDescent="0.25">
      <c r="A46" s="226"/>
      <c r="B46" s="227"/>
      <c r="C46" s="227"/>
      <c r="D46" s="228"/>
      <c r="E46" s="239"/>
      <c r="F46" s="230"/>
      <c r="G46" s="230"/>
      <c r="H46" s="231"/>
      <c r="I46" s="230"/>
      <c r="J46" s="240"/>
      <c r="K46" s="218"/>
      <c r="L46" s="218"/>
      <c r="M46" s="241" t="s">
        <v>113</v>
      </c>
      <c r="N46" s="242"/>
      <c r="O46" s="234" t="s">
        <v>211</v>
      </c>
      <c r="P46" s="311"/>
      <c r="Q46" s="219"/>
      <c r="R46" s="310"/>
      <c r="S46" s="223"/>
    </row>
    <row r="47" spans="1:19" s="224" customFormat="1" ht="9.6" customHeight="1" x14ac:dyDescent="0.25">
      <c r="A47" s="226">
        <v>21</v>
      </c>
      <c r="B47" s="213">
        <v>0</v>
      </c>
      <c r="C47" s="213">
        <v>0</v>
      </c>
      <c r="D47" s="214">
        <v>0</v>
      </c>
      <c r="E47" s="215">
        <v>4</v>
      </c>
      <c r="F47" s="308" t="s">
        <v>212</v>
      </c>
      <c r="G47" s="308">
        <v>0</v>
      </c>
      <c r="H47" s="308"/>
      <c r="I47" s="308">
        <v>0</v>
      </c>
      <c r="J47" s="251"/>
      <c r="K47" s="218"/>
      <c r="L47" s="218"/>
      <c r="M47" s="218"/>
      <c r="N47" s="246"/>
      <c r="O47" s="218" t="s">
        <v>314</v>
      </c>
      <c r="P47" s="310"/>
      <c r="Q47" s="219"/>
      <c r="R47" s="310"/>
      <c r="S47" s="223"/>
    </row>
    <row r="48" spans="1:19" s="224" customFormat="1" ht="9.6" customHeight="1" x14ac:dyDescent="0.25">
      <c r="A48" s="226"/>
      <c r="B48" s="227"/>
      <c r="C48" s="227"/>
      <c r="D48" s="228"/>
      <c r="E48" s="239"/>
      <c r="F48" s="230"/>
      <c r="G48" s="230"/>
      <c r="H48" s="231"/>
      <c r="I48" s="309" t="s">
        <v>113</v>
      </c>
      <c r="J48" s="233" t="s">
        <v>50</v>
      </c>
      <c r="K48" s="234" t="s">
        <v>212</v>
      </c>
      <c r="L48" s="234"/>
      <c r="M48" s="218"/>
      <c r="N48" s="246"/>
      <c r="O48" s="219"/>
      <c r="P48" s="310"/>
      <c r="Q48" s="219"/>
      <c r="R48" s="310"/>
      <c r="S48" s="223"/>
    </row>
    <row r="49" spans="1:19" s="224" customFormat="1" ht="9.6" customHeight="1" x14ac:dyDescent="0.25">
      <c r="A49" s="226">
        <v>22</v>
      </c>
      <c r="B49" s="213" t="s">
        <v>78</v>
      </c>
      <c r="C49" s="213" t="s">
        <v>78</v>
      </c>
      <c r="D49" s="214" t="s">
        <v>78</v>
      </c>
      <c r="E49" s="215"/>
      <c r="F49" s="308" t="s">
        <v>115</v>
      </c>
      <c r="G49" s="308" t="s">
        <v>78</v>
      </c>
      <c r="H49" s="308"/>
      <c r="I49" s="308" t="s">
        <v>78</v>
      </c>
      <c r="J49" s="237"/>
      <c r="K49" s="218"/>
      <c r="L49" s="238"/>
      <c r="M49" s="218"/>
      <c r="N49" s="246"/>
      <c r="O49" s="219"/>
      <c r="P49" s="310"/>
      <c r="Q49" s="219"/>
      <c r="R49" s="310"/>
      <c r="S49" s="223"/>
    </row>
    <row r="50" spans="1:19" s="224" customFormat="1" ht="9.6" customHeight="1" x14ac:dyDescent="0.25">
      <c r="A50" s="226"/>
      <c r="B50" s="227"/>
      <c r="C50" s="227"/>
      <c r="D50" s="228"/>
      <c r="E50" s="239"/>
      <c r="F50" s="230"/>
      <c r="G50" s="230"/>
      <c r="H50" s="231"/>
      <c r="I50" s="230"/>
      <c r="J50" s="240"/>
      <c r="K50" s="241" t="s">
        <v>113</v>
      </c>
      <c r="L50" s="242"/>
      <c r="M50" s="234" t="s">
        <v>78</v>
      </c>
      <c r="N50" s="253"/>
      <c r="O50" s="219"/>
      <c r="P50" s="310"/>
      <c r="Q50" s="219"/>
      <c r="R50" s="310"/>
      <c r="S50" s="223"/>
    </row>
    <row r="51" spans="1:19" s="224" customFormat="1" ht="9.6" customHeight="1" x14ac:dyDescent="0.25">
      <c r="A51" s="226">
        <v>23</v>
      </c>
      <c r="B51" s="213">
        <v>0</v>
      </c>
      <c r="C51" s="213">
        <v>0</v>
      </c>
      <c r="D51" s="214">
        <v>0</v>
      </c>
      <c r="E51" s="215">
        <v>6</v>
      </c>
      <c r="F51" s="308" t="s">
        <v>213</v>
      </c>
      <c r="G51" s="308">
        <v>0</v>
      </c>
      <c r="H51" s="308"/>
      <c r="I51" s="308">
        <v>0</v>
      </c>
      <c r="J51" s="217"/>
      <c r="K51" s="218"/>
      <c r="L51" s="245"/>
      <c r="M51" s="234" t="s">
        <v>213</v>
      </c>
      <c r="N51" s="244"/>
      <c r="O51" s="219"/>
      <c r="P51" s="310"/>
      <c r="Q51" s="219"/>
      <c r="R51" s="310"/>
      <c r="S51" s="223"/>
    </row>
    <row r="52" spans="1:19" s="224" customFormat="1" ht="9.6" customHeight="1" x14ac:dyDescent="0.25">
      <c r="A52" s="226"/>
      <c r="B52" s="227"/>
      <c r="C52" s="227"/>
      <c r="D52" s="228"/>
      <c r="E52" s="229"/>
      <c r="F52" s="230"/>
      <c r="G52" s="230"/>
      <c r="H52" s="231"/>
      <c r="I52" s="241" t="s">
        <v>113</v>
      </c>
      <c r="J52" s="233" t="s">
        <v>50</v>
      </c>
      <c r="K52" s="234" t="s">
        <v>213</v>
      </c>
      <c r="L52" s="247"/>
      <c r="M52" s="218" t="s">
        <v>316</v>
      </c>
      <c r="N52" s="244"/>
      <c r="O52" s="219"/>
      <c r="P52" s="310"/>
      <c r="Q52" s="219"/>
      <c r="R52" s="310"/>
      <c r="S52" s="223"/>
    </row>
    <row r="53" spans="1:19" s="224" customFormat="1" ht="9.6" customHeight="1" x14ac:dyDescent="0.25">
      <c r="A53" s="212">
        <v>24</v>
      </c>
      <c r="B53" s="213" t="s">
        <v>78</v>
      </c>
      <c r="C53" s="213" t="s">
        <v>78</v>
      </c>
      <c r="D53" s="214" t="s">
        <v>78</v>
      </c>
      <c r="E53" s="215"/>
      <c r="F53" s="216" t="s">
        <v>115</v>
      </c>
      <c r="G53" s="216" t="s">
        <v>78</v>
      </c>
      <c r="H53" s="216"/>
      <c r="I53" s="216" t="s">
        <v>78</v>
      </c>
      <c r="J53" s="248"/>
      <c r="K53" s="218"/>
      <c r="L53" s="218"/>
      <c r="M53" s="218"/>
      <c r="N53" s="244"/>
      <c r="O53" s="219"/>
      <c r="P53" s="310"/>
      <c r="Q53" s="219"/>
      <c r="R53" s="310"/>
      <c r="S53" s="223"/>
    </row>
    <row r="54" spans="1:19" s="224" customFormat="1" ht="9.6" customHeight="1" x14ac:dyDescent="0.25">
      <c r="A54" s="226"/>
      <c r="B54" s="227"/>
      <c r="C54" s="227"/>
      <c r="D54" s="228"/>
      <c r="E54" s="229"/>
      <c r="F54" s="250"/>
      <c r="G54" s="250"/>
      <c r="H54" s="254"/>
      <c r="I54" s="250"/>
      <c r="J54" s="240"/>
      <c r="K54" s="218"/>
      <c r="L54" s="218"/>
      <c r="M54" s="218"/>
      <c r="N54" s="244"/>
      <c r="O54" s="241" t="s">
        <v>113</v>
      </c>
      <c r="P54" s="242"/>
      <c r="Q54" s="234" t="s">
        <v>211</v>
      </c>
      <c r="R54" s="312"/>
      <c r="S54" s="223"/>
    </row>
    <row r="55" spans="1:19" s="224" customFormat="1" ht="9.6" customHeight="1" x14ac:dyDescent="0.25">
      <c r="A55" s="212">
        <v>25</v>
      </c>
      <c r="B55" s="213">
        <v>0</v>
      </c>
      <c r="C55" s="308" t="s">
        <v>214</v>
      </c>
      <c r="D55" s="214">
        <v>0</v>
      </c>
      <c r="E55" s="215">
        <v>8</v>
      </c>
      <c r="F55" s="308" t="s">
        <v>214</v>
      </c>
      <c r="G55" s="216">
        <v>0</v>
      </c>
      <c r="H55" s="216"/>
      <c r="I55" s="216">
        <v>0</v>
      </c>
      <c r="J55" s="217"/>
      <c r="K55" s="218"/>
      <c r="L55" s="218"/>
      <c r="M55" s="218"/>
      <c r="N55" s="244"/>
      <c r="O55" s="219"/>
      <c r="P55" s="310"/>
      <c r="Q55" s="218" t="s">
        <v>312</v>
      </c>
      <c r="R55" s="220"/>
      <c r="S55" s="223"/>
    </row>
    <row r="56" spans="1:19" s="224" customFormat="1" ht="9.6" customHeight="1" x14ac:dyDescent="0.25">
      <c r="A56" s="226"/>
      <c r="B56" s="227"/>
      <c r="C56" s="227"/>
      <c r="D56" s="228"/>
      <c r="E56" s="229"/>
      <c r="F56" s="230"/>
      <c r="G56" s="230"/>
      <c r="H56" s="231"/>
      <c r="I56" s="241" t="s">
        <v>113</v>
      </c>
      <c r="J56" s="233" t="s">
        <v>50</v>
      </c>
      <c r="K56" s="234" t="s">
        <v>214</v>
      </c>
      <c r="L56" s="234"/>
      <c r="M56" s="218"/>
      <c r="N56" s="244"/>
      <c r="O56" s="219"/>
      <c r="P56" s="310"/>
      <c r="Q56" s="219"/>
      <c r="R56" s="220"/>
      <c r="S56" s="223"/>
    </row>
    <row r="57" spans="1:19" s="224" customFormat="1" ht="9.6" customHeight="1" x14ac:dyDescent="0.25">
      <c r="A57" s="226">
        <v>26</v>
      </c>
      <c r="B57" s="213" t="s">
        <v>78</v>
      </c>
      <c r="C57" s="213" t="s">
        <v>78</v>
      </c>
      <c r="D57" s="214" t="s">
        <v>78</v>
      </c>
      <c r="E57" s="215"/>
      <c r="F57" s="308" t="s">
        <v>115</v>
      </c>
      <c r="G57" s="308" t="s">
        <v>78</v>
      </c>
      <c r="H57" s="308"/>
      <c r="I57" s="308" t="s">
        <v>78</v>
      </c>
      <c r="J57" s="237"/>
      <c r="K57" s="218"/>
      <c r="L57" s="238"/>
      <c r="M57" s="218"/>
      <c r="N57" s="244"/>
      <c r="O57" s="219"/>
      <c r="P57" s="310"/>
      <c r="Q57" s="219"/>
      <c r="R57" s="220"/>
      <c r="S57" s="223"/>
    </row>
    <row r="58" spans="1:19" s="224" customFormat="1" ht="9.6" customHeight="1" x14ac:dyDescent="0.25">
      <c r="A58" s="226"/>
      <c r="B58" s="227"/>
      <c r="C58" s="227"/>
      <c r="D58" s="228"/>
      <c r="E58" s="239"/>
      <c r="F58" s="230"/>
      <c r="G58" s="230"/>
      <c r="H58" s="231"/>
      <c r="I58" s="230"/>
      <c r="J58" s="240"/>
      <c r="K58" s="241" t="s">
        <v>113</v>
      </c>
      <c r="L58" s="242"/>
      <c r="M58" s="234" t="s">
        <v>78</v>
      </c>
      <c r="N58" s="243"/>
      <c r="O58" s="219"/>
      <c r="P58" s="310"/>
      <c r="Q58" s="219"/>
      <c r="R58" s="220"/>
      <c r="S58" s="223"/>
    </row>
    <row r="59" spans="1:19" s="224" customFormat="1" ht="9.6" customHeight="1" x14ac:dyDescent="0.25">
      <c r="A59" s="226">
        <v>27</v>
      </c>
      <c r="B59" s="213">
        <v>0</v>
      </c>
      <c r="C59" s="213">
        <v>0</v>
      </c>
      <c r="D59" s="214">
        <v>0</v>
      </c>
      <c r="E59" s="215">
        <v>12</v>
      </c>
      <c r="F59" s="308" t="s">
        <v>215</v>
      </c>
      <c r="G59" s="308">
        <v>0</v>
      </c>
      <c r="H59" s="308"/>
      <c r="I59" s="308">
        <v>0</v>
      </c>
      <c r="J59" s="217"/>
      <c r="K59" s="218"/>
      <c r="L59" s="245"/>
      <c r="M59" s="234" t="s">
        <v>215</v>
      </c>
      <c r="N59" s="246"/>
      <c r="O59" s="219"/>
      <c r="P59" s="310"/>
      <c r="Q59" s="219"/>
      <c r="R59" s="220"/>
      <c r="S59" s="317"/>
    </row>
    <row r="60" spans="1:19" s="224" customFormat="1" ht="9.6" customHeight="1" x14ac:dyDescent="0.25">
      <c r="A60" s="226"/>
      <c r="B60" s="227"/>
      <c r="C60" s="227"/>
      <c r="D60" s="228"/>
      <c r="E60" s="239"/>
      <c r="F60" s="230"/>
      <c r="G60" s="230"/>
      <c r="H60" s="231"/>
      <c r="I60" s="309" t="s">
        <v>113</v>
      </c>
      <c r="J60" s="233" t="s">
        <v>50</v>
      </c>
      <c r="K60" s="234" t="s">
        <v>215</v>
      </c>
      <c r="L60" s="247"/>
      <c r="M60" s="218" t="s">
        <v>314</v>
      </c>
      <c r="N60" s="246"/>
      <c r="O60" s="219"/>
      <c r="P60" s="310"/>
      <c r="Q60" s="219"/>
      <c r="R60" s="220"/>
      <c r="S60" s="223"/>
    </row>
    <row r="61" spans="1:19" s="224" customFormat="1" ht="9.6" customHeight="1" x14ac:dyDescent="0.25">
      <c r="A61" s="226">
        <v>28</v>
      </c>
      <c r="B61" s="213" t="s">
        <v>78</v>
      </c>
      <c r="C61" s="213" t="s">
        <v>78</v>
      </c>
      <c r="D61" s="214" t="s">
        <v>78</v>
      </c>
      <c r="E61" s="215"/>
      <c r="F61" s="308" t="s">
        <v>115</v>
      </c>
      <c r="G61" s="308" t="s">
        <v>78</v>
      </c>
      <c r="H61" s="308"/>
      <c r="I61" s="308" t="s">
        <v>78</v>
      </c>
      <c r="J61" s="248"/>
      <c r="K61" s="218"/>
      <c r="L61" s="218"/>
      <c r="M61" s="218"/>
      <c r="N61" s="246"/>
      <c r="O61" s="219"/>
      <c r="P61" s="310"/>
      <c r="Q61" s="219"/>
      <c r="R61" s="220"/>
      <c r="S61" s="223"/>
    </row>
    <row r="62" spans="1:19" s="224" customFormat="1" ht="9.6" customHeight="1" x14ac:dyDescent="0.25">
      <c r="A62" s="226"/>
      <c r="B62" s="227"/>
      <c r="C62" s="227"/>
      <c r="D62" s="228"/>
      <c r="E62" s="239"/>
      <c r="F62" s="230"/>
      <c r="G62" s="230"/>
      <c r="H62" s="231"/>
      <c r="I62" s="230"/>
      <c r="J62" s="240"/>
      <c r="K62" s="218"/>
      <c r="L62" s="218"/>
      <c r="M62" s="241" t="s">
        <v>113</v>
      </c>
      <c r="N62" s="242"/>
      <c r="O62" s="234" t="s">
        <v>215</v>
      </c>
      <c r="P62" s="312"/>
      <c r="Q62" s="219"/>
      <c r="R62" s="220"/>
      <c r="S62" s="223"/>
    </row>
    <row r="63" spans="1:19" s="224" customFormat="1" ht="9.6" customHeight="1" x14ac:dyDescent="0.25">
      <c r="A63" s="226">
        <v>29</v>
      </c>
      <c r="B63" s="213">
        <v>0</v>
      </c>
      <c r="C63" s="213">
        <v>0</v>
      </c>
      <c r="D63" s="214">
        <v>0</v>
      </c>
      <c r="E63" s="215">
        <v>14</v>
      </c>
      <c r="F63" s="308" t="s">
        <v>216</v>
      </c>
      <c r="G63" s="308">
        <v>0</v>
      </c>
      <c r="H63" s="308"/>
      <c r="I63" s="308">
        <v>0</v>
      </c>
      <c r="J63" s="251"/>
      <c r="K63" s="218"/>
      <c r="L63" s="218"/>
      <c r="M63" s="218"/>
      <c r="N63" s="246"/>
      <c r="O63" s="218" t="s">
        <v>314</v>
      </c>
      <c r="P63" s="244"/>
      <c r="Q63" s="221"/>
      <c r="R63" s="222"/>
      <c r="S63" s="223"/>
    </row>
    <row r="64" spans="1:19" s="224" customFormat="1" ht="9.6" customHeight="1" x14ac:dyDescent="0.25">
      <c r="A64" s="226"/>
      <c r="B64" s="227"/>
      <c r="C64" s="227"/>
      <c r="D64" s="228"/>
      <c r="E64" s="239"/>
      <c r="F64" s="230"/>
      <c r="G64" s="230"/>
      <c r="H64" s="231"/>
      <c r="I64" s="309" t="s">
        <v>113</v>
      </c>
      <c r="J64" s="233" t="s">
        <v>50</v>
      </c>
      <c r="K64" s="234" t="s">
        <v>216</v>
      </c>
      <c r="L64" s="234"/>
      <c r="M64" s="218"/>
      <c r="N64" s="246"/>
      <c r="O64" s="244"/>
      <c r="P64" s="244"/>
      <c r="Q64" s="221"/>
      <c r="R64" s="222"/>
      <c r="S64" s="223"/>
    </row>
    <row r="65" spans="1:19" s="224" customFormat="1" ht="9.6" customHeight="1" x14ac:dyDescent="0.25">
      <c r="A65" s="226">
        <v>30</v>
      </c>
      <c r="B65" s="213" t="s">
        <v>78</v>
      </c>
      <c r="C65" s="213" t="s">
        <v>78</v>
      </c>
      <c r="D65" s="214" t="s">
        <v>78</v>
      </c>
      <c r="E65" s="215"/>
      <c r="F65" s="308" t="s">
        <v>115</v>
      </c>
      <c r="G65" s="308" t="s">
        <v>78</v>
      </c>
      <c r="H65" s="308"/>
      <c r="I65" s="308" t="s">
        <v>78</v>
      </c>
      <c r="J65" s="237"/>
      <c r="K65" s="218"/>
      <c r="L65" s="238"/>
      <c r="M65" s="218"/>
      <c r="N65" s="246"/>
      <c r="O65" s="244"/>
      <c r="P65" s="244"/>
      <c r="Q65" s="221"/>
      <c r="R65" s="222"/>
      <c r="S65" s="223"/>
    </row>
    <row r="66" spans="1:19" s="224" customFormat="1" ht="9.6" customHeight="1" x14ac:dyDescent="0.25">
      <c r="A66" s="226"/>
      <c r="B66" s="227"/>
      <c r="C66" s="227"/>
      <c r="D66" s="228"/>
      <c r="E66" s="239"/>
      <c r="F66" s="230"/>
      <c r="G66" s="230"/>
      <c r="H66" s="231"/>
      <c r="I66" s="230"/>
      <c r="J66" s="240"/>
      <c r="K66" s="241" t="s">
        <v>113</v>
      </c>
      <c r="L66" s="242"/>
      <c r="M66" s="234" t="s">
        <v>216</v>
      </c>
      <c r="N66" s="253"/>
      <c r="O66" s="244"/>
      <c r="P66" s="244"/>
      <c r="Q66" s="221"/>
      <c r="R66" s="222"/>
      <c r="S66" s="223"/>
    </row>
    <row r="67" spans="1:19" s="224" customFormat="1" ht="9.6" customHeight="1" x14ac:dyDescent="0.25">
      <c r="A67" s="226">
        <v>31</v>
      </c>
      <c r="B67" s="213" t="s">
        <v>78</v>
      </c>
      <c r="C67" s="213" t="s">
        <v>78</v>
      </c>
      <c r="D67" s="214" t="s">
        <v>78</v>
      </c>
      <c r="E67" s="215"/>
      <c r="F67" s="308" t="s">
        <v>115</v>
      </c>
      <c r="G67" s="308" t="s">
        <v>78</v>
      </c>
      <c r="H67" s="308"/>
      <c r="I67" s="308" t="s">
        <v>78</v>
      </c>
      <c r="J67" s="217"/>
      <c r="K67" s="218"/>
      <c r="L67" s="245"/>
      <c r="M67" s="218" t="s">
        <v>309</v>
      </c>
      <c r="N67" s="244"/>
      <c r="O67" s="244"/>
      <c r="P67" s="244"/>
      <c r="Q67" s="221"/>
      <c r="R67" s="222"/>
      <c r="S67" s="223"/>
    </row>
    <row r="68" spans="1:19" s="224" customFormat="1" ht="9.6" customHeight="1" x14ac:dyDescent="0.25">
      <c r="A68" s="226"/>
      <c r="B68" s="227"/>
      <c r="C68" s="227"/>
      <c r="D68" s="228"/>
      <c r="E68" s="229"/>
      <c r="F68" s="230"/>
      <c r="G68" s="230"/>
      <c r="H68" s="231"/>
      <c r="I68" s="241" t="s">
        <v>113</v>
      </c>
      <c r="J68" s="233"/>
      <c r="K68" s="234" t="s">
        <v>124</v>
      </c>
      <c r="L68" s="247"/>
      <c r="M68" s="218"/>
      <c r="N68" s="244"/>
      <c r="O68" s="244"/>
      <c r="P68" s="244"/>
      <c r="Q68" s="221"/>
      <c r="R68" s="222"/>
      <c r="S68" s="223"/>
    </row>
    <row r="69" spans="1:19" s="224" customFormat="1" ht="9.6" customHeight="1" x14ac:dyDescent="0.25">
      <c r="A69" s="212">
        <v>32</v>
      </c>
      <c r="B69" s="213">
        <v>0</v>
      </c>
      <c r="C69" s="213">
        <v>0</v>
      </c>
      <c r="D69" s="214">
        <v>0</v>
      </c>
      <c r="E69" s="215">
        <v>16</v>
      </c>
      <c r="F69" s="308" t="s">
        <v>124</v>
      </c>
      <c r="G69" s="216">
        <v>0</v>
      </c>
      <c r="H69" s="216"/>
      <c r="I69" s="216">
        <v>0</v>
      </c>
      <c r="J69" s="248"/>
      <c r="K69" s="218"/>
      <c r="L69" s="218"/>
      <c r="M69" s="218"/>
      <c r="N69" s="218"/>
      <c r="O69" s="219"/>
      <c r="P69" s="220"/>
      <c r="Q69" s="221"/>
      <c r="R69" s="222"/>
      <c r="S69" s="223"/>
    </row>
    <row r="70" spans="1:19" s="268" customFormat="1" ht="6.75" customHeight="1" x14ac:dyDescent="0.25">
      <c r="A70" s="262"/>
      <c r="B70" s="262"/>
      <c r="C70" s="262"/>
      <c r="D70" s="262"/>
      <c r="E70" s="262"/>
      <c r="F70" s="263"/>
      <c r="G70" s="263"/>
      <c r="H70" s="263"/>
      <c r="I70" s="263"/>
      <c r="J70" s="264"/>
      <c r="K70" s="265"/>
      <c r="L70" s="266"/>
      <c r="M70" s="265"/>
      <c r="N70" s="266"/>
      <c r="O70" s="265"/>
      <c r="P70" s="266"/>
      <c r="Q70" s="265"/>
      <c r="R70" s="266"/>
      <c r="S70" s="267"/>
    </row>
    <row r="71" spans="1:19" s="278" customFormat="1" ht="10.5" customHeight="1" x14ac:dyDescent="0.25">
      <c r="A71" s="110" t="s">
        <v>38</v>
      </c>
      <c r="B71" s="109"/>
      <c r="C71" s="109"/>
      <c r="D71" s="108"/>
      <c r="E71" s="269" t="s">
        <v>36</v>
      </c>
      <c r="F71" s="270" t="s">
        <v>37</v>
      </c>
      <c r="G71" s="269"/>
      <c r="H71" s="271"/>
      <c r="I71" s="272"/>
      <c r="J71" s="269" t="s">
        <v>36</v>
      </c>
      <c r="K71" s="270" t="s">
        <v>35</v>
      </c>
      <c r="L71" s="273"/>
      <c r="M71" s="270" t="s">
        <v>34</v>
      </c>
      <c r="N71" s="274"/>
      <c r="O71" s="275" t="s">
        <v>33</v>
      </c>
      <c r="P71" s="275"/>
      <c r="Q71" s="276"/>
      <c r="R71" s="277"/>
    </row>
    <row r="72" spans="1:19" s="278" customFormat="1" ht="9" customHeight="1" x14ac:dyDescent="0.25">
      <c r="A72" s="279" t="s">
        <v>32</v>
      </c>
      <c r="B72" s="280"/>
      <c r="C72" s="281"/>
      <c r="D72" s="282"/>
      <c r="E72" s="283">
        <v>1</v>
      </c>
      <c r="F72" s="71" t="e">
        <f>IF(E72&gt;$R$79,,UPPER(VLOOKUP(E72,'[5]1MD ELO (2)'!$A$7:$Q$134,2)))</f>
        <v>#REF!</v>
      </c>
      <c r="G72" s="284"/>
      <c r="H72" s="71"/>
      <c r="I72" s="67"/>
      <c r="J72" s="285" t="s">
        <v>31</v>
      </c>
      <c r="K72" s="50"/>
      <c r="L72" s="51"/>
      <c r="M72" s="50"/>
      <c r="N72" s="286"/>
      <c r="O72" s="287" t="s">
        <v>30</v>
      </c>
      <c r="P72" s="288"/>
      <c r="Q72" s="288"/>
      <c r="R72" s="289"/>
    </row>
    <row r="73" spans="1:19" s="278" customFormat="1" ht="9" customHeight="1" x14ac:dyDescent="0.25">
      <c r="A73" s="290" t="s">
        <v>29</v>
      </c>
      <c r="B73" s="291"/>
      <c r="C73" s="292"/>
      <c r="D73" s="293"/>
      <c r="E73" s="283">
        <v>2</v>
      </c>
      <c r="F73" s="71" t="e">
        <f>IF(E73&gt;$R$79,,UPPER(VLOOKUP(E73,'[5]1MD ELO (2)'!$A$7:$Q$134,2)))</f>
        <v>#REF!</v>
      </c>
      <c r="G73" s="284"/>
      <c r="H73" s="71"/>
      <c r="I73" s="67"/>
      <c r="J73" s="285" t="s">
        <v>28</v>
      </c>
      <c r="K73" s="50"/>
      <c r="L73" s="51"/>
      <c r="M73" s="50"/>
      <c r="N73" s="286"/>
      <c r="O73" s="294"/>
      <c r="P73" s="295"/>
      <c r="Q73" s="291"/>
      <c r="R73" s="296"/>
    </row>
    <row r="74" spans="1:19" s="278" customFormat="1" ht="9" customHeight="1" x14ac:dyDescent="0.25">
      <c r="A74" s="88"/>
      <c r="B74" s="87"/>
      <c r="C74" s="297"/>
      <c r="D74" s="86"/>
      <c r="E74" s="283">
        <v>3</v>
      </c>
      <c r="F74" s="71" t="e">
        <f>IF(E74&gt;$R$79,,UPPER(VLOOKUP(E74,'[5]1MD ELO (2)'!$A$7:$Q$134,2)))</f>
        <v>#REF!</v>
      </c>
      <c r="G74" s="284"/>
      <c r="H74" s="71"/>
      <c r="I74" s="67"/>
      <c r="J74" s="285" t="s">
        <v>27</v>
      </c>
      <c r="K74" s="50"/>
      <c r="L74" s="51"/>
      <c r="M74" s="50"/>
      <c r="N74" s="286"/>
      <c r="O74" s="287" t="s">
        <v>26</v>
      </c>
      <c r="P74" s="288"/>
      <c r="Q74" s="288"/>
      <c r="R74" s="289"/>
    </row>
    <row r="75" spans="1:19" s="278" customFormat="1" ht="9" customHeight="1" x14ac:dyDescent="0.25">
      <c r="A75" s="85"/>
      <c r="B75" s="84"/>
      <c r="C75" s="84"/>
      <c r="D75" s="80"/>
      <c r="E75" s="283">
        <v>4</v>
      </c>
      <c r="F75" s="71" t="e">
        <f>IF(E75&gt;$R$79,,UPPER(VLOOKUP(E75,'[5]1MD ELO (2)'!$A$7:$Q$134,2)))</f>
        <v>#REF!</v>
      </c>
      <c r="G75" s="284"/>
      <c r="H75" s="71"/>
      <c r="I75" s="67"/>
      <c r="J75" s="285" t="s">
        <v>25</v>
      </c>
      <c r="K75" s="50"/>
      <c r="L75" s="51"/>
      <c r="M75" s="50"/>
      <c r="N75" s="286"/>
      <c r="O75" s="50"/>
      <c r="P75" s="51"/>
      <c r="Q75" s="50"/>
      <c r="R75" s="286"/>
    </row>
    <row r="76" spans="1:19" s="278" customFormat="1" ht="9" customHeight="1" x14ac:dyDescent="0.25">
      <c r="A76" s="83"/>
      <c r="B76" s="82"/>
      <c r="C76" s="82"/>
      <c r="D76" s="81"/>
      <c r="E76" s="283">
        <v>5</v>
      </c>
      <c r="F76" s="71" t="e">
        <f>IF(E76&gt;$R$79,,UPPER(VLOOKUP(E76,'[5]1MD ELO (2)'!$A$7:$Q$134,2)))</f>
        <v>#REF!</v>
      </c>
      <c r="G76" s="284"/>
      <c r="H76" s="71"/>
      <c r="I76" s="67"/>
      <c r="J76" s="285" t="s">
        <v>24</v>
      </c>
      <c r="K76" s="50"/>
      <c r="L76" s="51"/>
      <c r="M76" s="50"/>
      <c r="N76" s="286"/>
      <c r="O76" s="291"/>
      <c r="P76" s="295"/>
      <c r="Q76" s="291"/>
      <c r="R76" s="296"/>
    </row>
    <row r="77" spans="1:19" s="278" customFormat="1" ht="9" customHeight="1" x14ac:dyDescent="0.25">
      <c r="A77" s="75"/>
      <c r="B77" s="74"/>
      <c r="C77" s="84"/>
      <c r="D77" s="80"/>
      <c r="E77" s="283">
        <v>6</v>
      </c>
      <c r="F77" s="71" t="e">
        <f>IF(E77&gt;$R$79,,UPPER(VLOOKUP(E77,'[5]1MD ELO (2)'!$A$7:$Q$134,2)))</f>
        <v>#REF!</v>
      </c>
      <c r="G77" s="284"/>
      <c r="H77" s="71"/>
      <c r="I77" s="67"/>
      <c r="J77" s="285" t="s">
        <v>23</v>
      </c>
      <c r="K77" s="50"/>
      <c r="L77" s="51"/>
      <c r="M77" s="50"/>
      <c r="N77" s="286"/>
      <c r="O77" s="287" t="s">
        <v>22</v>
      </c>
      <c r="P77" s="288"/>
      <c r="Q77" s="288"/>
      <c r="R77" s="289"/>
    </row>
    <row r="78" spans="1:19" s="278" customFormat="1" ht="9" customHeight="1" x14ac:dyDescent="0.25">
      <c r="A78" s="75"/>
      <c r="B78" s="74"/>
      <c r="C78" s="298"/>
      <c r="D78" s="73"/>
      <c r="E78" s="283">
        <v>7</v>
      </c>
      <c r="F78" s="71" t="e">
        <f>IF(E78&gt;$R$79,,UPPER(VLOOKUP(E78,'[5]1MD ELO (2)'!$A$7:$Q$134,2)))</f>
        <v>#REF!</v>
      </c>
      <c r="G78" s="284"/>
      <c r="H78" s="71"/>
      <c r="I78" s="67"/>
      <c r="J78" s="285" t="s">
        <v>21</v>
      </c>
      <c r="K78" s="50"/>
      <c r="L78" s="51"/>
      <c r="M78" s="50"/>
      <c r="N78" s="286"/>
      <c r="O78" s="50"/>
      <c r="P78" s="51"/>
      <c r="Q78" s="50"/>
      <c r="R78" s="286"/>
    </row>
    <row r="79" spans="1:19" s="278" customFormat="1" ht="9" customHeight="1" x14ac:dyDescent="0.25">
      <c r="A79" s="63"/>
      <c r="B79" s="62"/>
      <c r="C79" s="299"/>
      <c r="D79" s="61"/>
      <c r="E79" s="300">
        <v>8</v>
      </c>
      <c r="F79" s="59" t="e">
        <f>IF(E79&gt;$R$79,,UPPER(VLOOKUP(E79,'[5]1MD ELO (2)'!$A$7:$Q$134,2)))</f>
        <v>#REF!</v>
      </c>
      <c r="G79" s="301"/>
      <c r="H79" s="59"/>
      <c r="I79" s="55"/>
      <c r="J79" s="302" t="s">
        <v>20</v>
      </c>
      <c r="K79" s="291"/>
      <c r="L79" s="295"/>
      <c r="M79" s="291"/>
      <c r="N79" s="296"/>
      <c r="O79" s="291" t="e">
        <f>R4</f>
        <v>#REF!</v>
      </c>
      <c r="P79" s="295"/>
      <c r="Q79" s="291"/>
      <c r="R79" s="303" t="e">
        <f>MIN(8,'[5]1MD ELO (2)'!Q5)</f>
        <v>#REF!</v>
      </c>
    </row>
  </sheetData>
  <mergeCells count="2">
    <mergeCell ref="A4:C4"/>
    <mergeCell ref="Q41:R41"/>
  </mergeCells>
  <conditionalFormatting sqref="E7 E9 E11">
    <cfRule type="expression" dxfId="156" priority="7" stopIfTrue="1">
      <formula>$E7&lt;9</formula>
    </cfRule>
  </conditionalFormatting>
  <conditionalFormatting sqref="E13 E15 E17 E19 E21 E23 E25 E27 E29 E31 E33 E35 E37 E39 E41 E43 E45 E47 E49 E51 E53 E55 E57 E59 E61 E63 E65 E67 E69">
    <cfRule type="expression" dxfId="155" priority="13" stopIfTrue="1">
      <formula>AND($E13&lt;9,$C13&gt;0)</formula>
    </cfRule>
  </conditionalFormatting>
  <conditionalFormatting sqref="H7 H9 H11 H13 H15 H17 H19 H21 H23 H25 H27 H29 H31 H33 H35 H37 H39 H41 H43 H45 H47 H49 H51 H53 H55 H57 H59 H61 H63 H65 H67 H69">
    <cfRule type="expression" dxfId="154" priority="17" stopIfTrue="1">
      <formula>AND($E7&lt;9,$C7&gt;0)</formula>
    </cfRule>
  </conditionalFormatting>
  <conditionalFormatting sqref="I8 K10 I12 M14 I16 K18 I20 O22 I24 K26 I28 M30 I32 K34 I36 O39 I40 K42 I44 M46 I48 K50 I52 O54 I56 K58 I60 M62 I64 K66 I68">
    <cfRule type="expression" dxfId="153" priority="14" stopIfTrue="1">
      <formula>AND($O$1="CU",I8="Umpire")</formula>
    </cfRule>
    <cfRule type="expression" dxfId="152" priority="15" stopIfTrue="1">
      <formula>AND($O$1="CU",I8&lt;&gt;"Umpire",J8&lt;&gt;"")</formula>
    </cfRule>
    <cfRule type="expression" dxfId="151" priority="16" stopIfTrue="1">
      <formula>AND($O$1="CU",I8&lt;&gt;"Umpire")</formula>
    </cfRule>
  </conditionalFormatting>
  <conditionalFormatting sqref="J8 L10 J12 N14 J16 L18 J20 P22 J24 L26 J28 N30 J32 L34 J36 P39 J40 L42 J44 N46 J48 L50 J52 P54 J56 L58 J60 N62 J64 L66 J68 R79">
    <cfRule type="expression" dxfId="150" priority="10" stopIfTrue="1">
      <formula>$O$1="CU"</formula>
    </cfRule>
  </conditionalFormatting>
  <conditionalFormatting sqref="K8 M10 K12 O14 K16 M18 K20 Q22 K28 K32 M34 K36 K40 M42 K44 O46 K48 K52 Q54 K56 K60 O62 K64 M66 K68">
    <cfRule type="expression" dxfId="149" priority="12" stopIfTrue="1">
      <formula>J8="bs"</formula>
    </cfRule>
  </conditionalFormatting>
  <conditionalFormatting sqref="M50:M51">
    <cfRule type="expression" dxfId="148" priority="5" stopIfTrue="1">
      <formula>L50="as"</formula>
    </cfRule>
    <cfRule type="expression" dxfId="147" priority="6" stopIfTrue="1">
      <formula>L50="bs"</formula>
    </cfRule>
  </conditionalFormatting>
  <conditionalFormatting sqref="M58:M59">
    <cfRule type="expression" dxfId="146" priority="3" stopIfTrue="1">
      <formula>L58="as"</formula>
    </cfRule>
    <cfRule type="expression" dxfId="145" priority="4" stopIfTrue="1">
      <formula>L58="bs"</formula>
    </cfRule>
  </conditionalFormatting>
  <conditionalFormatting sqref="O62 K8 M10 K12 O14 K16 M18 K20 Q22 K28 K32 M34 K36 K40 M42 K44 O46 K48 K52 Q54 K56 K60 K64 M66 K68">
    <cfRule type="expression" dxfId="144" priority="11" stopIfTrue="1">
      <formula>J8="as"</formula>
    </cfRule>
  </conditionalFormatting>
  <conditionalFormatting sqref="O62">
    <cfRule type="expression" dxfId="143" priority="1" stopIfTrue="1">
      <formula>N62="as"</formula>
    </cfRule>
    <cfRule type="expression" dxfId="142" priority="2" stopIfTrue="1">
      <formula>N62="bs"</formula>
    </cfRule>
  </conditionalFormatting>
  <conditionalFormatting sqref="Q38">
    <cfRule type="expression" dxfId="141" priority="8" stopIfTrue="1">
      <formula>P39="as"</formula>
    </cfRule>
    <cfRule type="expression" dxfId="140" priority="9" stopIfTrue="1">
      <formula>P39="bs"</formula>
    </cfRule>
  </conditionalFormatting>
  <dataValidations count="2">
    <dataValidation type="list" allowBlank="1" showInputMessage="1" sqref="I8 I24 I12 I28 I16 I40 I20 I44 I48 I52 I32 I36 I56 I60 I64 I68 K66 K58 K50 K42 K34 K26 K18 K10 M14 M30 M46 M62" xr:uid="{00000000-0002-0000-0E00-000000000000}">
      <formula1>$U$7:$U$16</formula1>
    </dataValidation>
    <dataValidation type="list" allowBlank="1" showInputMessage="1" sqref="O54 O39 O22" xr:uid="{00000000-0002-0000-0E00-000001000000}">
      <formula1>$V$8:$V$17</formula1>
    </dataValidation>
  </dataValidations>
  <printOptions horizontalCentered="1"/>
  <pageMargins left="0.35" right="0.35" top="0.39" bottom="0.39" header="0" footer="0"/>
  <pageSetup paperSize="9" scale="95" orientation="portrait" horizontalDpi="360" verticalDpi="2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121" r:id="rId4" name="Button 1">
              <controlPr defaultSize="0" print="0" autoFill="0" autoPict="0" macro="[0]!Jun_Show_CU">
                <anchor moveWithCells="1" sizeWithCells="1">
                  <from>
                    <xdr:col>12</xdr:col>
                    <xdr:colOff>411480</xdr:colOff>
                    <xdr:row>0</xdr:row>
                    <xdr:rowOff>7620</xdr:rowOff>
                  </from>
                  <to>
                    <xdr:col>14</xdr:col>
                    <xdr:colOff>289560</xdr:colOff>
                    <xdr:row>0</xdr:row>
                    <xdr:rowOff>137160</xdr:rowOff>
                  </to>
                </anchor>
              </controlPr>
            </control>
          </mc:Choice>
        </mc:AlternateContent>
        <mc:AlternateContent xmlns:mc="http://schemas.openxmlformats.org/markup-compatibility/2006">
          <mc:Choice Requires="x14">
            <control shapeId="5122" r:id="rId5" name="Button 2">
              <controlPr defaultSize="0" print="0" autoFill="0" autoPict="0" macro="[0]!Jun_Hide_CU">
                <anchor moveWithCells="1" sizeWithCells="1">
                  <from>
                    <xdr:col>12</xdr:col>
                    <xdr:colOff>403860</xdr:colOff>
                    <xdr:row>0</xdr:row>
                    <xdr:rowOff>144780</xdr:rowOff>
                  </from>
                  <to>
                    <xdr:col>14</xdr:col>
                    <xdr:colOff>289560</xdr:colOff>
                    <xdr:row>1</xdr:row>
                    <xdr:rowOff>45720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indexed="11"/>
    <pageSetUpPr fitToPage="1"/>
  </sheetPr>
  <dimension ref="A1:AK57"/>
  <sheetViews>
    <sheetView showGridLines="0" showZeros="0" topLeftCell="A7" workbookViewId="0">
      <selection activeCell="Q35" sqref="Q35"/>
    </sheetView>
  </sheetViews>
  <sheetFormatPr defaultColWidth="9.109375" defaultRowHeight="13.2" x14ac:dyDescent="0.25"/>
  <cols>
    <col min="1" max="2" width="3.33203125" style="48" customWidth="1"/>
    <col min="3" max="3" width="4.6640625" style="48" customWidth="1"/>
    <col min="4" max="4" width="6.5546875" style="48" customWidth="1"/>
    <col min="5" max="5" width="4.33203125" style="48" customWidth="1"/>
    <col min="6" max="6" width="12.6640625" style="48" customWidth="1"/>
    <col min="7" max="7" width="2.6640625" style="48" customWidth="1"/>
    <col min="8" max="8" width="7.6640625" style="48" customWidth="1"/>
    <col min="9" max="9" width="5.88671875" style="48" customWidth="1"/>
    <col min="10" max="10" width="1.6640625" style="304" customWidth="1"/>
    <col min="11" max="11" width="10.6640625" style="48" customWidth="1"/>
    <col min="12" max="12" width="1.6640625" style="304" customWidth="1"/>
    <col min="13" max="13" width="10.6640625" style="48" customWidth="1"/>
    <col min="14" max="14" width="1.6640625" style="305" customWidth="1"/>
    <col min="15" max="15" width="10.6640625" style="48" customWidth="1"/>
    <col min="16" max="16" width="1.6640625" style="304" customWidth="1"/>
    <col min="17" max="17" width="10.6640625" style="48" customWidth="1"/>
    <col min="18" max="18" width="1.6640625" style="305" customWidth="1"/>
    <col min="19" max="19" width="9.109375" style="48" hidden="1" customWidth="1"/>
    <col min="20" max="20" width="8.6640625" style="48" customWidth="1"/>
    <col min="21" max="21" width="9.109375" style="48" hidden="1" customWidth="1"/>
    <col min="22" max="24" width="9.109375" style="48"/>
    <col min="25" max="34" width="9.109375" style="48" hidden="1" customWidth="1"/>
    <col min="35" max="16384" width="9.109375" style="48"/>
  </cols>
  <sheetData>
    <row r="1" spans="1:37" s="181" customFormat="1" ht="21.75" customHeight="1" x14ac:dyDescent="0.25">
      <c r="A1" s="176" t="s">
        <v>16</v>
      </c>
      <c r="B1" s="176"/>
      <c r="C1" s="154"/>
      <c r="D1" s="154"/>
      <c r="E1" s="154"/>
      <c r="F1" s="154"/>
      <c r="G1" s="154"/>
      <c r="H1" s="176"/>
      <c r="I1" s="177"/>
      <c r="J1" s="153"/>
      <c r="K1" s="178" t="s">
        <v>79</v>
      </c>
      <c r="L1" s="179"/>
      <c r="M1" s="180"/>
      <c r="N1" s="153"/>
      <c r="O1" s="153" t="s">
        <v>105</v>
      </c>
      <c r="P1" s="153"/>
      <c r="Q1" s="154"/>
      <c r="R1" s="153"/>
      <c r="Y1" s="182"/>
      <c r="Z1" s="182"/>
      <c r="AA1" s="182"/>
      <c r="AB1" s="152" t="e">
        <f>IF($Y$5=1,CONCATENATE(VLOOKUP($Y$3,$AA$2:$AH$14,2)),CONCATENATE(VLOOKUP($Y$3,$AA$16:$AH$25,2)))</f>
        <v>#REF!</v>
      </c>
      <c r="AC1" s="152" t="e">
        <f>IF($Y$5=1,CONCATENATE(VLOOKUP($Y$3,$AA$2:$AH$14,3)),CONCATENATE(VLOOKUP($Y$3,$AA$16:$AH$25,3)))</f>
        <v>#REF!</v>
      </c>
      <c r="AD1" s="152" t="e">
        <f>IF($Y$5=1,CONCATENATE(VLOOKUP($Y$3,$AA$2:$AH$14,4)),CONCATENATE(VLOOKUP($Y$3,$AA$16:$AH$25,4)))</f>
        <v>#REF!</v>
      </c>
      <c r="AE1" s="152" t="e">
        <f>IF($Y$5=1,CONCATENATE(VLOOKUP($Y$3,$AA$2:$AH$14,5)),CONCATENATE(VLOOKUP($Y$3,$AA$16:$AH$25,5)))</f>
        <v>#REF!</v>
      </c>
      <c r="AF1" s="152" t="e">
        <f>IF($Y$5=1,CONCATENATE(VLOOKUP($Y$3,$AA$2:$AH$14,6)),CONCATENATE(VLOOKUP($Y$3,$AA$16:$AH$25,6)))</f>
        <v>#REF!</v>
      </c>
      <c r="AG1" s="152" t="e">
        <f>IF($Y$5=1,CONCATENATE(VLOOKUP($Y$3,$AA$2:$AH$14,7)),CONCATENATE(VLOOKUP($Y$3,$AA$16:$AH$25,7)))</f>
        <v>#REF!</v>
      </c>
      <c r="AH1" s="152" t="e">
        <f>IF($Y$5=1,CONCATENATE(VLOOKUP($Y$3,$AA$2:$AH$14,8)),CONCATENATE(VLOOKUP($Y$3,$AA$16:$AH$25,8)))</f>
        <v>#REF!</v>
      </c>
    </row>
    <row r="2" spans="1:37" s="186" customFormat="1" x14ac:dyDescent="0.25">
      <c r="A2" s="183" t="s">
        <v>77</v>
      </c>
      <c r="B2" s="184"/>
      <c r="C2" s="184"/>
      <c r="D2" s="184"/>
      <c r="E2" s="306">
        <v>0</v>
      </c>
      <c r="F2" s="184" t="s">
        <v>135</v>
      </c>
      <c r="G2" s="185"/>
      <c r="H2" s="144"/>
      <c r="I2" s="144"/>
      <c r="J2" s="143"/>
      <c r="K2" s="179"/>
      <c r="L2" s="179"/>
      <c r="M2" s="179"/>
      <c r="N2" s="143"/>
      <c r="O2" s="144"/>
      <c r="P2" s="143"/>
      <c r="Q2" s="144"/>
      <c r="R2" s="143"/>
      <c r="Y2" s="142"/>
      <c r="Z2" s="111"/>
      <c r="AA2" s="111" t="s">
        <v>50</v>
      </c>
      <c r="AB2" s="114">
        <v>300</v>
      </c>
      <c r="AC2" s="114">
        <v>250</v>
      </c>
      <c r="AD2" s="114">
        <v>200</v>
      </c>
      <c r="AE2" s="114">
        <v>150</v>
      </c>
      <c r="AF2" s="114">
        <v>120</v>
      </c>
      <c r="AG2" s="114">
        <v>90</v>
      </c>
      <c r="AH2" s="114">
        <v>40</v>
      </c>
      <c r="AI2" s="48"/>
      <c r="AJ2" s="48"/>
      <c r="AK2" s="48"/>
    </row>
    <row r="3" spans="1:37" s="187" customFormat="1" ht="11.25" customHeight="1" x14ac:dyDescent="0.25">
      <c r="A3" s="139" t="s">
        <v>75</v>
      </c>
      <c r="B3" s="139"/>
      <c r="C3" s="139"/>
      <c r="D3" s="139"/>
      <c r="E3" s="139"/>
      <c r="F3" s="139"/>
      <c r="G3" s="139" t="s">
        <v>4</v>
      </c>
      <c r="H3" s="139"/>
      <c r="I3" s="139"/>
      <c r="J3" s="141"/>
      <c r="K3" s="139" t="s">
        <v>74</v>
      </c>
      <c r="L3" s="141"/>
      <c r="M3" s="139"/>
      <c r="N3" s="141"/>
      <c r="O3" s="139"/>
      <c r="P3" s="141"/>
      <c r="Q3" s="139"/>
      <c r="R3" s="140" t="s">
        <v>73</v>
      </c>
      <c r="Y3" s="111" t="str">
        <f>IF(K4="OB","A",IF(K4="IX","W",IF(K4="","",K4)))</f>
        <v/>
      </c>
      <c r="Z3" s="111"/>
      <c r="AA3" s="111" t="s">
        <v>48</v>
      </c>
      <c r="AB3" s="114">
        <v>280</v>
      </c>
      <c r="AC3" s="114">
        <v>230</v>
      </c>
      <c r="AD3" s="114">
        <v>180</v>
      </c>
      <c r="AE3" s="114">
        <v>140</v>
      </c>
      <c r="AF3" s="114">
        <v>80</v>
      </c>
      <c r="AG3" s="114">
        <v>0</v>
      </c>
      <c r="AH3" s="114">
        <v>0</v>
      </c>
      <c r="AI3" s="48"/>
      <c r="AJ3" s="48"/>
      <c r="AK3" s="48"/>
    </row>
    <row r="4" spans="1:37" s="195" customFormat="1" ht="11.25" customHeight="1" thickBot="1" x14ac:dyDescent="0.3">
      <c r="A4" s="333" t="s">
        <v>17</v>
      </c>
      <c r="B4" s="333"/>
      <c r="C4" s="333"/>
      <c r="D4" s="188"/>
      <c r="E4" s="189"/>
      <c r="F4" s="189"/>
      <c r="G4" s="189" t="s">
        <v>18</v>
      </c>
      <c r="H4" s="190"/>
      <c r="I4" s="189"/>
      <c r="J4" s="191"/>
      <c r="K4" s="192"/>
      <c r="L4" s="191"/>
      <c r="M4" s="193"/>
      <c r="N4" s="191"/>
      <c r="O4" s="189"/>
      <c r="P4" s="191"/>
      <c r="Q4" s="189"/>
      <c r="R4" s="194" t="e">
        <f>[5]Altalanos!$E$10</f>
        <v>#REF!</v>
      </c>
      <c r="Y4" s="111"/>
      <c r="Z4" s="111"/>
      <c r="AA4" s="111" t="s">
        <v>52</v>
      </c>
      <c r="AB4" s="114">
        <v>250</v>
      </c>
      <c r="AC4" s="114">
        <v>200</v>
      </c>
      <c r="AD4" s="114">
        <v>150</v>
      </c>
      <c r="AE4" s="114">
        <v>120</v>
      </c>
      <c r="AF4" s="114">
        <v>90</v>
      </c>
      <c r="AG4" s="114">
        <v>60</v>
      </c>
      <c r="AH4" s="114">
        <v>25</v>
      </c>
      <c r="AI4" s="48"/>
      <c r="AJ4" s="48"/>
      <c r="AK4" s="48"/>
    </row>
    <row r="5" spans="1:37" s="187" customFormat="1" x14ac:dyDescent="0.25">
      <c r="A5" s="84"/>
      <c r="B5" s="196" t="s">
        <v>106</v>
      </c>
      <c r="C5" s="197" t="s">
        <v>38</v>
      </c>
      <c r="D5" s="196" t="s">
        <v>107</v>
      </c>
      <c r="E5" s="196" t="s">
        <v>108</v>
      </c>
      <c r="F5" s="198" t="s">
        <v>109</v>
      </c>
      <c r="G5" s="198" t="s">
        <v>65</v>
      </c>
      <c r="H5" s="198"/>
      <c r="I5" s="198" t="s">
        <v>64</v>
      </c>
      <c r="J5" s="198"/>
      <c r="K5" s="196" t="s">
        <v>110</v>
      </c>
      <c r="L5" s="199"/>
      <c r="M5" s="196" t="s">
        <v>111</v>
      </c>
      <c r="N5" s="199"/>
      <c r="O5" s="196" t="s">
        <v>86</v>
      </c>
      <c r="P5" s="199"/>
      <c r="Q5" s="196" t="s">
        <v>112</v>
      </c>
      <c r="R5" s="200"/>
      <c r="Y5" s="111" t="e">
        <f>IF(OR([5]Altalanos!$A$8="F1",[5]Altalanos!$A$8="F2",[5]Altalanos!$A$8="N1",[5]Altalanos!$A$8="N2"),1,2)</f>
        <v>#REF!</v>
      </c>
      <c r="Z5" s="111"/>
      <c r="AA5" s="111" t="s">
        <v>51</v>
      </c>
      <c r="AB5" s="114">
        <v>200</v>
      </c>
      <c r="AC5" s="114">
        <v>150</v>
      </c>
      <c r="AD5" s="114">
        <v>120</v>
      </c>
      <c r="AE5" s="114">
        <v>90</v>
      </c>
      <c r="AF5" s="114">
        <v>60</v>
      </c>
      <c r="AG5" s="114">
        <v>40</v>
      </c>
      <c r="AH5" s="114">
        <v>15</v>
      </c>
      <c r="AI5" s="48"/>
      <c r="AJ5" s="48"/>
      <c r="AK5" s="48"/>
    </row>
    <row r="6" spans="1:37" s="208" customFormat="1" ht="14.25" customHeight="1" thickBot="1" x14ac:dyDescent="0.3">
      <c r="A6" s="201"/>
      <c r="B6" s="202"/>
      <c r="C6" s="202"/>
      <c r="D6" s="202"/>
      <c r="E6" s="202"/>
      <c r="F6" s="203" t="s">
        <v>78</v>
      </c>
      <c r="G6" s="204"/>
      <c r="H6" s="205"/>
      <c r="I6" s="204"/>
      <c r="J6" s="206"/>
      <c r="K6" s="202" t="s">
        <v>78</v>
      </c>
      <c r="L6" s="206"/>
      <c r="M6" s="202" t="s">
        <v>78</v>
      </c>
      <c r="N6" s="206"/>
      <c r="O6" s="202" t="str">
        <f>IF(Y3="","",CONCATENATE(VLOOKUP(Y3,AB1:AH1,2)," pont"))</f>
        <v/>
      </c>
      <c r="P6" s="206"/>
      <c r="Q6" s="202" t="str">
        <f>IF(Y3="","",CONCATENATE(VLOOKUP(Y3,AB1:AH1,1)," pont"))</f>
        <v/>
      </c>
      <c r="R6" s="207"/>
      <c r="Y6" s="209"/>
      <c r="Z6" s="209"/>
      <c r="AA6" s="209" t="s">
        <v>49</v>
      </c>
      <c r="AB6" s="210">
        <v>150</v>
      </c>
      <c r="AC6" s="210">
        <v>120</v>
      </c>
      <c r="AD6" s="210">
        <v>90</v>
      </c>
      <c r="AE6" s="210">
        <v>60</v>
      </c>
      <c r="AF6" s="210">
        <v>40</v>
      </c>
      <c r="AG6" s="210">
        <v>25</v>
      </c>
      <c r="AH6" s="210">
        <v>10</v>
      </c>
      <c r="AI6" s="211"/>
      <c r="AJ6" s="211"/>
      <c r="AK6" s="211"/>
    </row>
    <row r="7" spans="1:37" s="224" customFormat="1" ht="12.9" customHeight="1" x14ac:dyDescent="0.25">
      <c r="A7" s="212">
        <v>1</v>
      </c>
      <c r="B7" s="213">
        <v>0</v>
      </c>
      <c r="C7" s="214">
        <v>0</v>
      </c>
      <c r="D7" s="214">
        <v>0</v>
      </c>
      <c r="E7" s="215">
        <v>1</v>
      </c>
      <c r="F7" s="216" t="s">
        <v>217</v>
      </c>
      <c r="G7" s="216">
        <v>0</v>
      </c>
      <c r="H7" s="216"/>
      <c r="I7" s="216">
        <v>0</v>
      </c>
      <c r="J7" s="217"/>
      <c r="K7" s="218"/>
      <c r="L7" s="218"/>
      <c r="M7" s="218"/>
      <c r="N7" s="218"/>
      <c r="O7" s="219"/>
      <c r="P7" s="220"/>
      <c r="Q7" s="221"/>
      <c r="R7" s="222"/>
      <c r="S7" s="223"/>
      <c r="U7" s="225" t="e">
        <f>[5]Birók!P21</f>
        <v>#REF!</v>
      </c>
      <c r="Y7" s="111"/>
      <c r="Z7" s="111"/>
      <c r="AA7" s="111" t="s">
        <v>47</v>
      </c>
      <c r="AB7" s="114">
        <v>120</v>
      </c>
      <c r="AC7" s="114">
        <v>90</v>
      </c>
      <c r="AD7" s="114">
        <v>60</v>
      </c>
      <c r="AE7" s="114">
        <v>40</v>
      </c>
      <c r="AF7" s="114">
        <v>25</v>
      </c>
      <c r="AG7" s="114">
        <v>10</v>
      </c>
      <c r="AH7" s="114">
        <v>5</v>
      </c>
      <c r="AI7" s="48"/>
      <c r="AJ7" s="48"/>
      <c r="AK7" s="48"/>
    </row>
    <row r="8" spans="1:37" s="224" customFormat="1" ht="12.9" customHeight="1" x14ac:dyDescent="0.25">
      <c r="A8" s="226"/>
      <c r="B8" s="227"/>
      <c r="C8" s="228"/>
      <c r="D8" s="228"/>
      <c r="E8" s="229"/>
      <c r="F8" s="230"/>
      <c r="G8" s="230"/>
      <c r="H8" s="231"/>
      <c r="I8" s="232" t="s">
        <v>113</v>
      </c>
      <c r="J8" s="233" t="s">
        <v>114</v>
      </c>
      <c r="K8" s="234" t="s">
        <v>217</v>
      </c>
      <c r="L8" s="234"/>
      <c r="M8" s="218"/>
      <c r="N8" s="218"/>
      <c r="O8" s="219"/>
      <c r="P8" s="220"/>
      <c r="Q8" s="221"/>
      <c r="R8" s="222"/>
      <c r="S8" s="223"/>
      <c r="U8" s="235" t="e">
        <f>[5]Birók!P22</f>
        <v>#REF!</v>
      </c>
      <c r="Y8" s="111"/>
      <c r="Z8" s="111"/>
      <c r="AA8" s="111" t="s">
        <v>45</v>
      </c>
      <c r="AB8" s="114">
        <v>90</v>
      </c>
      <c r="AC8" s="114">
        <v>60</v>
      </c>
      <c r="AD8" s="114">
        <v>40</v>
      </c>
      <c r="AE8" s="114">
        <v>25</v>
      </c>
      <c r="AF8" s="114">
        <v>10</v>
      </c>
      <c r="AG8" s="114">
        <v>5</v>
      </c>
      <c r="AH8" s="114">
        <v>2</v>
      </c>
      <c r="AI8" s="48"/>
      <c r="AJ8" s="48"/>
      <c r="AK8" s="48"/>
    </row>
    <row r="9" spans="1:37" s="224" customFormat="1" ht="12.9" customHeight="1" x14ac:dyDescent="0.25">
      <c r="A9" s="226">
        <v>2</v>
      </c>
      <c r="B9" s="213" t="s">
        <v>78</v>
      </c>
      <c r="C9" s="214" t="s">
        <v>78</v>
      </c>
      <c r="D9" s="214" t="s">
        <v>78</v>
      </c>
      <c r="E9" s="215"/>
      <c r="F9" s="236" t="s">
        <v>115</v>
      </c>
      <c r="G9" s="236" t="s">
        <v>78</v>
      </c>
      <c r="H9" s="236"/>
      <c r="I9" s="216" t="s">
        <v>78</v>
      </c>
      <c r="J9" s="237"/>
      <c r="K9" s="218"/>
      <c r="L9" s="238"/>
      <c r="M9" s="218"/>
      <c r="N9" s="218"/>
      <c r="O9" s="219"/>
      <c r="P9" s="220"/>
      <c r="Q9" s="221"/>
      <c r="R9" s="222"/>
      <c r="S9" s="223"/>
      <c r="U9" s="235" t="e">
        <f>[5]Birók!P23</f>
        <v>#REF!</v>
      </c>
      <c r="Y9" s="111"/>
      <c r="Z9" s="111"/>
      <c r="AA9" s="111" t="s">
        <v>44</v>
      </c>
      <c r="AB9" s="114">
        <v>60</v>
      </c>
      <c r="AC9" s="114">
        <v>40</v>
      </c>
      <c r="AD9" s="114">
        <v>25</v>
      </c>
      <c r="AE9" s="114">
        <v>10</v>
      </c>
      <c r="AF9" s="114">
        <v>5</v>
      </c>
      <c r="AG9" s="114">
        <v>2</v>
      </c>
      <c r="AH9" s="114">
        <v>1</v>
      </c>
      <c r="AI9" s="48"/>
      <c r="AJ9" s="48"/>
      <c r="AK9" s="48"/>
    </row>
    <row r="10" spans="1:37" s="224" customFormat="1" ht="12.9" customHeight="1" x14ac:dyDescent="0.25">
      <c r="A10" s="226"/>
      <c r="B10" s="227"/>
      <c r="C10" s="228"/>
      <c r="D10" s="228"/>
      <c r="E10" s="239"/>
      <c r="F10" s="230"/>
      <c r="G10" s="230"/>
      <c r="H10" s="231"/>
      <c r="I10" s="218"/>
      <c r="J10" s="240"/>
      <c r="K10" s="241" t="s">
        <v>113</v>
      </c>
      <c r="L10" s="242"/>
      <c r="M10" s="234" t="s">
        <v>217</v>
      </c>
      <c r="N10" s="243"/>
      <c r="O10" s="244"/>
      <c r="P10" s="244"/>
      <c r="Q10" s="221"/>
      <c r="R10" s="222"/>
      <c r="S10" s="223"/>
      <c r="U10" s="235" t="e">
        <f>[5]Birók!P24</f>
        <v>#REF!</v>
      </c>
      <c r="Y10" s="111"/>
      <c r="Z10" s="111"/>
      <c r="AA10" s="111" t="s">
        <v>43</v>
      </c>
      <c r="AB10" s="114">
        <v>40</v>
      </c>
      <c r="AC10" s="114">
        <v>25</v>
      </c>
      <c r="AD10" s="114">
        <v>15</v>
      </c>
      <c r="AE10" s="114">
        <v>7</v>
      </c>
      <c r="AF10" s="114">
        <v>4</v>
      </c>
      <c r="AG10" s="114">
        <v>1</v>
      </c>
      <c r="AH10" s="114">
        <v>0</v>
      </c>
      <c r="AI10" s="48"/>
      <c r="AJ10" s="48"/>
      <c r="AK10" s="48"/>
    </row>
    <row r="11" spans="1:37" s="224" customFormat="1" ht="12.9" customHeight="1" x14ac:dyDescent="0.25">
      <c r="A11" s="226">
        <v>3</v>
      </c>
      <c r="B11" s="213">
        <v>0</v>
      </c>
      <c r="C11" s="214">
        <v>0</v>
      </c>
      <c r="D11" s="214">
        <v>0</v>
      </c>
      <c r="E11" s="215">
        <v>10</v>
      </c>
      <c r="F11" s="236" t="s">
        <v>218</v>
      </c>
      <c r="G11" s="236">
        <v>0</v>
      </c>
      <c r="H11" s="236"/>
      <c r="I11" s="236">
        <v>0</v>
      </c>
      <c r="J11" s="217"/>
      <c r="K11" s="218"/>
      <c r="L11" s="245"/>
      <c r="M11" s="218" t="s">
        <v>312</v>
      </c>
      <c r="N11" s="246"/>
      <c r="O11" s="244"/>
      <c r="P11" s="244"/>
      <c r="Q11" s="221"/>
      <c r="R11" s="222"/>
      <c r="S11" s="223"/>
      <c r="U11" s="235" t="e">
        <f>[5]Birók!P25</f>
        <v>#REF!</v>
      </c>
      <c r="Y11" s="111"/>
      <c r="Z11" s="111"/>
      <c r="AA11" s="111" t="s">
        <v>42</v>
      </c>
      <c r="AB11" s="114">
        <v>25</v>
      </c>
      <c r="AC11" s="114">
        <v>15</v>
      </c>
      <c r="AD11" s="114">
        <v>10</v>
      </c>
      <c r="AE11" s="114">
        <v>6</v>
      </c>
      <c r="AF11" s="114">
        <v>3</v>
      </c>
      <c r="AG11" s="114">
        <v>1</v>
      </c>
      <c r="AH11" s="114">
        <v>0</v>
      </c>
      <c r="AI11" s="48"/>
      <c r="AJ11" s="48"/>
      <c r="AK11" s="48"/>
    </row>
    <row r="12" spans="1:37" s="224" customFormat="1" ht="12.9" customHeight="1" x14ac:dyDescent="0.25">
      <c r="A12" s="226"/>
      <c r="B12" s="227"/>
      <c r="C12" s="228"/>
      <c r="D12" s="228"/>
      <c r="E12" s="239"/>
      <c r="F12" s="230"/>
      <c r="G12" s="230"/>
      <c r="H12" s="231"/>
      <c r="I12" s="232" t="s">
        <v>113</v>
      </c>
      <c r="J12" s="233"/>
      <c r="K12" s="236" t="s">
        <v>218</v>
      </c>
      <c r="L12" s="247"/>
      <c r="M12" s="218"/>
      <c r="N12" s="246"/>
      <c r="O12" s="244"/>
      <c r="P12" s="244"/>
      <c r="Q12" s="221"/>
      <c r="R12" s="222"/>
      <c r="S12" s="223"/>
      <c r="U12" s="235" t="e">
        <f>[5]Birók!P26</f>
        <v>#REF!</v>
      </c>
      <c r="Y12" s="111"/>
      <c r="Z12" s="111"/>
      <c r="AA12" s="111" t="s">
        <v>41</v>
      </c>
      <c r="AB12" s="114">
        <v>15</v>
      </c>
      <c r="AC12" s="114">
        <v>10</v>
      </c>
      <c r="AD12" s="114">
        <v>6</v>
      </c>
      <c r="AE12" s="114">
        <v>3</v>
      </c>
      <c r="AF12" s="114">
        <v>1</v>
      </c>
      <c r="AG12" s="114">
        <v>0</v>
      </c>
      <c r="AH12" s="114">
        <v>0</v>
      </c>
      <c r="AI12" s="48"/>
      <c r="AJ12" s="48"/>
      <c r="AK12" s="48"/>
    </row>
    <row r="13" spans="1:37" s="224" customFormat="1" ht="12.9" customHeight="1" x14ac:dyDescent="0.25">
      <c r="A13" s="226">
        <v>4</v>
      </c>
      <c r="B13" s="213">
        <v>0</v>
      </c>
      <c r="C13" s="214">
        <v>0</v>
      </c>
      <c r="D13" s="214">
        <v>0</v>
      </c>
      <c r="E13" s="215">
        <v>8</v>
      </c>
      <c r="F13" s="236" t="s">
        <v>219</v>
      </c>
      <c r="G13" s="236">
        <v>0</v>
      </c>
      <c r="H13" s="236"/>
      <c r="I13" s="236">
        <v>0</v>
      </c>
      <c r="J13" s="248"/>
      <c r="K13" s="218" t="s">
        <v>309</v>
      </c>
      <c r="L13" s="218"/>
      <c r="M13" s="218"/>
      <c r="N13" s="246"/>
      <c r="O13" s="244"/>
      <c r="P13" s="244"/>
      <c r="Q13" s="221"/>
      <c r="R13" s="222"/>
      <c r="S13" s="223"/>
      <c r="U13" s="235" t="e">
        <f>[5]Birók!P27</f>
        <v>#REF!</v>
      </c>
      <c r="Y13" s="111"/>
      <c r="Z13" s="111"/>
      <c r="AA13" s="111" t="s">
        <v>40</v>
      </c>
      <c r="AB13" s="114">
        <v>10</v>
      </c>
      <c r="AC13" s="114">
        <v>6</v>
      </c>
      <c r="AD13" s="114">
        <v>3</v>
      </c>
      <c r="AE13" s="114">
        <v>1</v>
      </c>
      <c r="AF13" s="114">
        <v>0</v>
      </c>
      <c r="AG13" s="114">
        <v>0</v>
      </c>
      <c r="AH13" s="114">
        <v>0</v>
      </c>
      <c r="AI13" s="48"/>
      <c r="AJ13" s="48"/>
      <c r="AK13" s="48"/>
    </row>
    <row r="14" spans="1:37" s="224" customFormat="1" ht="12.9" customHeight="1" x14ac:dyDescent="0.25">
      <c r="A14" s="226"/>
      <c r="B14" s="227"/>
      <c r="C14" s="228"/>
      <c r="D14" s="228"/>
      <c r="E14" s="239"/>
      <c r="F14" s="218"/>
      <c r="G14" s="218"/>
      <c r="H14" s="249"/>
      <c r="I14" s="250"/>
      <c r="J14" s="240"/>
      <c r="K14" s="218"/>
      <c r="L14" s="218"/>
      <c r="M14" s="241" t="s">
        <v>113</v>
      </c>
      <c r="N14" s="242"/>
      <c r="O14" s="234" t="s">
        <v>217</v>
      </c>
      <c r="P14" s="243"/>
      <c r="Q14" s="221"/>
      <c r="R14" s="222"/>
      <c r="S14" s="223"/>
      <c r="U14" s="235" t="e">
        <f>[5]Birók!P28</f>
        <v>#REF!</v>
      </c>
      <c r="Y14" s="111"/>
      <c r="Z14" s="111"/>
      <c r="AA14" s="111" t="s">
        <v>39</v>
      </c>
      <c r="AB14" s="114">
        <v>3</v>
      </c>
      <c r="AC14" s="114">
        <v>2</v>
      </c>
      <c r="AD14" s="114">
        <v>1</v>
      </c>
      <c r="AE14" s="114">
        <v>0</v>
      </c>
      <c r="AF14" s="114">
        <v>0</v>
      </c>
      <c r="AG14" s="114">
        <v>0</v>
      </c>
      <c r="AH14" s="114">
        <v>0</v>
      </c>
      <c r="AI14" s="48"/>
      <c r="AJ14" s="48"/>
      <c r="AK14" s="48"/>
    </row>
    <row r="15" spans="1:37" s="224" customFormat="1" ht="12.9" customHeight="1" x14ac:dyDescent="0.25">
      <c r="A15" s="212">
        <v>5</v>
      </c>
      <c r="B15" s="213">
        <v>0</v>
      </c>
      <c r="C15" s="214">
        <v>0</v>
      </c>
      <c r="D15" s="214">
        <v>0</v>
      </c>
      <c r="E15" s="215">
        <v>3</v>
      </c>
      <c r="F15" s="216" t="s">
        <v>220</v>
      </c>
      <c r="G15" s="216">
        <v>0</v>
      </c>
      <c r="H15" s="216"/>
      <c r="I15" s="216">
        <v>0</v>
      </c>
      <c r="J15" s="251"/>
      <c r="K15" s="218"/>
      <c r="L15" s="218"/>
      <c r="M15" s="218"/>
      <c r="N15" s="246"/>
      <c r="O15" s="218" t="s">
        <v>311</v>
      </c>
      <c r="P15" s="246"/>
      <c r="Q15" s="221"/>
      <c r="R15" s="222"/>
      <c r="S15" s="223"/>
      <c r="U15" s="235" t="e">
        <f>[5]Birók!P29</f>
        <v>#REF!</v>
      </c>
      <c r="Y15" s="111"/>
      <c r="Z15" s="111"/>
      <c r="AA15" s="111"/>
      <c r="AB15" s="111"/>
      <c r="AC15" s="111"/>
      <c r="AD15" s="111"/>
      <c r="AE15" s="111"/>
      <c r="AF15" s="111"/>
      <c r="AG15" s="111"/>
      <c r="AH15" s="111"/>
      <c r="AI15" s="48"/>
      <c r="AJ15" s="48"/>
      <c r="AK15" s="48"/>
    </row>
    <row r="16" spans="1:37" s="224" customFormat="1" ht="12.9" customHeight="1" thickBot="1" x14ac:dyDescent="0.3">
      <c r="A16" s="226"/>
      <c r="B16" s="227"/>
      <c r="C16" s="228"/>
      <c r="D16" s="228"/>
      <c r="E16" s="239"/>
      <c r="F16" s="230"/>
      <c r="G16" s="230"/>
      <c r="H16" s="231"/>
      <c r="I16" s="232" t="s">
        <v>113</v>
      </c>
      <c r="J16" s="233" t="s">
        <v>114</v>
      </c>
      <c r="K16" s="234" t="s">
        <v>220</v>
      </c>
      <c r="L16" s="234"/>
      <c r="M16" s="218"/>
      <c r="N16" s="246"/>
      <c r="O16" s="244"/>
      <c r="P16" s="246"/>
      <c r="Q16" s="221"/>
      <c r="R16" s="222"/>
      <c r="S16" s="223"/>
      <c r="U16" s="252" t="e">
        <f>[5]Birók!P30</f>
        <v>#REF!</v>
      </c>
      <c r="Y16" s="111"/>
      <c r="Z16" s="111"/>
      <c r="AA16" s="111" t="s">
        <v>50</v>
      </c>
      <c r="AB16" s="114">
        <v>150</v>
      </c>
      <c r="AC16" s="114">
        <v>120</v>
      </c>
      <c r="AD16" s="114">
        <v>90</v>
      </c>
      <c r="AE16" s="114">
        <v>60</v>
      </c>
      <c r="AF16" s="114">
        <v>40</v>
      </c>
      <c r="AG16" s="114">
        <v>25</v>
      </c>
      <c r="AH16" s="114">
        <v>15</v>
      </c>
      <c r="AI16" s="48"/>
      <c r="AJ16" s="48"/>
      <c r="AK16" s="48"/>
    </row>
    <row r="17" spans="1:37" s="224" customFormat="1" ht="12.9" customHeight="1" x14ac:dyDescent="0.25">
      <c r="A17" s="226">
        <v>6</v>
      </c>
      <c r="B17" s="213" t="s">
        <v>78</v>
      </c>
      <c r="C17" s="214" t="s">
        <v>78</v>
      </c>
      <c r="D17" s="214" t="s">
        <v>78</v>
      </c>
      <c r="E17" s="215"/>
      <c r="F17" s="236" t="s">
        <v>115</v>
      </c>
      <c r="G17" s="236" t="s">
        <v>78</v>
      </c>
      <c r="H17" s="236"/>
      <c r="I17" s="236" t="s">
        <v>78</v>
      </c>
      <c r="J17" s="237"/>
      <c r="K17" s="218"/>
      <c r="L17" s="238"/>
      <c r="M17" s="218"/>
      <c r="N17" s="246"/>
      <c r="O17" s="244"/>
      <c r="P17" s="246"/>
      <c r="Q17" s="221"/>
      <c r="R17" s="222"/>
      <c r="S17" s="223"/>
      <c r="Y17" s="111"/>
      <c r="Z17" s="111"/>
      <c r="AA17" s="111" t="s">
        <v>52</v>
      </c>
      <c r="AB17" s="114">
        <v>120</v>
      </c>
      <c r="AC17" s="114">
        <v>90</v>
      </c>
      <c r="AD17" s="114">
        <v>60</v>
      </c>
      <c r="AE17" s="114">
        <v>40</v>
      </c>
      <c r="AF17" s="114">
        <v>25</v>
      </c>
      <c r="AG17" s="114">
        <v>15</v>
      </c>
      <c r="AH17" s="114">
        <v>8</v>
      </c>
      <c r="AI17" s="48"/>
      <c r="AJ17" s="48"/>
      <c r="AK17" s="48"/>
    </row>
    <row r="18" spans="1:37" s="224" customFormat="1" ht="12.9" customHeight="1" x14ac:dyDescent="0.25">
      <c r="A18" s="226"/>
      <c r="B18" s="227"/>
      <c r="C18" s="228"/>
      <c r="D18" s="228"/>
      <c r="E18" s="239"/>
      <c r="F18" s="230"/>
      <c r="G18" s="230"/>
      <c r="H18" s="231"/>
      <c r="I18" s="218"/>
      <c r="J18" s="240"/>
      <c r="K18" s="241" t="s">
        <v>113</v>
      </c>
      <c r="L18" s="242"/>
      <c r="M18" s="236" t="s">
        <v>221</v>
      </c>
      <c r="N18" s="253"/>
      <c r="O18" s="244"/>
      <c r="P18" s="246"/>
      <c r="Q18" s="221"/>
      <c r="R18" s="222"/>
      <c r="S18" s="223"/>
      <c r="Y18" s="111"/>
      <c r="Z18" s="111"/>
      <c r="AA18" s="111" t="s">
        <v>51</v>
      </c>
      <c r="AB18" s="114">
        <v>90</v>
      </c>
      <c r="AC18" s="114">
        <v>60</v>
      </c>
      <c r="AD18" s="114">
        <v>40</v>
      </c>
      <c r="AE18" s="114">
        <v>25</v>
      </c>
      <c r="AF18" s="114">
        <v>15</v>
      </c>
      <c r="AG18" s="114">
        <v>8</v>
      </c>
      <c r="AH18" s="114">
        <v>4</v>
      </c>
      <c r="AI18" s="48"/>
      <c r="AJ18" s="48"/>
      <c r="AK18" s="48"/>
    </row>
    <row r="19" spans="1:37" s="224" customFormat="1" ht="12.9" customHeight="1" x14ac:dyDescent="0.25">
      <c r="A19" s="226">
        <v>7</v>
      </c>
      <c r="B19" s="213">
        <v>0</v>
      </c>
      <c r="C19" s="214">
        <v>0</v>
      </c>
      <c r="D19" s="214">
        <v>0</v>
      </c>
      <c r="E19" s="215">
        <v>9</v>
      </c>
      <c r="F19" s="236" t="s">
        <v>221</v>
      </c>
      <c r="G19" s="236">
        <v>0</v>
      </c>
      <c r="H19" s="236"/>
      <c r="I19" s="236">
        <v>0</v>
      </c>
      <c r="J19" s="217"/>
      <c r="K19" s="218"/>
      <c r="L19" s="245"/>
      <c r="M19" s="218" t="s">
        <v>309</v>
      </c>
      <c r="N19" s="244"/>
      <c r="O19" s="244"/>
      <c r="P19" s="246"/>
      <c r="Q19" s="221"/>
      <c r="R19" s="222"/>
      <c r="S19" s="223"/>
      <c r="Y19" s="111"/>
      <c r="Z19" s="111"/>
      <c r="AA19" s="111" t="s">
        <v>49</v>
      </c>
      <c r="AB19" s="114">
        <v>60</v>
      </c>
      <c r="AC19" s="114">
        <v>40</v>
      </c>
      <c r="AD19" s="114">
        <v>25</v>
      </c>
      <c r="AE19" s="114">
        <v>15</v>
      </c>
      <c r="AF19" s="114">
        <v>8</v>
      </c>
      <c r="AG19" s="114">
        <v>4</v>
      </c>
      <c r="AH19" s="114">
        <v>2</v>
      </c>
      <c r="AI19" s="48"/>
      <c r="AJ19" s="48"/>
      <c r="AK19" s="48"/>
    </row>
    <row r="20" spans="1:37" s="224" customFormat="1" ht="12.9" customHeight="1" x14ac:dyDescent="0.25">
      <c r="A20" s="226"/>
      <c r="B20" s="227"/>
      <c r="C20" s="228"/>
      <c r="D20" s="228"/>
      <c r="E20" s="229"/>
      <c r="F20" s="230"/>
      <c r="G20" s="230"/>
      <c r="H20" s="231"/>
      <c r="I20" s="232" t="s">
        <v>113</v>
      </c>
      <c r="J20" s="233"/>
      <c r="K20" s="236" t="s">
        <v>221</v>
      </c>
      <c r="L20" s="247"/>
      <c r="M20" s="218"/>
      <c r="N20" s="244"/>
      <c r="O20" s="244"/>
      <c r="P20" s="246"/>
      <c r="Q20" s="221"/>
      <c r="R20" s="222"/>
      <c r="S20" s="223"/>
      <c r="Y20" s="111"/>
      <c r="Z20" s="111"/>
      <c r="AA20" s="111" t="s">
        <v>47</v>
      </c>
      <c r="AB20" s="114">
        <v>40</v>
      </c>
      <c r="AC20" s="114">
        <v>25</v>
      </c>
      <c r="AD20" s="114">
        <v>15</v>
      </c>
      <c r="AE20" s="114">
        <v>8</v>
      </c>
      <c r="AF20" s="114">
        <v>4</v>
      </c>
      <c r="AG20" s="114">
        <v>2</v>
      </c>
      <c r="AH20" s="114">
        <v>1</v>
      </c>
      <c r="AI20" s="48"/>
      <c r="AJ20" s="48"/>
      <c r="AK20" s="48"/>
    </row>
    <row r="21" spans="1:37" s="224" customFormat="1" ht="12.9" customHeight="1" x14ac:dyDescent="0.25">
      <c r="A21" s="226">
        <v>8</v>
      </c>
      <c r="B21" s="213">
        <v>0</v>
      </c>
      <c r="C21" s="214">
        <v>0</v>
      </c>
      <c r="D21" s="214">
        <v>0</v>
      </c>
      <c r="E21" s="215">
        <v>7</v>
      </c>
      <c r="F21" s="236" t="s">
        <v>222</v>
      </c>
      <c r="G21" s="236">
        <v>0</v>
      </c>
      <c r="H21" s="236"/>
      <c r="I21" s="236">
        <v>0</v>
      </c>
      <c r="J21" s="248"/>
      <c r="K21" s="218"/>
      <c r="L21" s="218"/>
      <c r="M21" s="218"/>
      <c r="N21" s="244"/>
      <c r="O21" s="244"/>
      <c r="P21" s="246"/>
      <c r="Q21" s="221"/>
      <c r="R21" s="222"/>
      <c r="S21" s="223"/>
      <c r="Y21" s="111"/>
      <c r="Z21" s="111"/>
      <c r="AA21" s="111" t="s">
        <v>45</v>
      </c>
      <c r="AB21" s="114">
        <v>25</v>
      </c>
      <c r="AC21" s="114">
        <v>15</v>
      </c>
      <c r="AD21" s="114">
        <v>10</v>
      </c>
      <c r="AE21" s="114">
        <v>6</v>
      </c>
      <c r="AF21" s="114">
        <v>3</v>
      </c>
      <c r="AG21" s="114">
        <v>1</v>
      </c>
      <c r="AH21" s="114">
        <v>0</v>
      </c>
      <c r="AI21" s="48"/>
      <c r="AJ21" s="48"/>
      <c r="AK21" s="48"/>
    </row>
    <row r="22" spans="1:37" s="224" customFormat="1" ht="12.9" customHeight="1" x14ac:dyDescent="0.25">
      <c r="A22" s="226"/>
      <c r="B22" s="227"/>
      <c r="C22" s="228"/>
      <c r="D22" s="228"/>
      <c r="E22" s="229"/>
      <c r="F22" s="250"/>
      <c r="G22" s="250"/>
      <c r="H22" s="254"/>
      <c r="I22" s="250"/>
      <c r="J22" s="240"/>
      <c r="K22" s="218"/>
      <c r="L22" s="218"/>
      <c r="M22" s="218"/>
      <c r="N22" s="244"/>
      <c r="O22" s="241" t="s">
        <v>113</v>
      </c>
      <c r="P22" s="242"/>
      <c r="Q22" s="234" t="s">
        <v>217</v>
      </c>
      <c r="R22" s="243"/>
      <c r="S22" s="223"/>
      <c r="Y22" s="111"/>
      <c r="Z22" s="111"/>
      <c r="AA22" s="111" t="s">
        <v>44</v>
      </c>
      <c r="AB22" s="114">
        <v>15</v>
      </c>
      <c r="AC22" s="114">
        <v>10</v>
      </c>
      <c r="AD22" s="114">
        <v>6</v>
      </c>
      <c r="AE22" s="114">
        <v>3</v>
      </c>
      <c r="AF22" s="114">
        <v>1</v>
      </c>
      <c r="AG22" s="114">
        <v>0</v>
      </c>
      <c r="AH22" s="114">
        <v>0</v>
      </c>
      <c r="AI22" s="48"/>
      <c r="AJ22" s="48"/>
      <c r="AK22" s="48"/>
    </row>
    <row r="23" spans="1:37" s="224" customFormat="1" ht="12.9" customHeight="1" x14ac:dyDescent="0.25">
      <c r="A23" s="226">
        <v>9</v>
      </c>
      <c r="B23" s="213">
        <v>0</v>
      </c>
      <c r="C23" s="214">
        <v>0</v>
      </c>
      <c r="D23" s="214">
        <v>0</v>
      </c>
      <c r="E23" s="215">
        <v>5</v>
      </c>
      <c r="F23" s="236" t="s">
        <v>223</v>
      </c>
      <c r="G23" s="236">
        <v>0</v>
      </c>
      <c r="H23" s="236"/>
      <c r="I23" s="236">
        <v>0</v>
      </c>
      <c r="J23" s="217"/>
      <c r="K23" s="218"/>
      <c r="L23" s="218"/>
      <c r="M23" s="218"/>
      <c r="N23" s="244"/>
      <c r="O23" s="218"/>
      <c r="P23" s="246"/>
      <c r="Q23" s="218" t="s">
        <v>311</v>
      </c>
      <c r="R23" s="244"/>
      <c r="S23" s="223"/>
      <c r="Y23" s="111"/>
      <c r="Z23" s="111"/>
      <c r="AA23" s="111" t="s">
        <v>43</v>
      </c>
      <c r="AB23" s="114">
        <v>10</v>
      </c>
      <c r="AC23" s="114">
        <v>6</v>
      </c>
      <c r="AD23" s="114">
        <v>3</v>
      </c>
      <c r="AE23" s="114">
        <v>1</v>
      </c>
      <c r="AF23" s="114">
        <v>0</v>
      </c>
      <c r="AG23" s="114">
        <v>0</v>
      </c>
      <c r="AH23" s="114">
        <v>0</v>
      </c>
      <c r="AI23" s="48"/>
      <c r="AJ23" s="48"/>
      <c r="AK23" s="48"/>
    </row>
    <row r="24" spans="1:37" s="224" customFormat="1" ht="12.9" customHeight="1" x14ac:dyDescent="0.25">
      <c r="A24" s="226"/>
      <c r="B24" s="227"/>
      <c r="C24" s="228"/>
      <c r="D24" s="228"/>
      <c r="E24" s="229"/>
      <c r="F24" s="230"/>
      <c r="G24" s="230"/>
      <c r="H24" s="231"/>
      <c r="I24" s="232" t="s">
        <v>113</v>
      </c>
      <c r="J24" s="233" t="s">
        <v>114</v>
      </c>
      <c r="K24" s="234" t="s">
        <v>223</v>
      </c>
      <c r="L24" s="234"/>
      <c r="M24" s="218"/>
      <c r="N24" s="244"/>
      <c r="O24" s="244"/>
      <c r="P24" s="246"/>
      <c r="Q24" s="221"/>
      <c r="R24" s="222"/>
      <c r="S24" s="223"/>
      <c r="Y24" s="111"/>
      <c r="Z24" s="111"/>
      <c r="AA24" s="111" t="s">
        <v>42</v>
      </c>
      <c r="AB24" s="114">
        <v>6</v>
      </c>
      <c r="AC24" s="114">
        <v>3</v>
      </c>
      <c r="AD24" s="114">
        <v>1</v>
      </c>
      <c r="AE24" s="114">
        <v>0</v>
      </c>
      <c r="AF24" s="114">
        <v>0</v>
      </c>
      <c r="AG24" s="114">
        <v>0</v>
      </c>
      <c r="AH24" s="114">
        <v>0</v>
      </c>
      <c r="AI24" s="48"/>
      <c r="AJ24" s="48"/>
      <c r="AK24" s="48"/>
    </row>
    <row r="25" spans="1:37" s="224" customFormat="1" ht="12.9" customHeight="1" x14ac:dyDescent="0.25">
      <c r="A25" s="226">
        <v>10</v>
      </c>
      <c r="B25" s="213" t="s">
        <v>78</v>
      </c>
      <c r="C25" s="214" t="s">
        <v>78</v>
      </c>
      <c r="D25" s="214" t="s">
        <v>78</v>
      </c>
      <c r="E25" s="215"/>
      <c r="F25" s="236" t="s">
        <v>78</v>
      </c>
      <c r="G25" s="236" t="s">
        <v>78</v>
      </c>
      <c r="H25" s="236"/>
      <c r="I25" s="236" t="s">
        <v>78</v>
      </c>
      <c r="J25" s="237"/>
      <c r="K25" s="218"/>
      <c r="L25" s="238"/>
      <c r="M25" s="218"/>
      <c r="N25" s="244"/>
      <c r="O25" s="244"/>
      <c r="P25" s="246"/>
      <c r="Q25" s="221"/>
      <c r="R25" s="222"/>
      <c r="S25" s="223"/>
      <c r="Y25" s="111"/>
      <c r="Z25" s="111"/>
      <c r="AA25" s="111" t="s">
        <v>41</v>
      </c>
      <c r="AB25" s="114">
        <v>3</v>
      </c>
      <c r="AC25" s="114">
        <v>2</v>
      </c>
      <c r="AD25" s="114">
        <v>1</v>
      </c>
      <c r="AE25" s="114">
        <v>0</v>
      </c>
      <c r="AF25" s="114">
        <v>0</v>
      </c>
      <c r="AG25" s="114">
        <v>0</v>
      </c>
      <c r="AH25" s="114">
        <v>0</v>
      </c>
      <c r="AI25" s="48"/>
      <c r="AJ25" s="48"/>
      <c r="AK25" s="48"/>
    </row>
    <row r="26" spans="1:37" s="224" customFormat="1" ht="12.9" customHeight="1" x14ac:dyDescent="0.25">
      <c r="A26" s="226"/>
      <c r="B26" s="227"/>
      <c r="C26" s="228"/>
      <c r="D26" s="228"/>
      <c r="E26" s="239"/>
      <c r="F26" s="230"/>
      <c r="G26" s="230"/>
      <c r="H26" s="231"/>
      <c r="I26" s="218"/>
      <c r="J26" s="240"/>
      <c r="K26" s="241" t="s">
        <v>113</v>
      </c>
      <c r="L26" s="242"/>
      <c r="M26" s="234" t="s">
        <v>224</v>
      </c>
      <c r="N26" s="243"/>
      <c r="O26" s="244"/>
      <c r="P26" s="246"/>
      <c r="Q26" s="221"/>
      <c r="R26" s="222"/>
      <c r="S26" s="223"/>
      <c r="Y26" s="48"/>
      <c r="Z26" s="48"/>
      <c r="AA26" s="48"/>
      <c r="AB26" s="48"/>
      <c r="AC26" s="48"/>
      <c r="AD26" s="48"/>
      <c r="AE26" s="48"/>
      <c r="AF26" s="48"/>
      <c r="AG26" s="48"/>
      <c r="AH26" s="48"/>
      <c r="AI26" s="48"/>
      <c r="AJ26" s="48"/>
      <c r="AK26" s="48"/>
    </row>
    <row r="27" spans="1:37" s="224" customFormat="1" ht="12.9" customHeight="1" x14ac:dyDescent="0.25">
      <c r="A27" s="226">
        <v>11</v>
      </c>
      <c r="B27" s="213" t="s">
        <v>78</v>
      </c>
      <c r="C27" s="214" t="s">
        <v>78</v>
      </c>
      <c r="D27" s="214" t="s">
        <v>78</v>
      </c>
      <c r="E27" s="215"/>
      <c r="F27" s="236" t="s">
        <v>115</v>
      </c>
      <c r="G27" s="236" t="s">
        <v>78</v>
      </c>
      <c r="H27" s="236"/>
      <c r="I27" s="236" t="s">
        <v>78</v>
      </c>
      <c r="J27" s="217"/>
      <c r="K27" s="218"/>
      <c r="L27" s="245"/>
      <c r="M27" s="218" t="s">
        <v>309</v>
      </c>
      <c r="N27" s="246"/>
      <c r="O27" s="244"/>
      <c r="P27" s="246"/>
      <c r="Q27" s="221"/>
      <c r="R27" s="222"/>
      <c r="S27" s="223"/>
      <c r="Y27" s="48"/>
      <c r="Z27" s="48"/>
      <c r="AA27" s="48"/>
      <c r="AB27" s="48"/>
      <c r="AC27" s="48"/>
      <c r="AD27" s="48"/>
      <c r="AE27" s="48"/>
      <c r="AF27" s="48"/>
      <c r="AG27" s="48"/>
      <c r="AH27" s="48"/>
      <c r="AI27" s="48"/>
      <c r="AJ27" s="48"/>
      <c r="AK27" s="48"/>
    </row>
    <row r="28" spans="1:37" s="224" customFormat="1" ht="12.9" customHeight="1" x14ac:dyDescent="0.25">
      <c r="A28" s="255"/>
      <c r="B28" s="227"/>
      <c r="C28" s="228"/>
      <c r="D28" s="228"/>
      <c r="E28" s="239"/>
      <c r="F28" s="230"/>
      <c r="G28" s="230"/>
      <c r="H28" s="231"/>
      <c r="I28" s="232" t="s">
        <v>113</v>
      </c>
      <c r="J28" s="233" t="s">
        <v>118</v>
      </c>
      <c r="K28" s="234" t="s">
        <v>224</v>
      </c>
      <c r="L28" s="247"/>
      <c r="M28" s="218"/>
      <c r="N28" s="246"/>
      <c r="O28" s="244"/>
      <c r="P28" s="246"/>
      <c r="Q28" s="221"/>
      <c r="R28" s="222"/>
      <c r="S28" s="223"/>
    </row>
    <row r="29" spans="1:37" s="224" customFormat="1" ht="12.9" customHeight="1" x14ac:dyDescent="0.25">
      <c r="A29" s="212">
        <v>12</v>
      </c>
      <c r="B29" s="213">
        <v>0</v>
      </c>
      <c r="C29" s="214">
        <v>0</v>
      </c>
      <c r="D29" s="214">
        <v>0</v>
      </c>
      <c r="E29" s="215">
        <v>4</v>
      </c>
      <c r="F29" s="216" t="s">
        <v>224</v>
      </c>
      <c r="G29" s="216">
        <v>0</v>
      </c>
      <c r="H29" s="216"/>
      <c r="I29" s="216">
        <v>0</v>
      </c>
      <c r="J29" s="248"/>
      <c r="K29" s="218"/>
      <c r="L29" s="218"/>
      <c r="M29" s="218"/>
      <c r="N29" s="246"/>
      <c r="O29" s="244"/>
      <c r="P29" s="246"/>
      <c r="Q29" s="221"/>
      <c r="R29" s="222"/>
      <c r="S29" s="223"/>
    </row>
    <row r="30" spans="1:37" s="224" customFormat="1" ht="12.9" customHeight="1" x14ac:dyDescent="0.25">
      <c r="A30" s="226"/>
      <c r="B30" s="227"/>
      <c r="C30" s="228"/>
      <c r="D30" s="228"/>
      <c r="E30" s="239"/>
      <c r="F30" s="218"/>
      <c r="G30" s="218"/>
      <c r="H30" s="249"/>
      <c r="I30" s="250"/>
      <c r="J30" s="240"/>
      <c r="K30" s="218"/>
      <c r="L30" s="218"/>
      <c r="M30" s="241" t="s">
        <v>113</v>
      </c>
      <c r="N30" s="242"/>
      <c r="O30" s="234" t="s">
        <v>225</v>
      </c>
      <c r="P30" s="253"/>
      <c r="Q30" s="221"/>
      <c r="R30" s="222"/>
      <c r="S30" s="223"/>
    </row>
    <row r="31" spans="1:37" s="224" customFormat="1" ht="12.9" customHeight="1" x14ac:dyDescent="0.25">
      <c r="A31" s="226">
        <v>13</v>
      </c>
      <c r="B31" s="213">
        <v>0</v>
      </c>
      <c r="C31" s="214">
        <v>0</v>
      </c>
      <c r="D31" s="214">
        <v>0</v>
      </c>
      <c r="E31" s="215">
        <v>6</v>
      </c>
      <c r="F31" s="236" t="s">
        <v>225</v>
      </c>
      <c r="G31" s="236">
        <v>0</v>
      </c>
      <c r="H31" s="236"/>
      <c r="I31" s="236">
        <v>0</v>
      </c>
      <c r="J31" s="251"/>
      <c r="K31" s="218"/>
      <c r="L31" s="218"/>
      <c r="M31" s="218"/>
      <c r="N31" s="246"/>
      <c r="O31" s="218" t="s">
        <v>313</v>
      </c>
      <c r="P31" s="244"/>
      <c r="Q31" s="221"/>
      <c r="R31" s="222"/>
      <c r="S31" s="223"/>
    </row>
    <row r="32" spans="1:37" s="224" customFormat="1" ht="12.9" customHeight="1" x14ac:dyDescent="0.25">
      <c r="A32" s="226"/>
      <c r="B32" s="227"/>
      <c r="C32" s="228"/>
      <c r="D32" s="228"/>
      <c r="E32" s="239"/>
      <c r="F32" s="230"/>
      <c r="G32" s="230"/>
      <c r="H32" s="231"/>
      <c r="I32" s="241" t="s">
        <v>113</v>
      </c>
      <c r="J32" s="233" t="s">
        <v>114</v>
      </c>
      <c r="K32" s="234" t="s">
        <v>225</v>
      </c>
      <c r="L32" s="234"/>
      <c r="M32" s="218"/>
      <c r="N32" s="246"/>
      <c r="O32" s="244"/>
      <c r="P32" s="244"/>
      <c r="Q32" s="221"/>
      <c r="R32" s="222"/>
      <c r="S32" s="223"/>
    </row>
    <row r="33" spans="1:19" s="224" customFormat="1" ht="12.9" customHeight="1" x14ac:dyDescent="0.25">
      <c r="A33" s="226">
        <v>14</v>
      </c>
      <c r="B33" s="213" t="s">
        <v>78</v>
      </c>
      <c r="C33" s="214" t="s">
        <v>78</v>
      </c>
      <c r="D33" s="214" t="s">
        <v>78</v>
      </c>
      <c r="E33" s="215"/>
      <c r="F33" s="236" t="s">
        <v>78</v>
      </c>
      <c r="G33" s="236" t="s">
        <v>78</v>
      </c>
      <c r="H33" s="236"/>
      <c r="I33" s="236" t="s">
        <v>78</v>
      </c>
      <c r="J33" s="237"/>
      <c r="K33" s="218"/>
      <c r="L33" s="238"/>
      <c r="M33" s="218"/>
      <c r="N33" s="246"/>
      <c r="O33" s="244"/>
      <c r="P33" s="244"/>
      <c r="Q33" s="221"/>
      <c r="R33" s="222"/>
      <c r="S33" s="223"/>
    </row>
    <row r="34" spans="1:19" s="224" customFormat="1" ht="12.9" customHeight="1" x14ac:dyDescent="0.25">
      <c r="A34" s="226"/>
      <c r="B34" s="227"/>
      <c r="C34" s="228"/>
      <c r="D34" s="228"/>
      <c r="E34" s="239"/>
      <c r="F34" s="230"/>
      <c r="G34" s="230"/>
      <c r="H34" s="231"/>
      <c r="I34" s="218"/>
      <c r="J34" s="240"/>
      <c r="K34" s="241" t="s">
        <v>113</v>
      </c>
      <c r="L34" s="242"/>
      <c r="M34" s="234" t="s">
        <v>225</v>
      </c>
      <c r="N34" s="253"/>
      <c r="O34" s="244"/>
      <c r="P34" s="244"/>
      <c r="Q34" s="221"/>
      <c r="R34" s="222"/>
      <c r="S34" s="223"/>
    </row>
    <row r="35" spans="1:19" s="224" customFormat="1" ht="12.9" customHeight="1" x14ac:dyDescent="0.25">
      <c r="A35" s="226">
        <v>15</v>
      </c>
      <c r="B35" s="213" t="s">
        <v>78</v>
      </c>
      <c r="C35" s="214" t="s">
        <v>78</v>
      </c>
      <c r="D35" s="214" t="s">
        <v>78</v>
      </c>
      <c r="E35" s="215"/>
      <c r="F35" s="236" t="s">
        <v>115</v>
      </c>
      <c r="G35" s="236" t="s">
        <v>78</v>
      </c>
      <c r="H35" s="236"/>
      <c r="I35" s="236" t="s">
        <v>78</v>
      </c>
      <c r="J35" s="217"/>
      <c r="K35" s="218"/>
      <c r="L35" s="245"/>
      <c r="M35" s="218" t="s">
        <v>309</v>
      </c>
      <c r="N35" s="244"/>
      <c r="O35" s="244"/>
      <c r="P35" s="244"/>
      <c r="Q35" s="221"/>
      <c r="R35" s="222"/>
      <c r="S35" s="223"/>
    </row>
    <row r="36" spans="1:19" s="224" customFormat="1" ht="12.9" customHeight="1" x14ac:dyDescent="0.25">
      <c r="A36" s="226"/>
      <c r="B36" s="227"/>
      <c r="C36" s="228"/>
      <c r="D36" s="228"/>
      <c r="E36" s="229"/>
      <c r="F36" s="230"/>
      <c r="G36" s="230"/>
      <c r="H36" s="231"/>
      <c r="I36" s="241" t="s">
        <v>113</v>
      </c>
      <c r="J36" s="233" t="s">
        <v>118</v>
      </c>
      <c r="K36" s="234" t="s">
        <v>226</v>
      </c>
      <c r="L36" s="247"/>
      <c r="M36" s="218"/>
      <c r="N36" s="244"/>
      <c r="O36" s="244"/>
      <c r="P36" s="244"/>
      <c r="Q36" s="221"/>
      <c r="R36" s="222"/>
      <c r="S36" s="223"/>
    </row>
    <row r="37" spans="1:19" s="224" customFormat="1" ht="12.9" customHeight="1" x14ac:dyDescent="0.25">
      <c r="A37" s="212">
        <v>16</v>
      </c>
      <c r="B37" s="213">
        <v>0</v>
      </c>
      <c r="C37" s="214">
        <v>0</v>
      </c>
      <c r="D37" s="214">
        <v>0</v>
      </c>
      <c r="E37" s="215">
        <v>2</v>
      </c>
      <c r="F37" s="216" t="s">
        <v>226</v>
      </c>
      <c r="G37" s="216">
        <v>0</v>
      </c>
      <c r="H37" s="236"/>
      <c r="I37" s="216">
        <v>0</v>
      </c>
      <c r="J37" s="248"/>
      <c r="K37" s="218"/>
      <c r="L37" s="218"/>
      <c r="M37" s="218"/>
      <c r="N37" s="244"/>
      <c r="O37" s="244"/>
      <c r="P37" s="244"/>
      <c r="Q37" s="221"/>
      <c r="R37" s="222"/>
      <c r="S37" s="223"/>
    </row>
    <row r="38" spans="1:19" s="224" customFormat="1" ht="9.6" customHeight="1" x14ac:dyDescent="0.25">
      <c r="A38" s="256"/>
      <c r="B38" s="229"/>
      <c r="C38" s="229"/>
      <c r="D38" s="229"/>
      <c r="E38" s="229"/>
      <c r="F38" s="250"/>
      <c r="G38" s="250"/>
      <c r="H38" s="254"/>
      <c r="I38" s="218"/>
      <c r="J38" s="240"/>
      <c r="K38" s="218"/>
      <c r="L38" s="218"/>
      <c r="M38" s="218"/>
      <c r="N38" s="244"/>
      <c r="O38" s="244"/>
      <c r="P38" s="244"/>
      <c r="Q38" s="221"/>
      <c r="R38" s="222"/>
      <c r="S38" s="223"/>
    </row>
    <row r="39" spans="1:19" s="224" customFormat="1" ht="9.6" customHeight="1" x14ac:dyDescent="0.25">
      <c r="A39" s="257"/>
      <c r="B39" s="258"/>
      <c r="C39" s="258"/>
      <c r="D39" s="258"/>
      <c r="E39" s="229"/>
      <c r="F39" s="258"/>
      <c r="G39" s="258"/>
      <c r="H39" s="258"/>
      <c r="I39" s="258"/>
      <c r="J39" s="229"/>
      <c r="K39" s="258"/>
      <c r="L39" s="258"/>
      <c r="M39" s="258"/>
      <c r="N39" s="259"/>
      <c r="O39" s="259"/>
      <c r="P39" s="259"/>
      <c r="Q39" s="221"/>
      <c r="R39" s="222"/>
      <c r="S39" s="223"/>
    </row>
    <row r="40" spans="1:19" s="224" customFormat="1" ht="9.6" customHeight="1" x14ac:dyDescent="0.25">
      <c r="A40" s="256"/>
      <c r="B40" s="229"/>
      <c r="C40" s="229"/>
      <c r="D40" s="229"/>
      <c r="E40" s="229"/>
      <c r="F40" s="258"/>
      <c r="G40" s="258"/>
      <c r="I40" s="258"/>
      <c r="J40" s="229"/>
      <c r="K40" s="258"/>
      <c r="L40" s="258"/>
      <c r="M40" s="260"/>
      <c r="N40" s="229"/>
      <c r="O40" s="258"/>
      <c r="P40" s="259"/>
      <c r="Q40" s="221"/>
      <c r="R40" s="222"/>
      <c r="S40" s="223"/>
    </row>
    <row r="41" spans="1:19" s="224" customFormat="1" ht="9.6" customHeight="1" x14ac:dyDescent="0.25">
      <c r="A41" s="256"/>
      <c r="B41" s="258"/>
      <c r="C41" s="258"/>
      <c r="D41" s="258"/>
      <c r="E41" s="229"/>
      <c r="F41" s="258"/>
      <c r="G41" s="258"/>
      <c r="H41" s="258"/>
      <c r="I41" s="258"/>
      <c r="J41" s="229"/>
      <c r="K41" s="258"/>
      <c r="L41" s="258"/>
      <c r="M41" s="258"/>
      <c r="N41" s="259"/>
      <c r="O41" s="258"/>
      <c r="P41" s="259"/>
      <c r="Q41" s="221"/>
      <c r="R41" s="222"/>
      <c r="S41" s="223"/>
    </row>
    <row r="42" spans="1:19" s="224" customFormat="1" ht="9.6" customHeight="1" x14ac:dyDescent="0.25">
      <c r="A42" s="256"/>
      <c r="B42" s="229"/>
      <c r="C42" s="229"/>
      <c r="D42" s="229"/>
      <c r="E42" s="229"/>
      <c r="F42" s="258"/>
      <c r="G42" s="258"/>
      <c r="I42" s="260"/>
      <c r="J42" s="229"/>
      <c r="K42" s="258"/>
      <c r="L42" s="258"/>
      <c r="M42" s="258"/>
      <c r="N42" s="259"/>
      <c r="O42" s="259"/>
      <c r="P42" s="259"/>
      <c r="Q42" s="221"/>
      <c r="R42" s="222"/>
      <c r="S42" s="223"/>
    </row>
    <row r="43" spans="1:19" s="224" customFormat="1" ht="9.6" customHeight="1" x14ac:dyDescent="0.25">
      <c r="A43" s="256"/>
      <c r="B43" s="258"/>
      <c r="C43" s="258"/>
      <c r="D43" s="258"/>
      <c r="E43" s="229"/>
      <c r="F43" s="258"/>
      <c r="G43" s="258"/>
      <c r="H43" s="258"/>
      <c r="I43" s="258"/>
      <c r="J43" s="229"/>
      <c r="K43" s="258"/>
      <c r="L43" s="261"/>
      <c r="M43" s="258"/>
      <c r="N43" s="259"/>
      <c r="O43" s="259"/>
      <c r="P43" s="259"/>
      <c r="Q43" s="221"/>
      <c r="R43" s="222"/>
      <c r="S43" s="223"/>
    </row>
    <row r="44" spans="1:19" s="224" customFormat="1" ht="9.6" customHeight="1" x14ac:dyDescent="0.25">
      <c r="A44" s="256"/>
      <c r="B44" s="229"/>
      <c r="C44" s="229"/>
      <c r="D44" s="229"/>
      <c r="E44" s="229"/>
      <c r="F44" s="258"/>
      <c r="G44" s="258"/>
      <c r="I44" s="258"/>
      <c r="J44" s="229"/>
      <c r="K44" s="260"/>
      <c r="L44" s="229"/>
      <c r="M44" s="258"/>
      <c r="N44" s="259"/>
      <c r="O44" s="259"/>
      <c r="P44" s="259"/>
      <c r="Q44" s="221"/>
      <c r="R44" s="222"/>
      <c r="S44" s="223"/>
    </row>
    <row r="45" spans="1:19" s="224" customFormat="1" ht="9.6" customHeight="1" x14ac:dyDescent="0.25">
      <c r="A45" s="256"/>
      <c r="B45" s="258"/>
      <c r="C45" s="258"/>
      <c r="D45" s="258"/>
      <c r="E45" s="229"/>
      <c r="F45" s="258"/>
      <c r="G45" s="258"/>
      <c r="H45" s="258"/>
      <c r="I45" s="258"/>
      <c r="J45" s="229"/>
      <c r="K45" s="258"/>
      <c r="L45" s="258"/>
      <c r="M45" s="258"/>
      <c r="N45" s="259"/>
      <c r="O45" s="259"/>
      <c r="P45" s="259"/>
      <c r="Q45" s="221"/>
      <c r="R45" s="222"/>
      <c r="S45" s="223"/>
    </row>
    <row r="46" spans="1:19" s="224" customFormat="1" ht="9.6" customHeight="1" x14ac:dyDescent="0.25">
      <c r="A46" s="256"/>
      <c r="B46" s="229"/>
      <c r="C46" s="229"/>
      <c r="D46" s="229"/>
      <c r="E46" s="229"/>
      <c r="F46" s="258"/>
      <c r="G46" s="258"/>
      <c r="I46" s="260"/>
      <c r="J46" s="229"/>
      <c r="K46" s="258"/>
      <c r="L46" s="258"/>
      <c r="M46" s="258"/>
      <c r="N46" s="259"/>
      <c r="O46" s="259"/>
      <c r="P46" s="259"/>
      <c r="Q46" s="221"/>
      <c r="R46" s="222"/>
      <c r="S46" s="223"/>
    </row>
    <row r="47" spans="1:19" s="224" customFormat="1" ht="9.6" customHeight="1" x14ac:dyDescent="0.25">
      <c r="A47" s="257"/>
      <c r="B47" s="258"/>
      <c r="C47" s="258"/>
      <c r="D47" s="258"/>
      <c r="E47" s="229"/>
      <c r="F47" s="258"/>
      <c r="G47" s="258"/>
      <c r="H47" s="258"/>
      <c r="I47" s="258"/>
      <c r="J47" s="229"/>
      <c r="K47" s="258"/>
      <c r="L47" s="258"/>
      <c r="M47" s="258"/>
      <c r="N47" s="258"/>
      <c r="O47" s="219"/>
      <c r="P47" s="219"/>
      <c r="Q47" s="221"/>
      <c r="R47" s="222"/>
      <c r="S47" s="223"/>
    </row>
    <row r="48" spans="1:19" s="268" customFormat="1" ht="6.75" customHeight="1" x14ac:dyDescent="0.25">
      <c r="A48" s="262"/>
      <c r="B48" s="262"/>
      <c r="C48" s="262"/>
      <c r="D48" s="262"/>
      <c r="E48" s="262"/>
      <c r="F48" s="263"/>
      <c r="G48" s="263"/>
      <c r="H48" s="263"/>
      <c r="I48" s="263"/>
      <c r="J48" s="264"/>
      <c r="K48" s="265"/>
      <c r="L48" s="266"/>
      <c r="M48" s="265"/>
      <c r="N48" s="266"/>
      <c r="O48" s="265"/>
      <c r="P48" s="266"/>
      <c r="Q48" s="265"/>
      <c r="R48" s="266"/>
      <c r="S48" s="267"/>
    </row>
    <row r="49" spans="1:18" s="278" customFormat="1" ht="10.5" customHeight="1" x14ac:dyDescent="0.25">
      <c r="A49" s="110" t="s">
        <v>38</v>
      </c>
      <c r="B49" s="109"/>
      <c r="C49" s="109"/>
      <c r="D49" s="108"/>
      <c r="E49" s="269" t="s">
        <v>36</v>
      </c>
      <c r="F49" s="270" t="s">
        <v>37</v>
      </c>
      <c r="G49" s="269"/>
      <c r="H49" s="271"/>
      <c r="I49" s="272"/>
      <c r="J49" s="269" t="s">
        <v>36</v>
      </c>
      <c r="K49" s="270" t="s">
        <v>35</v>
      </c>
      <c r="L49" s="273"/>
      <c r="M49" s="270" t="s">
        <v>34</v>
      </c>
      <c r="N49" s="274"/>
      <c r="O49" s="275" t="s">
        <v>33</v>
      </c>
      <c r="P49" s="275"/>
      <c r="Q49" s="276"/>
      <c r="R49" s="277"/>
    </row>
    <row r="50" spans="1:18" s="278" customFormat="1" ht="9" customHeight="1" x14ac:dyDescent="0.25">
      <c r="A50" s="279" t="s">
        <v>32</v>
      </c>
      <c r="B50" s="280"/>
      <c r="C50" s="281"/>
      <c r="D50" s="282"/>
      <c r="E50" s="283">
        <v>1</v>
      </c>
      <c r="F50" s="71" t="e">
        <f>IF(E50&gt;$R$57,,UPPER(VLOOKUP(E50,'[5]1MD ELO (4)'!$A$7:$Q$134,2)))</f>
        <v>#REF!</v>
      </c>
      <c r="G50" s="284"/>
      <c r="H50" s="71"/>
      <c r="I50" s="67"/>
      <c r="J50" s="285" t="s">
        <v>31</v>
      </c>
      <c r="K50" s="50"/>
      <c r="L50" s="51"/>
      <c r="M50" s="50"/>
      <c r="N50" s="286"/>
      <c r="O50" s="287" t="s">
        <v>30</v>
      </c>
      <c r="P50" s="288"/>
      <c r="Q50" s="288"/>
      <c r="R50" s="289"/>
    </row>
    <row r="51" spans="1:18" s="278" customFormat="1" ht="9" customHeight="1" x14ac:dyDescent="0.25">
      <c r="A51" s="290" t="s">
        <v>29</v>
      </c>
      <c r="B51" s="291"/>
      <c r="C51" s="292"/>
      <c r="D51" s="293"/>
      <c r="E51" s="283">
        <v>2</v>
      </c>
      <c r="F51" s="71" t="e">
        <f>IF(E51&gt;$R$57,,UPPER(VLOOKUP(E51,'[5]1MD ELO (4)'!$A$7:$Q$134,2)))</f>
        <v>#REF!</v>
      </c>
      <c r="G51" s="284"/>
      <c r="H51" s="71"/>
      <c r="I51" s="67"/>
      <c r="J51" s="285" t="s">
        <v>28</v>
      </c>
      <c r="K51" s="50"/>
      <c r="L51" s="51"/>
      <c r="M51" s="50"/>
      <c r="N51" s="286"/>
      <c r="O51" s="294"/>
      <c r="P51" s="295"/>
      <c r="Q51" s="291"/>
      <c r="R51" s="296"/>
    </row>
    <row r="52" spans="1:18" s="278" customFormat="1" ht="9" customHeight="1" x14ac:dyDescent="0.25">
      <c r="A52" s="88"/>
      <c r="B52" s="87"/>
      <c r="C52" s="297"/>
      <c r="D52" s="86"/>
      <c r="E52" s="283">
        <v>3</v>
      </c>
      <c r="F52" s="71" t="e">
        <f>IF(E52&gt;$R$57,,UPPER(VLOOKUP(E52,'[5]1MD ELO (4)'!$A$7:$Q$134,2)))</f>
        <v>#REF!</v>
      </c>
      <c r="G52" s="284"/>
      <c r="H52" s="71"/>
      <c r="I52" s="67"/>
      <c r="J52" s="285" t="s">
        <v>27</v>
      </c>
      <c r="K52" s="50"/>
      <c r="L52" s="51"/>
      <c r="M52" s="50"/>
      <c r="N52" s="286"/>
      <c r="O52" s="287" t="s">
        <v>26</v>
      </c>
      <c r="P52" s="288"/>
      <c r="Q52" s="288"/>
      <c r="R52" s="289"/>
    </row>
    <row r="53" spans="1:18" s="278" customFormat="1" ht="9" customHeight="1" x14ac:dyDescent="0.25">
      <c r="A53" s="85"/>
      <c r="B53" s="84"/>
      <c r="C53" s="84"/>
      <c r="D53" s="80"/>
      <c r="E53" s="283">
        <v>4</v>
      </c>
      <c r="F53" s="71" t="e">
        <f>IF(E53&gt;$R$57,,UPPER(VLOOKUP(E53,'[5]1MD ELO (4)'!$A$7:$Q$134,2)))</f>
        <v>#REF!</v>
      </c>
      <c r="G53" s="284"/>
      <c r="H53" s="71"/>
      <c r="I53" s="67"/>
      <c r="J53" s="285" t="s">
        <v>25</v>
      </c>
      <c r="K53" s="50"/>
      <c r="L53" s="51"/>
      <c r="M53" s="50"/>
      <c r="N53" s="286"/>
      <c r="O53" s="50"/>
      <c r="P53" s="51"/>
      <c r="Q53" s="50"/>
      <c r="R53" s="286"/>
    </row>
    <row r="54" spans="1:18" s="278" customFormat="1" ht="9" customHeight="1" x14ac:dyDescent="0.25">
      <c r="A54" s="83"/>
      <c r="B54" s="82"/>
      <c r="C54" s="82"/>
      <c r="D54" s="81"/>
      <c r="E54" s="283"/>
      <c r="F54" s="71"/>
      <c r="G54" s="284"/>
      <c r="H54" s="71"/>
      <c r="I54" s="67"/>
      <c r="J54" s="285" t="s">
        <v>24</v>
      </c>
      <c r="K54" s="50"/>
      <c r="L54" s="51"/>
      <c r="M54" s="50"/>
      <c r="N54" s="286"/>
      <c r="O54" s="291"/>
      <c r="P54" s="295"/>
      <c r="Q54" s="291"/>
      <c r="R54" s="296"/>
    </row>
    <row r="55" spans="1:18" s="278" customFormat="1" ht="9" customHeight="1" x14ac:dyDescent="0.25">
      <c r="A55" s="75"/>
      <c r="B55" s="74"/>
      <c r="C55" s="84"/>
      <c r="D55" s="80"/>
      <c r="E55" s="283"/>
      <c r="F55" s="71"/>
      <c r="G55" s="284"/>
      <c r="H55" s="71"/>
      <c r="I55" s="67"/>
      <c r="J55" s="285" t="s">
        <v>23</v>
      </c>
      <c r="K55" s="50"/>
      <c r="L55" s="51"/>
      <c r="M55" s="50"/>
      <c r="N55" s="286"/>
      <c r="O55" s="287" t="s">
        <v>22</v>
      </c>
      <c r="P55" s="288"/>
      <c r="Q55" s="288"/>
      <c r="R55" s="289"/>
    </row>
    <row r="56" spans="1:18" s="278" customFormat="1" ht="9" customHeight="1" x14ac:dyDescent="0.25">
      <c r="A56" s="75"/>
      <c r="B56" s="74"/>
      <c r="C56" s="298"/>
      <c r="D56" s="73"/>
      <c r="E56" s="283"/>
      <c r="F56" s="71"/>
      <c r="G56" s="284"/>
      <c r="H56" s="71"/>
      <c r="I56" s="67"/>
      <c r="J56" s="285" t="s">
        <v>21</v>
      </c>
      <c r="K56" s="50"/>
      <c r="L56" s="51"/>
      <c r="M56" s="50"/>
      <c r="N56" s="286"/>
      <c r="O56" s="50"/>
      <c r="P56" s="51"/>
      <c r="Q56" s="50"/>
      <c r="R56" s="286"/>
    </row>
    <row r="57" spans="1:18" s="278" customFormat="1" ht="9" customHeight="1" x14ac:dyDescent="0.25">
      <c r="A57" s="63"/>
      <c r="B57" s="62"/>
      <c r="C57" s="299"/>
      <c r="D57" s="61"/>
      <c r="E57" s="300"/>
      <c r="F57" s="59"/>
      <c r="G57" s="301"/>
      <c r="H57" s="59"/>
      <c r="I57" s="55"/>
      <c r="J57" s="302" t="s">
        <v>20</v>
      </c>
      <c r="K57" s="291"/>
      <c r="L57" s="295"/>
      <c r="M57" s="291"/>
      <c r="N57" s="296"/>
      <c r="O57" s="291" t="e">
        <f>R4</f>
        <v>#REF!</v>
      </c>
      <c r="P57" s="295"/>
      <c r="Q57" s="291"/>
      <c r="R57" s="303" t="e">
        <f>MIN(4,'[5]1MD ELO (4)'!Q5)</f>
        <v>#REF!</v>
      </c>
    </row>
  </sheetData>
  <mergeCells count="1">
    <mergeCell ref="A4:C4"/>
  </mergeCells>
  <conditionalFormatting sqref="B39 B41 B43 B45 B47">
    <cfRule type="cellIs" dxfId="139" priority="7" stopIfTrue="1" operator="equal">
      <formula>"QA"</formula>
    </cfRule>
    <cfRule type="cellIs" dxfId="138" priority="8" stopIfTrue="1" operator="equal">
      <formula>"DA"</formula>
    </cfRule>
  </conditionalFormatting>
  <conditionalFormatting sqref="E7 E9 E11 E13 E15 E17 E19 E21 E23 E25 E27 E29 E31 E33 E35 E37">
    <cfRule type="expression" dxfId="137" priority="5" stopIfTrue="1">
      <formula>$E7&lt;5</formula>
    </cfRule>
  </conditionalFormatting>
  <conditionalFormatting sqref="E39 E41 E43 E45 E47">
    <cfRule type="expression" dxfId="136" priority="13" stopIfTrue="1">
      <formula>AND($E39&lt;9,$C39&gt;0)</formula>
    </cfRule>
  </conditionalFormatting>
  <conditionalFormatting sqref="F7 F9 F11 F13 F15 F17 F19 F21 F23 F25 F27 F29 F31 F33 F35 F37">
    <cfRule type="cellIs" dxfId="135" priority="4" stopIfTrue="1" operator="equal">
      <formula>"Bye"</formula>
    </cfRule>
  </conditionalFormatting>
  <conditionalFormatting sqref="F39 F41 F43 F45 F47">
    <cfRule type="cellIs" dxfId="134" priority="11" stopIfTrue="1" operator="equal">
      <formula>"Bye"</formula>
    </cfRule>
  </conditionalFormatting>
  <conditionalFormatting sqref="F39:I39 F41:I41 F43:I43 F45:I45 F47:I47">
    <cfRule type="expression" dxfId="133" priority="12" stopIfTrue="1">
      <formula>AND($E39&lt;9,$C39&gt;0)</formula>
    </cfRule>
  </conditionalFormatting>
  <conditionalFormatting sqref="H7 H9 H11 H13 H15 H17 H19 H21 H23 H25 H27 H29 H31 H33 H35 H37">
    <cfRule type="expression" dxfId="132" priority="17" stopIfTrue="1">
      <formula>AND($E7&lt;9,$C7&gt;0)</formula>
    </cfRule>
  </conditionalFormatting>
  <conditionalFormatting sqref="I8 K10 I12 M14 I16 K18 I20 O22 I24 K26 I28 M30 I32 K34 I36 M40 I42 K44 I46">
    <cfRule type="expression" dxfId="131" priority="14" stopIfTrue="1">
      <formula>AND($O$1="CU",I8="Umpire")</formula>
    </cfRule>
    <cfRule type="expression" dxfId="130" priority="15" stopIfTrue="1">
      <formula>AND($O$1="CU",I8&lt;&gt;"Umpire",J8&lt;&gt;"")</formula>
    </cfRule>
    <cfRule type="expression" dxfId="129" priority="16" stopIfTrue="1">
      <formula>AND($O$1="CU",I8&lt;&gt;"Umpire")</formula>
    </cfRule>
  </conditionalFormatting>
  <conditionalFormatting sqref="J8 L10 J12 N14 J16 L18 J20 P22 J24 L26 J28 N30 J32 L34 J36 R57">
    <cfRule type="expression" dxfId="128" priority="6" stopIfTrue="1">
      <formula>$O$1="CU"</formula>
    </cfRule>
  </conditionalFormatting>
  <conditionalFormatting sqref="K8 M10 K12 O14 K16 M18 K20 Q22 K24 M26 K28 O30 K32 M34 K36 O40 K42 M44 K46">
    <cfRule type="expression" dxfId="127" priority="10" stopIfTrue="1">
      <formula>J8="bs"</formula>
    </cfRule>
  </conditionalFormatting>
  <conditionalFormatting sqref="K12 K20 M18 K8 M10 O14 K16 Q22 K24 M26 K28 O30 K32 M34 K36 O40 K42 M44 K46">
    <cfRule type="expression" dxfId="126" priority="9" stopIfTrue="1">
      <formula>J8="as"</formula>
    </cfRule>
  </conditionalFormatting>
  <conditionalFormatting sqref="K12">
    <cfRule type="cellIs" dxfId="125" priority="3" stopIfTrue="1" operator="equal">
      <formula>"Bye"</formula>
    </cfRule>
  </conditionalFormatting>
  <conditionalFormatting sqref="K20">
    <cfRule type="cellIs" dxfId="124" priority="2" stopIfTrue="1" operator="equal">
      <formula>"Bye"</formula>
    </cfRule>
  </conditionalFormatting>
  <conditionalFormatting sqref="M18">
    <cfRule type="cellIs" dxfId="123" priority="1" stopIfTrue="1" operator="equal">
      <formula>"Bye"</formula>
    </cfRule>
  </conditionalFormatting>
  <dataValidations count="1">
    <dataValidation type="list" allowBlank="1" showInputMessage="1" sqref="I46 I42 K44 M40 I8 M14 K10 K18 K26 K34 M30 I12 I36 O22 I16 I32 I24 I20 I28" xr:uid="{00000000-0002-0000-0F00-000000000000}">
      <formula1>$U$7:$U$16</formula1>
    </dataValidation>
  </dataValidations>
  <printOptions horizontalCentered="1"/>
  <pageMargins left="0.35" right="0.35" top="0.39" bottom="0.39" header="0" footer="0"/>
  <pageSetup paperSize="9" scale="96" orientation="portrait" horizontalDpi="360" verticalDpi="2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45" r:id="rId4" name="Button 1">
              <controlPr defaultSize="0" print="0" autoFill="0" autoPict="0" macro="[0]!Jun_Show_CU">
                <anchor moveWithCells="1" sizeWithCells="1">
                  <from>
                    <xdr:col>12</xdr:col>
                    <xdr:colOff>411480</xdr:colOff>
                    <xdr:row>0</xdr:row>
                    <xdr:rowOff>7620</xdr:rowOff>
                  </from>
                  <to>
                    <xdr:col>14</xdr:col>
                    <xdr:colOff>289560</xdr:colOff>
                    <xdr:row>0</xdr:row>
                    <xdr:rowOff>137160</xdr:rowOff>
                  </to>
                </anchor>
              </controlPr>
            </control>
          </mc:Choice>
        </mc:AlternateContent>
        <mc:AlternateContent xmlns:mc="http://schemas.openxmlformats.org/markup-compatibility/2006">
          <mc:Choice Requires="x14">
            <control shapeId="6146" r:id="rId5" name="Button 2">
              <controlPr defaultSize="0" print="0" autoFill="0" autoPict="0" macro="[0]!Jun_Hide_CU">
                <anchor moveWithCells="1" sizeWithCells="1">
                  <from>
                    <xdr:col>12</xdr:col>
                    <xdr:colOff>403860</xdr:colOff>
                    <xdr:row>0</xdr:row>
                    <xdr:rowOff>144780</xdr:rowOff>
                  </from>
                  <to>
                    <xdr:col>14</xdr:col>
                    <xdr:colOff>289560</xdr:colOff>
                    <xdr:row>1</xdr:row>
                    <xdr:rowOff>45720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indexed="11"/>
  </sheetPr>
  <dimension ref="A1:AK49"/>
  <sheetViews>
    <sheetView topLeftCell="A7" workbookViewId="0">
      <selection activeCell="L17" sqref="L17"/>
    </sheetView>
  </sheetViews>
  <sheetFormatPr defaultColWidth="9.109375" defaultRowHeight="13.2" x14ac:dyDescent="0.25"/>
  <cols>
    <col min="1" max="1" width="6.109375" style="48" customWidth="1"/>
    <col min="2" max="2" width="4.44140625" style="48" customWidth="1"/>
    <col min="3" max="3" width="8.33203125" style="48" customWidth="1"/>
    <col min="4" max="4" width="7.109375" style="48" customWidth="1"/>
    <col min="5" max="5" width="7.33203125" style="48" customWidth="1"/>
    <col min="6" max="6" width="7.109375" style="48" customWidth="1"/>
    <col min="7" max="7" width="10.5546875" style="48" customWidth="1"/>
    <col min="8" max="8" width="7.109375" style="48" customWidth="1"/>
    <col min="9" max="9" width="9.33203125" style="48" customWidth="1"/>
    <col min="10" max="10" width="7.88671875" style="48" customWidth="1"/>
    <col min="11" max="13" width="8.5546875" style="48" customWidth="1"/>
    <col min="14" max="14" width="9.109375" style="48"/>
    <col min="15" max="16" width="5.33203125" style="48" customWidth="1"/>
    <col min="17" max="17" width="11.5546875" style="48" customWidth="1"/>
    <col min="18" max="24" width="9.109375" style="48"/>
    <col min="25" max="25" width="10.33203125" style="48" hidden="1" customWidth="1"/>
    <col min="26" max="37" width="9.109375" style="48" hidden="1" customWidth="1"/>
    <col min="38" max="16384" width="9.109375" style="48"/>
  </cols>
  <sheetData>
    <row r="1" spans="1:37" ht="24.6" x14ac:dyDescent="0.25">
      <c r="A1" s="334" t="s">
        <v>16</v>
      </c>
      <c r="B1" s="334"/>
      <c r="C1" s="334"/>
      <c r="D1" s="334"/>
      <c r="E1" s="334"/>
      <c r="F1" s="334"/>
      <c r="G1" s="159"/>
      <c r="H1" s="158" t="s">
        <v>79</v>
      </c>
      <c r="I1" s="157"/>
      <c r="J1" s="156"/>
      <c r="L1" s="145"/>
      <c r="M1" s="155"/>
      <c r="N1" s="153"/>
      <c r="O1" s="153" t="s">
        <v>78</v>
      </c>
      <c r="P1" s="153"/>
      <c r="Q1" s="154"/>
      <c r="R1" s="153"/>
      <c r="AB1" s="152" t="e">
        <f>IF(Y5=1,CONCATENATE(VLOOKUP(Y3,AA16:AH27,2)),CONCATENATE(VLOOKUP(Y3,AA2:AK13,2)))</f>
        <v>#REF!</v>
      </c>
      <c r="AC1" s="152" t="e">
        <f>IF(Y5=1,CONCATENATE(VLOOKUP(Y3,AA16:AK27,3)),CONCATENATE(VLOOKUP(Y3,AA2:AK13,3)))</f>
        <v>#REF!</v>
      </c>
      <c r="AD1" s="152" t="e">
        <f>IF(Y5=1,CONCATENATE(VLOOKUP(Y3,AA16:AK27,4)),CONCATENATE(VLOOKUP(Y3,AA2:AK13,4)))</f>
        <v>#REF!</v>
      </c>
      <c r="AE1" s="152" t="e">
        <f>IF(Y5=1,CONCATENATE(VLOOKUP(Y3,AA16:AK27,5)),CONCATENATE(VLOOKUP(Y3,AA2:AK13,5)))</f>
        <v>#REF!</v>
      </c>
      <c r="AF1" s="152" t="e">
        <f>IF(Y5=1,CONCATENATE(VLOOKUP(Y3,AA16:AK27,6)),CONCATENATE(VLOOKUP(Y3,AA2:AK13,6)))</f>
        <v>#REF!</v>
      </c>
      <c r="AG1" s="152" t="e">
        <f>IF(Y5=1,CONCATENATE(VLOOKUP(Y3,AA16:AK27,7)),CONCATENATE(VLOOKUP(Y3,AA2:AK13,7)))</f>
        <v>#REF!</v>
      </c>
      <c r="AH1" s="152" t="e">
        <f>IF(Y5=1,CONCATENATE(VLOOKUP(Y3,AA16:AK27,8)),CONCATENATE(VLOOKUP(Y3,AA2:AK13,8)))</f>
        <v>#REF!</v>
      </c>
      <c r="AI1" s="152" t="e">
        <f>IF(Y5=1,CONCATENATE(VLOOKUP(Y3,AA16:AK27,9)),CONCATENATE(VLOOKUP(Y3,AA2:AK13,9)))</f>
        <v>#REF!</v>
      </c>
      <c r="AJ1" s="152" t="e">
        <f>IF(Y5=1,CONCATENATE(VLOOKUP(Y3,AA16:AK27,10)),CONCATENATE(VLOOKUP(Y3,AA2:AK13,10)))</f>
        <v>#REF!</v>
      </c>
      <c r="AK1" s="152" t="e">
        <f>IF(Y5=1,CONCATENATE(VLOOKUP(Y3,AA16:AK27,11)),CONCATENATE(VLOOKUP(Y3,AA2:AK13,11)))</f>
        <v>#REF!</v>
      </c>
    </row>
    <row r="2" spans="1:37" x14ac:dyDescent="0.25">
      <c r="A2" s="151" t="s">
        <v>77</v>
      </c>
      <c r="B2" s="149"/>
      <c r="C2" s="149"/>
      <c r="D2" s="149"/>
      <c r="E2" s="173" t="s">
        <v>136</v>
      </c>
      <c r="F2" s="149"/>
      <c r="G2" s="148"/>
      <c r="H2" s="147"/>
      <c r="I2" s="147"/>
      <c r="J2" s="146"/>
      <c r="K2" s="145"/>
      <c r="L2" s="145"/>
      <c r="M2" s="145"/>
      <c r="N2" s="143"/>
      <c r="O2" s="144"/>
      <c r="P2" s="143"/>
      <c r="Q2" s="144"/>
      <c r="R2" s="143"/>
      <c r="Y2" s="142"/>
      <c r="Z2" s="111"/>
      <c r="AA2" s="111" t="s">
        <v>50</v>
      </c>
      <c r="AB2" s="114">
        <v>150</v>
      </c>
      <c r="AC2" s="114">
        <v>120</v>
      </c>
      <c r="AD2" s="114">
        <v>100</v>
      </c>
      <c r="AE2" s="114">
        <v>80</v>
      </c>
      <c r="AF2" s="114">
        <v>70</v>
      </c>
      <c r="AG2" s="114">
        <v>60</v>
      </c>
      <c r="AH2" s="114">
        <v>55</v>
      </c>
      <c r="AI2" s="114">
        <v>50</v>
      </c>
      <c r="AJ2" s="114">
        <v>45</v>
      </c>
      <c r="AK2" s="114">
        <v>40</v>
      </c>
    </row>
    <row r="3" spans="1:37" x14ac:dyDescent="0.25">
      <c r="A3" s="139" t="s">
        <v>75</v>
      </c>
      <c r="B3" s="139"/>
      <c r="C3" s="139"/>
      <c r="D3" s="139"/>
      <c r="E3" s="139" t="s">
        <v>4</v>
      </c>
      <c r="F3" s="139"/>
      <c r="G3" s="139"/>
      <c r="H3" s="139" t="s">
        <v>74</v>
      </c>
      <c r="I3" s="139"/>
      <c r="J3" s="141"/>
      <c r="K3" s="139"/>
      <c r="L3" s="140" t="s">
        <v>73</v>
      </c>
      <c r="M3" s="139"/>
      <c r="N3" s="137"/>
      <c r="O3" s="138"/>
      <c r="P3" s="137"/>
      <c r="Q3" s="136" t="s">
        <v>72</v>
      </c>
      <c r="R3" s="114" t="s">
        <v>71</v>
      </c>
      <c r="S3" s="114" t="s">
        <v>91</v>
      </c>
      <c r="Y3" s="111">
        <f>IF(H4="OB","A",IF(H4="IX","W",H4))</f>
        <v>0</v>
      </c>
      <c r="Z3" s="111"/>
      <c r="AA3" s="111" t="s">
        <v>52</v>
      </c>
      <c r="AB3" s="114">
        <v>120</v>
      </c>
      <c r="AC3" s="114">
        <v>90</v>
      </c>
      <c r="AD3" s="114">
        <v>65</v>
      </c>
      <c r="AE3" s="114">
        <v>55</v>
      </c>
      <c r="AF3" s="114">
        <v>50</v>
      </c>
      <c r="AG3" s="114">
        <v>45</v>
      </c>
      <c r="AH3" s="114">
        <v>40</v>
      </c>
      <c r="AI3" s="114">
        <v>35</v>
      </c>
      <c r="AJ3" s="114">
        <v>25</v>
      </c>
      <c r="AK3" s="114">
        <v>20</v>
      </c>
    </row>
    <row r="4" spans="1:37" ht="13.8" thickBot="1" x14ac:dyDescent="0.3">
      <c r="A4" s="335" t="s">
        <v>17</v>
      </c>
      <c r="B4" s="335"/>
      <c r="C4" s="335"/>
      <c r="D4" s="135"/>
      <c r="E4" s="134" t="s">
        <v>18</v>
      </c>
      <c r="F4" s="134"/>
      <c r="G4" s="134"/>
      <c r="H4" s="131"/>
      <c r="I4" s="134"/>
      <c r="J4" s="133"/>
      <c r="K4" s="131"/>
      <c r="L4" s="132" t="e">
        <f>[5]Altalanos!$E$10</f>
        <v>#REF!</v>
      </c>
      <c r="M4" s="131"/>
      <c r="N4" s="129"/>
      <c r="O4" s="130"/>
      <c r="P4" s="129"/>
      <c r="Q4" s="128" t="s">
        <v>70</v>
      </c>
      <c r="R4" s="127" t="s">
        <v>69</v>
      </c>
      <c r="S4" s="127" t="s">
        <v>92</v>
      </c>
      <c r="Y4" s="111"/>
      <c r="Z4" s="111"/>
      <c r="AA4" s="111" t="s">
        <v>51</v>
      </c>
      <c r="AB4" s="114">
        <v>90</v>
      </c>
      <c r="AC4" s="114">
        <v>60</v>
      </c>
      <c r="AD4" s="114">
        <v>45</v>
      </c>
      <c r="AE4" s="114">
        <v>34</v>
      </c>
      <c r="AF4" s="114">
        <v>27</v>
      </c>
      <c r="AG4" s="114">
        <v>22</v>
      </c>
      <c r="AH4" s="114">
        <v>18</v>
      </c>
      <c r="AI4" s="114">
        <v>15</v>
      </c>
      <c r="AJ4" s="114">
        <v>12</v>
      </c>
      <c r="AK4" s="114">
        <v>9</v>
      </c>
    </row>
    <row r="5" spans="1:37" x14ac:dyDescent="0.25">
      <c r="A5" s="102"/>
      <c r="B5" s="102" t="s">
        <v>68</v>
      </c>
      <c r="C5" s="102" t="s">
        <v>67</v>
      </c>
      <c r="D5" s="102" t="s">
        <v>38</v>
      </c>
      <c r="E5" s="102" t="s">
        <v>66</v>
      </c>
      <c r="F5" s="102"/>
      <c r="G5" s="102" t="s">
        <v>65</v>
      </c>
      <c r="H5" s="102"/>
      <c r="I5" s="102" t="s">
        <v>64</v>
      </c>
      <c r="J5" s="102"/>
      <c r="K5" s="126" t="s">
        <v>63</v>
      </c>
      <c r="L5" s="126" t="s">
        <v>62</v>
      </c>
      <c r="M5" s="126" t="s">
        <v>61</v>
      </c>
      <c r="Q5" s="125" t="s">
        <v>60</v>
      </c>
      <c r="R5" s="124" t="s">
        <v>59</v>
      </c>
      <c r="S5" s="124" t="s">
        <v>93</v>
      </c>
      <c r="Y5" s="111" t="e">
        <f>IF(OR([5]Altalanos!$A$8="F1",[5]Altalanos!$A$8="F2",[5]Altalanos!$A$8="N1",[5]Altalanos!$A$8="N2"),1,2)</f>
        <v>#REF!</v>
      </c>
      <c r="Z5" s="111"/>
      <c r="AA5" s="111" t="s">
        <v>49</v>
      </c>
      <c r="AB5" s="114">
        <v>60</v>
      </c>
      <c r="AC5" s="114">
        <v>40</v>
      </c>
      <c r="AD5" s="114">
        <v>30</v>
      </c>
      <c r="AE5" s="114">
        <v>20</v>
      </c>
      <c r="AF5" s="114">
        <v>18</v>
      </c>
      <c r="AG5" s="114">
        <v>15</v>
      </c>
      <c r="AH5" s="114">
        <v>12</v>
      </c>
      <c r="AI5" s="114">
        <v>10</v>
      </c>
      <c r="AJ5" s="114">
        <v>8</v>
      </c>
      <c r="AK5" s="114">
        <v>6</v>
      </c>
    </row>
    <row r="6" spans="1:37" x14ac:dyDescent="0.25">
      <c r="A6" s="65"/>
      <c r="B6" s="65"/>
      <c r="C6" s="65"/>
      <c r="D6" s="65"/>
      <c r="E6" s="65"/>
      <c r="F6" s="65"/>
      <c r="G6" s="65"/>
      <c r="H6" s="65"/>
      <c r="I6" s="65"/>
      <c r="J6" s="65"/>
      <c r="K6" s="65"/>
      <c r="L6" s="65"/>
      <c r="M6" s="65"/>
      <c r="Y6" s="111"/>
      <c r="Z6" s="111"/>
      <c r="AA6" s="111" t="s">
        <v>47</v>
      </c>
      <c r="AB6" s="114">
        <v>40</v>
      </c>
      <c r="AC6" s="114">
        <v>25</v>
      </c>
      <c r="AD6" s="114">
        <v>18</v>
      </c>
      <c r="AE6" s="114">
        <v>13</v>
      </c>
      <c r="AF6" s="114">
        <v>10</v>
      </c>
      <c r="AG6" s="114">
        <v>8</v>
      </c>
      <c r="AH6" s="114">
        <v>6</v>
      </c>
      <c r="AI6" s="114">
        <v>5</v>
      </c>
      <c r="AJ6" s="114">
        <v>4</v>
      </c>
      <c r="AK6" s="114">
        <v>3</v>
      </c>
    </row>
    <row r="7" spans="1:37" x14ac:dyDescent="0.25">
      <c r="A7" s="160" t="s">
        <v>50</v>
      </c>
      <c r="B7" s="319">
        <v>1</v>
      </c>
      <c r="C7" s="119">
        <v>0</v>
      </c>
      <c r="D7" s="119">
        <v>0</v>
      </c>
      <c r="E7" s="118" t="s">
        <v>227</v>
      </c>
      <c r="F7" s="163"/>
      <c r="G7" s="162">
        <v>0</v>
      </c>
      <c r="H7" s="163"/>
      <c r="I7" s="162">
        <v>0</v>
      </c>
      <c r="J7" s="65"/>
      <c r="K7" s="117" t="s">
        <v>52</v>
      </c>
      <c r="L7" s="116"/>
      <c r="M7" s="115"/>
      <c r="Q7" s="136" t="s">
        <v>72</v>
      </c>
      <c r="R7" s="114" t="s">
        <v>80</v>
      </c>
      <c r="S7" s="114" t="s">
        <v>125</v>
      </c>
      <c r="Y7" s="111"/>
      <c r="Z7" s="111"/>
      <c r="AA7" s="111" t="s">
        <v>45</v>
      </c>
      <c r="AB7" s="114">
        <v>25</v>
      </c>
      <c r="AC7" s="114">
        <v>15</v>
      </c>
      <c r="AD7" s="114">
        <v>13</v>
      </c>
      <c r="AE7" s="114">
        <v>8</v>
      </c>
      <c r="AF7" s="114">
        <v>6</v>
      </c>
      <c r="AG7" s="114">
        <v>4</v>
      </c>
      <c r="AH7" s="114">
        <v>3</v>
      </c>
      <c r="AI7" s="114">
        <v>2</v>
      </c>
      <c r="AJ7" s="114">
        <v>1</v>
      </c>
      <c r="AK7" s="114">
        <v>0</v>
      </c>
    </row>
    <row r="8" spans="1:37" x14ac:dyDescent="0.25">
      <c r="A8" s="121"/>
      <c r="B8" s="164"/>
      <c r="C8" s="65"/>
      <c r="D8" s="65"/>
      <c r="E8" s="65"/>
      <c r="F8" s="65"/>
      <c r="G8" s="65"/>
      <c r="H8" s="65"/>
      <c r="I8" s="65"/>
      <c r="J8" s="65"/>
      <c r="K8" s="121"/>
      <c r="L8" s="121"/>
      <c r="M8" s="122"/>
      <c r="Q8" s="128" t="s">
        <v>70</v>
      </c>
      <c r="R8" s="127" t="s">
        <v>81</v>
      </c>
      <c r="S8" s="127" t="s">
        <v>126</v>
      </c>
      <c r="Y8" s="111"/>
      <c r="Z8" s="111"/>
      <c r="AA8" s="111" t="s">
        <v>44</v>
      </c>
      <c r="AB8" s="114">
        <v>15</v>
      </c>
      <c r="AC8" s="114">
        <v>10</v>
      </c>
      <c r="AD8" s="114">
        <v>7</v>
      </c>
      <c r="AE8" s="114">
        <v>5</v>
      </c>
      <c r="AF8" s="114">
        <v>4</v>
      </c>
      <c r="AG8" s="114">
        <v>3</v>
      </c>
      <c r="AH8" s="114">
        <v>2</v>
      </c>
      <c r="AI8" s="114">
        <v>1</v>
      </c>
      <c r="AJ8" s="114">
        <v>0</v>
      </c>
      <c r="AK8" s="114">
        <v>0</v>
      </c>
    </row>
    <row r="9" spans="1:37" x14ac:dyDescent="0.25">
      <c r="A9" s="121" t="s">
        <v>48</v>
      </c>
      <c r="B9" s="165">
        <v>3</v>
      </c>
      <c r="C9" s="119">
        <v>0</v>
      </c>
      <c r="D9" s="119">
        <v>0</v>
      </c>
      <c r="E9" s="118" t="s">
        <v>228</v>
      </c>
      <c r="F9" s="53"/>
      <c r="G9" s="118">
        <v>0</v>
      </c>
      <c r="H9" s="53"/>
      <c r="I9" s="118">
        <v>0</v>
      </c>
      <c r="J9" s="65"/>
      <c r="K9" s="117"/>
      <c r="L9" s="116" t="str">
        <f>IF(K9="","",CONCATENATE(VLOOKUP($Y$3,$AB$1:$AK$1,K9)," pont"))</f>
        <v/>
      </c>
      <c r="M9" s="115"/>
      <c r="Q9" s="125" t="s">
        <v>60</v>
      </c>
      <c r="R9" s="124" t="s">
        <v>82</v>
      </c>
      <c r="S9" s="124" t="s">
        <v>127</v>
      </c>
      <c r="Y9" s="111"/>
      <c r="Z9" s="111"/>
      <c r="AA9" s="111" t="s">
        <v>43</v>
      </c>
      <c r="AB9" s="114">
        <v>10</v>
      </c>
      <c r="AC9" s="114">
        <v>6</v>
      </c>
      <c r="AD9" s="114">
        <v>4</v>
      </c>
      <c r="AE9" s="114">
        <v>2</v>
      </c>
      <c r="AF9" s="114">
        <v>1</v>
      </c>
      <c r="AG9" s="114">
        <v>0</v>
      </c>
      <c r="AH9" s="114">
        <v>0</v>
      </c>
      <c r="AI9" s="114">
        <v>0</v>
      </c>
      <c r="AJ9" s="114">
        <v>0</v>
      </c>
      <c r="AK9" s="114">
        <v>0</v>
      </c>
    </row>
    <row r="10" spans="1:37" x14ac:dyDescent="0.25">
      <c r="A10" s="121"/>
      <c r="B10" s="164"/>
      <c r="C10" s="65"/>
      <c r="D10" s="65"/>
      <c r="E10" s="65"/>
      <c r="F10" s="65"/>
      <c r="G10" s="65"/>
      <c r="H10" s="65"/>
      <c r="I10" s="65"/>
      <c r="J10" s="65"/>
      <c r="K10" s="121"/>
      <c r="L10" s="121"/>
      <c r="M10" s="122"/>
      <c r="Y10" s="111"/>
      <c r="Z10" s="111"/>
      <c r="AA10" s="111" t="s">
        <v>42</v>
      </c>
      <c r="AB10" s="114">
        <v>6</v>
      </c>
      <c r="AC10" s="114">
        <v>3</v>
      </c>
      <c r="AD10" s="114">
        <v>2</v>
      </c>
      <c r="AE10" s="114">
        <v>1</v>
      </c>
      <c r="AF10" s="114">
        <v>0</v>
      </c>
      <c r="AG10" s="114">
        <v>0</v>
      </c>
      <c r="AH10" s="114">
        <v>0</v>
      </c>
      <c r="AI10" s="114">
        <v>0</v>
      </c>
      <c r="AJ10" s="114">
        <v>0</v>
      </c>
      <c r="AK10" s="114">
        <v>0</v>
      </c>
    </row>
    <row r="11" spans="1:37" x14ac:dyDescent="0.25">
      <c r="A11" s="121" t="s">
        <v>46</v>
      </c>
      <c r="B11" s="165">
        <v>5</v>
      </c>
      <c r="C11" s="119">
        <v>0</v>
      </c>
      <c r="D11" s="119">
        <v>0</v>
      </c>
      <c r="E11" s="118" t="s">
        <v>229</v>
      </c>
      <c r="F11" s="53"/>
      <c r="G11" s="118">
        <v>0</v>
      </c>
      <c r="H11" s="53"/>
      <c r="I11" s="118">
        <v>0</v>
      </c>
      <c r="J11" s="65"/>
      <c r="K11" s="117"/>
      <c r="L11" s="116" t="str">
        <f>IF(K11="","",CONCATENATE(VLOOKUP($Y$3,$AB$1:$AK$1,K11)," pont"))</f>
        <v/>
      </c>
      <c r="M11" s="115"/>
      <c r="Y11" s="111"/>
      <c r="Z11" s="111"/>
      <c r="AA11" s="111" t="s">
        <v>41</v>
      </c>
      <c r="AB11" s="114">
        <v>3</v>
      </c>
      <c r="AC11" s="114">
        <v>2</v>
      </c>
      <c r="AD11" s="114">
        <v>1</v>
      </c>
      <c r="AE11" s="114">
        <v>0</v>
      </c>
      <c r="AF11" s="114">
        <v>0</v>
      </c>
      <c r="AG11" s="114">
        <v>0</v>
      </c>
      <c r="AH11" s="114">
        <v>0</v>
      </c>
      <c r="AI11" s="114">
        <v>0</v>
      </c>
      <c r="AJ11" s="114">
        <v>0</v>
      </c>
      <c r="AK11" s="114">
        <v>0</v>
      </c>
    </row>
    <row r="12" spans="1:37" x14ac:dyDescent="0.25">
      <c r="A12" s="65"/>
      <c r="B12" s="160"/>
      <c r="C12" s="65"/>
      <c r="D12" s="65"/>
      <c r="E12" s="65"/>
      <c r="F12" s="65"/>
      <c r="G12" s="65"/>
      <c r="H12" s="65"/>
      <c r="I12" s="65"/>
      <c r="J12" s="65"/>
      <c r="K12" s="65"/>
      <c r="L12" s="65"/>
      <c r="M12" s="122"/>
      <c r="Y12" s="111"/>
      <c r="Z12" s="111"/>
      <c r="AA12" s="111" t="s">
        <v>40</v>
      </c>
      <c r="AB12" s="113">
        <v>0</v>
      </c>
      <c r="AC12" s="113">
        <v>0</v>
      </c>
      <c r="AD12" s="113">
        <v>0</v>
      </c>
      <c r="AE12" s="113">
        <v>0</v>
      </c>
      <c r="AF12" s="113">
        <v>0</v>
      </c>
      <c r="AG12" s="113">
        <v>0</v>
      </c>
      <c r="AH12" s="113">
        <v>0</v>
      </c>
      <c r="AI12" s="113">
        <v>0</v>
      </c>
      <c r="AJ12" s="113">
        <v>0</v>
      </c>
      <c r="AK12" s="113">
        <v>0</v>
      </c>
    </row>
    <row r="13" spans="1:37" x14ac:dyDescent="0.25">
      <c r="A13" s="160" t="s">
        <v>83</v>
      </c>
      <c r="B13" s="319">
        <v>2</v>
      </c>
      <c r="C13" s="119">
        <v>0</v>
      </c>
      <c r="D13" s="119">
        <v>0</v>
      </c>
      <c r="E13" s="118" t="s">
        <v>230</v>
      </c>
      <c r="F13" s="53"/>
      <c r="G13" s="162">
        <v>0</v>
      </c>
      <c r="H13" s="163"/>
      <c r="I13" s="162">
        <v>0</v>
      </c>
      <c r="J13" s="65"/>
      <c r="K13" s="117"/>
      <c r="L13" s="116" t="str">
        <f>IF(K13="","",CONCATENATE(VLOOKUP($Y$3,$AB$1:$AK$1,K13)," pont"))</f>
        <v/>
      </c>
      <c r="M13" s="115"/>
      <c r="Y13" s="111"/>
      <c r="Z13" s="111"/>
      <c r="AA13" s="111" t="s">
        <v>39</v>
      </c>
      <c r="AB13" s="113">
        <v>0</v>
      </c>
      <c r="AC13" s="113">
        <v>0</v>
      </c>
      <c r="AD13" s="113">
        <v>0</v>
      </c>
      <c r="AE13" s="113">
        <v>0</v>
      </c>
      <c r="AF13" s="113">
        <v>0</v>
      </c>
      <c r="AG13" s="113">
        <v>0</v>
      </c>
      <c r="AH13" s="113">
        <v>0</v>
      </c>
      <c r="AI13" s="113">
        <v>0</v>
      </c>
      <c r="AJ13" s="113">
        <v>0</v>
      </c>
      <c r="AK13" s="113">
        <v>0</v>
      </c>
    </row>
    <row r="14" spans="1:37" x14ac:dyDescent="0.25">
      <c r="A14" s="121"/>
      <c r="B14" s="164"/>
      <c r="C14" s="65"/>
      <c r="D14" s="65"/>
      <c r="E14" s="65"/>
      <c r="F14" s="65"/>
      <c r="G14" s="65"/>
      <c r="H14" s="65"/>
      <c r="I14" s="65"/>
      <c r="J14" s="65"/>
      <c r="K14" s="121"/>
      <c r="L14" s="121"/>
      <c r="M14" s="122"/>
      <c r="Y14" s="111"/>
      <c r="Z14" s="111"/>
      <c r="AA14" s="111"/>
      <c r="AB14" s="111"/>
      <c r="AC14" s="111"/>
      <c r="AD14" s="111"/>
      <c r="AE14" s="111"/>
      <c r="AF14" s="111"/>
      <c r="AG14" s="111"/>
      <c r="AH14" s="111"/>
      <c r="AI14" s="111"/>
      <c r="AJ14" s="111"/>
      <c r="AK14" s="111"/>
    </row>
    <row r="15" spans="1:37" x14ac:dyDescent="0.25">
      <c r="A15" s="121" t="s">
        <v>84</v>
      </c>
      <c r="B15" s="165">
        <v>4</v>
      </c>
      <c r="C15" s="119">
        <v>0</v>
      </c>
      <c r="D15" s="119">
        <v>0</v>
      </c>
      <c r="E15" s="118" t="s">
        <v>231</v>
      </c>
      <c r="F15" s="53"/>
      <c r="G15" s="118">
        <v>0</v>
      </c>
      <c r="H15" s="53"/>
      <c r="I15" s="118">
        <v>0</v>
      </c>
      <c r="J15" s="65"/>
      <c r="K15" s="117" t="s">
        <v>49</v>
      </c>
      <c r="L15" s="116"/>
      <c r="M15" s="115"/>
      <c r="Y15" s="111"/>
      <c r="Z15" s="111"/>
      <c r="AA15" s="111"/>
      <c r="AB15" s="111"/>
      <c r="AC15" s="111"/>
      <c r="AD15" s="111"/>
      <c r="AE15" s="111"/>
      <c r="AF15" s="111"/>
      <c r="AG15" s="111"/>
      <c r="AH15" s="111"/>
      <c r="AI15" s="111"/>
      <c r="AJ15" s="111"/>
      <c r="AK15" s="111"/>
    </row>
    <row r="16" spans="1:37" x14ac:dyDescent="0.25">
      <c r="A16" s="121"/>
      <c r="B16" s="164"/>
      <c r="C16" s="65"/>
      <c r="D16" s="65"/>
      <c r="E16" s="65"/>
      <c r="F16" s="65"/>
      <c r="G16" s="65"/>
      <c r="H16" s="65"/>
      <c r="I16" s="65"/>
      <c r="J16" s="65"/>
      <c r="K16" s="121"/>
      <c r="L16" s="121"/>
      <c r="M16" s="122"/>
      <c r="Y16" s="111"/>
      <c r="Z16" s="111"/>
      <c r="AA16" s="111" t="s">
        <v>50</v>
      </c>
      <c r="AB16" s="111">
        <v>300</v>
      </c>
      <c r="AC16" s="111">
        <v>250</v>
      </c>
      <c r="AD16" s="111">
        <v>220</v>
      </c>
      <c r="AE16" s="111">
        <v>180</v>
      </c>
      <c r="AF16" s="111">
        <v>160</v>
      </c>
      <c r="AG16" s="111">
        <v>150</v>
      </c>
      <c r="AH16" s="111">
        <v>140</v>
      </c>
      <c r="AI16" s="111">
        <v>130</v>
      </c>
      <c r="AJ16" s="111">
        <v>120</v>
      </c>
      <c r="AK16" s="111">
        <v>110</v>
      </c>
    </row>
    <row r="17" spans="1:37" x14ac:dyDescent="0.25">
      <c r="A17" s="121" t="s">
        <v>85</v>
      </c>
      <c r="B17" s="165">
        <v>6</v>
      </c>
      <c r="C17" s="119">
        <v>0</v>
      </c>
      <c r="D17" s="119">
        <v>0</v>
      </c>
      <c r="E17" s="118" t="s">
        <v>232</v>
      </c>
      <c r="F17" s="53"/>
      <c r="G17" s="118">
        <v>0</v>
      </c>
      <c r="H17" s="53"/>
      <c r="I17" s="118">
        <v>0</v>
      </c>
      <c r="J17" s="65"/>
      <c r="K17" s="117" t="s">
        <v>51</v>
      </c>
      <c r="L17" s="116"/>
      <c r="M17" s="115"/>
      <c r="Y17" s="111"/>
      <c r="Z17" s="111"/>
      <c r="AA17" s="111" t="s">
        <v>52</v>
      </c>
      <c r="AB17" s="111">
        <v>250</v>
      </c>
      <c r="AC17" s="111">
        <v>200</v>
      </c>
      <c r="AD17" s="111">
        <v>160</v>
      </c>
      <c r="AE17" s="111">
        <v>140</v>
      </c>
      <c r="AF17" s="111">
        <v>120</v>
      </c>
      <c r="AG17" s="111">
        <v>110</v>
      </c>
      <c r="AH17" s="111">
        <v>100</v>
      </c>
      <c r="AI17" s="111">
        <v>90</v>
      </c>
      <c r="AJ17" s="111">
        <v>80</v>
      </c>
      <c r="AK17" s="111">
        <v>70</v>
      </c>
    </row>
    <row r="18" spans="1:37" x14ac:dyDescent="0.25">
      <c r="A18" s="121"/>
      <c r="B18" s="164"/>
      <c r="C18" s="65"/>
      <c r="D18" s="65"/>
      <c r="E18" s="65"/>
      <c r="F18" s="65"/>
      <c r="G18" s="65"/>
      <c r="H18" s="65"/>
      <c r="I18" s="65"/>
      <c r="J18" s="65"/>
      <c r="K18" s="121"/>
      <c r="L18" s="121"/>
      <c r="M18" s="122"/>
      <c r="Y18" s="111"/>
      <c r="Z18" s="111"/>
      <c r="AA18" s="111" t="s">
        <v>51</v>
      </c>
      <c r="AB18" s="111">
        <v>200</v>
      </c>
      <c r="AC18" s="111">
        <v>150</v>
      </c>
      <c r="AD18" s="111">
        <v>130</v>
      </c>
      <c r="AE18" s="111">
        <v>110</v>
      </c>
      <c r="AF18" s="111">
        <v>95</v>
      </c>
      <c r="AG18" s="111">
        <v>80</v>
      </c>
      <c r="AH18" s="111">
        <v>70</v>
      </c>
      <c r="AI18" s="111">
        <v>60</v>
      </c>
      <c r="AJ18" s="111">
        <v>55</v>
      </c>
      <c r="AK18" s="111">
        <v>50</v>
      </c>
    </row>
    <row r="19" spans="1:37" x14ac:dyDescent="0.25">
      <c r="A19" s="121" t="s">
        <v>85</v>
      </c>
      <c r="B19" s="165">
        <v>7</v>
      </c>
      <c r="C19" s="119">
        <v>0</v>
      </c>
      <c r="D19" s="119">
        <v>0</v>
      </c>
      <c r="E19" s="118" t="s">
        <v>233</v>
      </c>
      <c r="F19" s="53"/>
      <c r="G19" s="118">
        <v>0</v>
      </c>
      <c r="H19" s="53"/>
      <c r="I19" s="118">
        <v>0</v>
      </c>
      <c r="J19" s="65"/>
      <c r="K19" s="117"/>
      <c r="L19" s="116" t="str">
        <f>IF(K19="","",CONCATENATE(VLOOKUP($Y$3,$AB$1:$AK$1,K19)," pont"))</f>
        <v/>
      </c>
      <c r="M19" s="115"/>
      <c r="Y19" s="111"/>
      <c r="Z19" s="111"/>
      <c r="AA19" s="111" t="s">
        <v>49</v>
      </c>
      <c r="AB19" s="111">
        <v>150</v>
      </c>
      <c r="AC19" s="111">
        <v>120</v>
      </c>
      <c r="AD19" s="111">
        <v>100</v>
      </c>
      <c r="AE19" s="111">
        <v>80</v>
      </c>
      <c r="AF19" s="111">
        <v>70</v>
      </c>
      <c r="AG19" s="111">
        <v>60</v>
      </c>
      <c r="AH19" s="111">
        <v>55</v>
      </c>
      <c r="AI19" s="111">
        <v>50</v>
      </c>
      <c r="AJ19" s="111">
        <v>45</v>
      </c>
      <c r="AK19" s="111">
        <v>40</v>
      </c>
    </row>
    <row r="20" spans="1:37" x14ac:dyDescent="0.25">
      <c r="A20" s="65"/>
      <c r="B20" s="326"/>
      <c r="C20" s="326"/>
      <c r="D20" s="326"/>
      <c r="E20" s="326"/>
      <c r="F20" s="326"/>
      <c r="G20" s="326"/>
      <c r="H20" s="326"/>
      <c r="I20" s="326"/>
      <c r="J20" s="326"/>
      <c r="K20" s="326"/>
      <c r="L20" s="326"/>
      <c r="M20" s="65"/>
      <c r="Y20" s="111"/>
      <c r="Z20" s="111"/>
      <c r="AA20" s="111" t="s">
        <v>47</v>
      </c>
      <c r="AB20" s="111">
        <v>120</v>
      </c>
      <c r="AC20" s="111">
        <v>90</v>
      </c>
      <c r="AD20" s="111">
        <v>65</v>
      </c>
      <c r="AE20" s="111">
        <v>55</v>
      </c>
      <c r="AF20" s="111">
        <v>50</v>
      </c>
      <c r="AG20" s="111">
        <v>45</v>
      </c>
      <c r="AH20" s="111">
        <v>40</v>
      </c>
      <c r="AI20" s="111">
        <v>35</v>
      </c>
      <c r="AJ20" s="111">
        <v>25</v>
      </c>
      <c r="AK20" s="111">
        <v>20</v>
      </c>
    </row>
    <row r="21" spans="1:37" x14ac:dyDescent="0.25">
      <c r="A21" s="65"/>
      <c r="B21" s="326"/>
      <c r="C21" s="326"/>
      <c r="D21" s="326"/>
      <c r="E21" s="326"/>
      <c r="F21" s="326"/>
      <c r="G21" s="326"/>
      <c r="H21" s="326"/>
      <c r="I21" s="326"/>
      <c r="J21" s="326"/>
      <c r="K21" s="326"/>
      <c r="L21" s="326"/>
      <c r="M21" s="65"/>
      <c r="Y21" s="111"/>
      <c r="Z21" s="111"/>
      <c r="AA21" s="111" t="s">
        <v>45</v>
      </c>
      <c r="AB21" s="111">
        <v>90</v>
      </c>
      <c r="AC21" s="111">
        <v>60</v>
      </c>
      <c r="AD21" s="111">
        <v>45</v>
      </c>
      <c r="AE21" s="111">
        <v>34</v>
      </c>
      <c r="AF21" s="111">
        <v>27</v>
      </c>
      <c r="AG21" s="111">
        <v>22</v>
      </c>
      <c r="AH21" s="111">
        <v>18</v>
      </c>
      <c r="AI21" s="111">
        <v>15</v>
      </c>
      <c r="AJ21" s="111">
        <v>12</v>
      </c>
      <c r="AK21" s="111">
        <v>9</v>
      </c>
    </row>
    <row r="22" spans="1:37" ht="18.75" customHeight="1" x14ac:dyDescent="0.25">
      <c r="A22" s="65"/>
      <c r="B22" s="347"/>
      <c r="C22" s="347"/>
      <c r="D22" s="346" t="s">
        <v>227</v>
      </c>
      <c r="E22" s="346"/>
      <c r="F22" s="346" t="s">
        <v>228</v>
      </c>
      <c r="G22" s="346"/>
      <c r="H22" s="346" t="s">
        <v>229</v>
      </c>
      <c r="I22" s="346"/>
      <c r="J22" s="326"/>
      <c r="K22" s="326"/>
      <c r="L22" s="326"/>
      <c r="M22" s="166" t="s">
        <v>63</v>
      </c>
      <c r="Y22" s="111"/>
      <c r="Z22" s="111"/>
      <c r="AA22" s="111" t="s">
        <v>44</v>
      </c>
      <c r="AB22" s="111">
        <v>60</v>
      </c>
      <c r="AC22" s="111">
        <v>40</v>
      </c>
      <c r="AD22" s="111">
        <v>30</v>
      </c>
      <c r="AE22" s="111">
        <v>20</v>
      </c>
      <c r="AF22" s="111">
        <v>18</v>
      </c>
      <c r="AG22" s="111">
        <v>15</v>
      </c>
      <c r="AH22" s="111">
        <v>12</v>
      </c>
      <c r="AI22" s="111">
        <v>10</v>
      </c>
      <c r="AJ22" s="111">
        <v>8</v>
      </c>
      <c r="AK22" s="111">
        <v>6</v>
      </c>
    </row>
    <row r="23" spans="1:37" ht="18.75" customHeight="1" x14ac:dyDescent="0.25">
      <c r="A23" s="112" t="s">
        <v>50</v>
      </c>
      <c r="B23" s="348" t="s">
        <v>227</v>
      </c>
      <c r="C23" s="348"/>
      <c r="D23" s="349"/>
      <c r="E23" s="349"/>
      <c r="F23" s="350" t="s">
        <v>312</v>
      </c>
      <c r="G23" s="350"/>
      <c r="H23" s="350" t="s">
        <v>317</v>
      </c>
      <c r="I23" s="350"/>
      <c r="J23" s="326"/>
      <c r="K23" s="326"/>
      <c r="L23" s="326"/>
      <c r="M23" s="167">
        <v>1</v>
      </c>
      <c r="Y23" s="111"/>
      <c r="Z23" s="111"/>
      <c r="AA23" s="111" t="s">
        <v>43</v>
      </c>
      <c r="AB23" s="111">
        <v>40</v>
      </c>
      <c r="AC23" s="111">
        <v>25</v>
      </c>
      <c r="AD23" s="111">
        <v>18</v>
      </c>
      <c r="AE23" s="111">
        <v>13</v>
      </c>
      <c r="AF23" s="111">
        <v>8</v>
      </c>
      <c r="AG23" s="111">
        <v>7</v>
      </c>
      <c r="AH23" s="111">
        <v>6</v>
      </c>
      <c r="AI23" s="111">
        <v>5</v>
      </c>
      <c r="AJ23" s="111">
        <v>4</v>
      </c>
      <c r="AK23" s="111">
        <v>3</v>
      </c>
    </row>
    <row r="24" spans="1:37" ht="18.75" customHeight="1" x14ac:dyDescent="0.25">
      <c r="A24" s="112" t="s">
        <v>48</v>
      </c>
      <c r="B24" s="348" t="s">
        <v>228</v>
      </c>
      <c r="C24" s="348"/>
      <c r="D24" s="350" t="s">
        <v>318</v>
      </c>
      <c r="E24" s="350"/>
      <c r="F24" s="349"/>
      <c r="G24" s="349"/>
      <c r="H24" s="350" t="s">
        <v>319</v>
      </c>
      <c r="I24" s="350"/>
      <c r="J24" s="326"/>
      <c r="K24" s="326"/>
      <c r="L24" s="326"/>
      <c r="M24" s="167"/>
      <c r="Y24" s="111"/>
      <c r="Z24" s="111"/>
      <c r="AA24" s="111" t="s">
        <v>42</v>
      </c>
      <c r="AB24" s="111">
        <v>25</v>
      </c>
      <c r="AC24" s="111">
        <v>15</v>
      </c>
      <c r="AD24" s="111">
        <v>13</v>
      </c>
      <c r="AE24" s="111">
        <v>7</v>
      </c>
      <c r="AF24" s="111">
        <v>6</v>
      </c>
      <c r="AG24" s="111">
        <v>5</v>
      </c>
      <c r="AH24" s="111">
        <v>4</v>
      </c>
      <c r="AI24" s="111">
        <v>3</v>
      </c>
      <c r="AJ24" s="111">
        <v>2</v>
      </c>
      <c r="AK24" s="111">
        <v>1</v>
      </c>
    </row>
    <row r="25" spans="1:37" ht="18.75" customHeight="1" x14ac:dyDescent="0.25">
      <c r="A25" s="112" t="s">
        <v>46</v>
      </c>
      <c r="B25" s="348" t="s">
        <v>229</v>
      </c>
      <c r="C25" s="348"/>
      <c r="D25" s="350" t="s">
        <v>320</v>
      </c>
      <c r="E25" s="350"/>
      <c r="F25" s="350" t="s">
        <v>321</v>
      </c>
      <c r="G25" s="350"/>
      <c r="H25" s="349"/>
      <c r="I25" s="349"/>
      <c r="J25" s="326"/>
      <c r="K25" s="326"/>
      <c r="L25" s="326"/>
      <c r="M25" s="167">
        <v>2</v>
      </c>
      <c r="Y25" s="111"/>
      <c r="Z25" s="111"/>
      <c r="AA25" s="111" t="s">
        <v>41</v>
      </c>
      <c r="AB25" s="111">
        <v>15</v>
      </c>
      <c r="AC25" s="111">
        <v>10</v>
      </c>
      <c r="AD25" s="111">
        <v>8</v>
      </c>
      <c r="AE25" s="111">
        <v>4</v>
      </c>
      <c r="AF25" s="111">
        <v>3</v>
      </c>
      <c r="AG25" s="111">
        <v>2</v>
      </c>
      <c r="AH25" s="111">
        <v>1</v>
      </c>
      <c r="AI25" s="111">
        <v>0</v>
      </c>
      <c r="AJ25" s="111">
        <v>0</v>
      </c>
      <c r="AK25" s="111">
        <v>0</v>
      </c>
    </row>
    <row r="26" spans="1:37" x14ac:dyDescent="0.25">
      <c r="A26" s="65"/>
      <c r="B26" s="326"/>
      <c r="C26" s="326"/>
      <c r="D26" s="326"/>
      <c r="E26" s="326"/>
      <c r="F26" s="326"/>
      <c r="G26" s="326"/>
      <c r="H26" s="326"/>
      <c r="I26" s="326"/>
      <c r="J26" s="326"/>
      <c r="K26" s="326"/>
      <c r="L26" s="326"/>
      <c r="M26" s="168"/>
      <c r="Y26" s="111"/>
      <c r="Z26" s="111"/>
      <c r="AA26" s="111" t="s">
        <v>40</v>
      </c>
      <c r="AB26" s="111">
        <v>10</v>
      </c>
      <c r="AC26" s="111">
        <v>6</v>
      </c>
      <c r="AD26" s="111">
        <v>4</v>
      </c>
      <c r="AE26" s="111">
        <v>2</v>
      </c>
      <c r="AF26" s="111">
        <v>1</v>
      </c>
      <c r="AG26" s="111">
        <v>0</v>
      </c>
      <c r="AH26" s="111">
        <v>0</v>
      </c>
      <c r="AI26" s="111">
        <v>0</v>
      </c>
      <c r="AJ26" s="111">
        <v>0</v>
      </c>
      <c r="AK26" s="111">
        <v>0</v>
      </c>
    </row>
    <row r="27" spans="1:37" ht="18.75" customHeight="1" x14ac:dyDescent="0.25">
      <c r="A27" s="65"/>
      <c r="B27" s="347"/>
      <c r="C27" s="347"/>
      <c r="D27" s="346" t="s">
        <v>230</v>
      </c>
      <c r="E27" s="346"/>
      <c r="F27" s="346" t="s">
        <v>231</v>
      </c>
      <c r="G27" s="346"/>
      <c r="H27" s="346" t="s">
        <v>232</v>
      </c>
      <c r="I27" s="346"/>
      <c r="J27" s="346" t="s">
        <v>233</v>
      </c>
      <c r="K27" s="346"/>
      <c r="L27" s="326"/>
      <c r="M27" s="168"/>
      <c r="Y27" s="111"/>
      <c r="Z27" s="111"/>
      <c r="AA27" s="111" t="s">
        <v>39</v>
      </c>
      <c r="AB27" s="111">
        <v>3</v>
      </c>
      <c r="AC27" s="111">
        <v>2</v>
      </c>
      <c r="AD27" s="111">
        <v>1</v>
      </c>
      <c r="AE27" s="111">
        <v>0</v>
      </c>
      <c r="AF27" s="111">
        <v>0</v>
      </c>
      <c r="AG27" s="111">
        <v>0</v>
      </c>
      <c r="AH27" s="111">
        <v>0</v>
      </c>
      <c r="AI27" s="111">
        <v>0</v>
      </c>
      <c r="AJ27" s="111">
        <v>0</v>
      </c>
      <c r="AK27" s="111">
        <v>0</v>
      </c>
    </row>
    <row r="28" spans="1:37" ht="18.75" customHeight="1" x14ac:dyDescent="0.25">
      <c r="A28" s="112" t="s">
        <v>83</v>
      </c>
      <c r="B28" s="348" t="s">
        <v>230</v>
      </c>
      <c r="C28" s="348"/>
      <c r="D28" s="349"/>
      <c r="E28" s="349"/>
      <c r="F28" s="350" t="s">
        <v>322</v>
      </c>
      <c r="G28" s="350"/>
      <c r="H28" s="350" t="s">
        <v>323</v>
      </c>
      <c r="I28" s="350"/>
      <c r="J28" s="346" t="s">
        <v>324</v>
      </c>
      <c r="K28" s="346"/>
      <c r="L28" s="326"/>
      <c r="M28" s="167"/>
    </row>
    <row r="29" spans="1:37" ht="18.75" customHeight="1" x14ac:dyDescent="0.25">
      <c r="A29" s="112" t="s">
        <v>84</v>
      </c>
      <c r="B29" s="348" t="s">
        <v>231</v>
      </c>
      <c r="C29" s="348"/>
      <c r="D29" s="350" t="s">
        <v>325</v>
      </c>
      <c r="E29" s="350"/>
      <c r="F29" s="349"/>
      <c r="G29" s="349"/>
      <c r="H29" s="350" t="s">
        <v>326</v>
      </c>
      <c r="I29" s="350"/>
      <c r="J29" s="350" t="s">
        <v>327</v>
      </c>
      <c r="K29" s="350"/>
      <c r="L29" s="326"/>
      <c r="M29" s="167">
        <v>2</v>
      </c>
    </row>
    <row r="30" spans="1:37" ht="18.75" customHeight="1" x14ac:dyDescent="0.25">
      <c r="A30" s="112" t="s">
        <v>85</v>
      </c>
      <c r="B30" s="348" t="s">
        <v>232</v>
      </c>
      <c r="C30" s="348"/>
      <c r="D30" s="350" t="s">
        <v>328</v>
      </c>
      <c r="E30" s="350"/>
      <c r="F30" s="350" t="s">
        <v>329</v>
      </c>
      <c r="G30" s="350"/>
      <c r="H30" s="349"/>
      <c r="I30" s="349"/>
      <c r="J30" s="350" t="s">
        <v>316</v>
      </c>
      <c r="K30" s="350"/>
      <c r="L30" s="326"/>
      <c r="M30" s="167">
        <v>1</v>
      </c>
    </row>
    <row r="31" spans="1:37" ht="18.75" customHeight="1" x14ac:dyDescent="0.25">
      <c r="A31" s="112" t="s">
        <v>128</v>
      </c>
      <c r="B31" s="348" t="s">
        <v>233</v>
      </c>
      <c r="C31" s="348"/>
      <c r="D31" s="350" t="s">
        <v>311</v>
      </c>
      <c r="E31" s="350"/>
      <c r="F31" s="350" t="s">
        <v>330</v>
      </c>
      <c r="G31" s="350"/>
      <c r="H31" s="346" t="s">
        <v>331</v>
      </c>
      <c r="I31" s="346"/>
      <c r="J31" s="349"/>
      <c r="K31" s="349"/>
      <c r="L31" s="326"/>
      <c r="M31" s="167"/>
    </row>
    <row r="32" spans="1:37" ht="18.75" customHeight="1" x14ac:dyDescent="0.25">
      <c r="A32" s="168"/>
      <c r="B32" s="327"/>
      <c r="C32" s="327"/>
      <c r="D32" s="328"/>
      <c r="E32" s="328"/>
      <c r="F32" s="328"/>
      <c r="G32" s="328"/>
      <c r="H32" s="328"/>
      <c r="I32" s="328"/>
      <c r="J32" s="326"/>
      <c r="K32" s="326"/>
      <c r="L32" s="326"/>
      <c r="M32" s="318"/>
    </row>
    <row r="33" spans="1:18" x14ac:dyDescent="0.25">
      <c r="A33" s="65"/>
      <c r="B33" s="65"/>
      <c r="C33" s="65"/>
      <c r="D33" s="65"/>
      <c r="E33" s="65"/>
      <c r="F33" s="65"/>
      <c r="G33" s="65"/>
      <c r="H33" s="65"/>
      <c r="I33" s="65"/>
      <c r="J33" s="65"/>
      <c r="K33" s="65"/>
      <c r="L33" s="65"/>
      <c r="M33" s="65"/>
    </row>
    <row r="34" spans="1:18" x14ac:dyDescent="0.25">
      <c r="A34" s="65" t="s">
        <v>86</v>
      </c>
      <c r="B34" s="65"/>
      <c r="C34" s="341" t="str">
        <f>IF(M23=1,B23,IF(M24=1,B24,IF(M25=1,B25,"")))</f>
        <v>FÜRI DORINA</v>
      </c>
      <c r="D34" s="341"/>
      <c r="E34" s="121" t="s">
        <v>87</v>
      </c>
      <c r="F34" s="342" t="str">
        <f>IF(M28=1,B28,IF(M29=1,B29,IF(M30=1,B30,IF(M31=1,B31,""))))</f>
        <v>BIHARY KAROLINA ÉVA</v>
      </c>
      <c r="G34" s="342"/>
      <c r="H34" s="65"/>
      <c r="I34" s="53" t="s">
        <v>310</v>
      </c>
      <c r="J34" s="65"/>
      <c r="K34" s="65"/>
      <c r="L34" s="65"/>
      <c r="M34" s="65"/>
    </row>
    <row r="35" spans="1:18" x14ac:dyDescent="0.25">
      <c r="A35" s="65"/>
      <c r="B35" s="65"/>
      <c r="C35" s="65"/>
      <c r="D35" s="65"/>
      <c r="E35" s="65"/>
      <c r="F35" s="121"/>
      <c r="G35" s="121"/>
      <c r="H35" s="65"/>
      <c r="I35" s="65"/>
      <c r="J35" s="65"/>
      <c r="K35" s="65"/>
      <c r="L35" s="65"/>
      <c r="M35" s="65"/>
    </row>
    <row r="36" spans="1:18" x14ac:dyDescent="0.25">
      <c r="A36" s="65" t="s">
        <v>88</v>
      </c>
      <c r="B36" s="65"/>
      <c r="C36" s="342" t="str">
        <f>IF(M23=2,B23,IF(M24=2,B24,IF(M25=2,B25,"")))</f>
        <v>GÁSPÁR-KASZA MARA</v>
      </c>
      <c r="D36" s="342"/>
      <c r="E36" s="121" t="s">
        <v>87</v>
      </c>
      <c r="F36" s="341" t="str">
        <f>IF(M28=2,B28,IF(M29=2,B29,IF(M30=2,B30,IF(M31=2,B31,""))))</f>
        <v>SCHILDKRAUT LUCA</v>
      </c>
      <c r="G36" s="341"/>
      <c r="H36" s="65"/>
      <c r="I36" s="53" t="s">
        <v>332</v>
      </c>
      <c r="J36" s="65"/>
      <c r="K36" s="65"/>
      <c r="L36" s="65"/>
      <c r="M36" s="65"/>
    </row>
    <row r="37" spans="1:18" x14ac:dyDescent="0.25">
      <c r="A37" s="65"/>
      <c r="B37" s="65"/>
      <c r="C37" s="121"/>
      <c r="D37" s="121"/>
      <c r="E37" s="121"/>
      <c r="F37" s="121"/>
      <c r="G37" s="121"/>
      <c r="H37" s="65"/>
      <c r="I37" s="65"/>
      <c r="J37" s="65"/>
      <c r="K37" s="65"/>
      <c r="L37" s="65"/>
      <c r="M37" s="65"/>
    </row>
    <row r="38" spans="1:18" x14ac:dyDescent="0.25">
      <c r="A38" s="65" t="s">
        <v>89</v>
      </c>
      <c r="B38" s="65"/>
      <c r="C38" s="342" t="str">
        <f>IF(M23=3,B23,IF(M24=3,B24,IF(M25=3,B25,"")))</f>
        <v/>
      </c>
      <c r="D38" s="342"/>
      <c r="E38" s="121" t="s">
        <v>87</v>
      </c>
      <c r="F38" s="342" t="str">
        <f>IF(M28=3,B28,IF(M29=3,B29,IF(M30=3,B30,IF(M31=3,B31,""))))</f>
        <v/>
      </c>
      <c r="G38" s="342"/>
      <c r="H38" s="65"/>
      <c r="I38" s="53"/>
      <c r="J38" s="65"/>
      <c r="K38" s="65"/>
      <c r="L38" s="65"/>
      <c r="M38" s="65"/>
    </row>
    <row r="39" spans="1:18" x14ac:dyDescent="0.25">
      <c r="A39" s="65"/>
      <c r="B39" s="65"/>
      <c r="C39" s="65"/>
      <c r="D39" s="65"/>
      <c r="E39" s="65"/>
      <c r="F39" s="65"/>
      <c r="G39" s="65"/>
      <c r="H39" s="65"/>
      <c r="I39" s="65"/>
      <c r="J39" s="65"/>
      <c r="K39" s="65"/>
      <c r="L39" s="65"/>
      <c r="M39" s="65"/>
    </row>
    <row r="40" spans="1:18" x14ac:dyDescent="0.25">
      <c r="A40" s="65"/>
      <c r="B40" s="65"/>
      <c r="C40" s="65"/>
      <c r="D40" s="65"/>
      <c r="E40" s="65"/>
      <c r="F40" s="65"/>
      <c r="G40" s="65"/>
      <c r="H40" s="65"/>
      <c r="I40" s="65"/>
      <c r="J40" s="65"/>
      <c r="K40" s="65"/>
      <c r="L40" s="53"/>
      <c r="M40" s="65"/>
    </row>
    <row r="41" spans="1:18" x14ac:dyDescent="0.25">
      <c r="A41" s="110" t="s">
        <v>38</v>
      </c>
      <c r="B41" s="109"/>
      <c r="C41" s="108"/>
      <c r="D41" s="106" t="s">
        <v>36</v>
      </c>
      <c r="E41" s="104" t="s">
        <v>37</v>
      </c>
      <c r="F41" s="107"/>
      <c r="G41" s="106" t="s">
        <v>36</v>
      </c>
      <c r="H41" s="104" t="s">
        <v>35</v>
      </c>
      <c r="I41" s="105"/>
      <c r="J41" s="104" t="s">
        <v>34</v>
      </c>
      <c r="K41" s="103" t="s">
        <v>33</v>
      </c>
      <c r="L41" s="102"/>
      <c r="M41" s="107"/>
      <c r="P41" s="99"/>
      <c r="Q41" s="99"/>
      <c r="R41" s="98"/>
    </row>
    <row r="42" spans="1:18" x14ac:dyDescent="0.25">
      <c r="A42" s="97" t="s">
        <v>32</v>
      </c>
      <c r="B42" s="93"/>
      <c r="C42" s="96"/>
      <c r="D42" s="95">
        <v>1</v>
      </c>
      <c r="E42" s="336" t="e">
        <f>IF(D42&gt;$R$44,,UPPER(VLOOKUP(D42,'[5]1MD ELO (5)'!$A$7:$Q$134,2)))</f>
        <v>#REF!</v>
      </c>
      <c r="F42" s="336"/>
      <c r="G42" s="94" t="s">
        <v>31</v>
      </c>
      <c r="H42" s="93"/>
      <c r="I42" s="92"/>
      <c r="J42" s="91"/>
      <c r="K42" s="79" t="s">
        <v>30</v>
      </c>
      <c r="L42" s="78"/>
      <c r="M42" s="77"/>
      <c r="P42" s="76"/>
      <c r="Q42" s="76"/>
      <c r="R42" s="51"/>
    </row>
    <row r="43" spans="1:18" x14ac:dyDescent="0.25">
      <c r="A43" s="54" t="s">
        <v>29</v>
      </c>
      <c r="B43" s="57"/>
      <c r="C43" s="90"/>
      <c r="D43" s="72">
        <v>2</v>
      </c>
      <c r="E43" s="337" t="e">
        <f>IF(D43&gt;$R$44,,UPPER(VLOOKUP(D43,'[5]1MD ELO (5)'!$A$7:$Q$134,2)))</f>
        <v>#REF!</v>
      </c>
      <c r="F43" s="337"/>
      <c r="G43" s="70" t="s">
        <v>28</v>
      </c>
      <c r="H43" s="69"/>
      <c r="I43" s="68"/>
      <c r="J43" s="67"/>
      <c r="K43" s="89"/>
      <c r="L43" s="53"/>
      <c r="M43" s="52"/>
      <c r="P43" s="51"/>
      <c r="Q43" s="50"/>
      <c r="R43" s="51"/>
    </row>
    <row r="44" spans="1:18" x14ac:dyDescent="0.25">
      <c r="A44" s="88"/>
      <c r="B44" s="87"/>
      <c r="C44" s="86"/>
      <c r="D44" s="72"/>
      <c r="E44" s="71"/>
      <c r="F44" s="65"/>
      <c r="G44" s="70" t="s">
        <v>27</v>
      </c>
      <c r="H44" s="69"/>
      <c r="I44" s="68"/>
      <c r="J44" s="67"/>
      <c r="K44" s="79" t="s">
        <v>26</v>
      </c>
      <c r="L44" s="78"/>
      <c r="M44" s="77"/>
      <c r="P44" s="76"/>
      <c r="Q44" s="76"/>
      <c r="R44" s="49" t="e">
        <f>MIN(4,'[5]1MD ELO (5)'!Q2)</f>
        <v>#REF!</v>
      </c>
    </row>
    <row r="45" spans="1:18" x14ac:dyDescent="0.25">
      <c r="A45" s="85"/>
      <c r="B45" s="84"/>
      <c r="C45" s="80"/>
      <c r="D45" s="72"/>
      <c r="E45" s="71"/>
      <c r="F45" s="65"/>
      <c r="G45" s="70" t="s">
        <v>25</v>
      </c>
      <c r="H45" s="69"/>
      <c r="I45" s="68"/>
      <c r="J45" s="67"/>
      <c r="K45" s="66"/>
      <c r="L45" s="65"/>
      <c r="M45" s="64"/>
      <c r="P45" s="51"/>
      <c r="Q45" s="50"/>
      <c r="R45" s="51"/>
    </row>
    <row r="46" spans="1:18" x14ac:dyDescent="0.25">
      <c r="A46" s="83"/>
      <c r="B46" s="82"/>
      <c r="C46" s="81"/>
      <c r="D46" s="72"/>
      <c r="E46" s="71"/>
      <c r="F46" s="65"/>
      <c r="G46" s="70" t="s">
        <v>24</v>
      </c>
      <c r="H46" s="69"/>
      <c r="I46" s="68"/>
      <c r="J46" s="67"/>
      <c r="K46" s="54"/>
      <c r="L46" s="53"/>
      <c r="M46" s="52"/>
      <c r="P46" s="51"/>
      <c r="Q46" s="50"/>
      <c r="R46" s="51"/>
    </row>
    <row r="47" spans="1:18" x14ac:dyDescent="0.25">
      <c r="A47" s="75"/>
      <c r="B47" s="74"/>
      <c r="C47" s="80"/>
      <c r="D47" s="72"/>
      <c r="E47" s="71"/>
      <c r="F47" s="65"/>
      <c r="G47" s="70" t="s">
        <v>23</v>
      </c>
      <c r="H47" s="69"/>
      <c r="I47" s="68"/>
      <c r="J47" s="67"/>
      <c r="K47" s="79" t="s">
        <v>22</v>
      </c>
      <c r="L47" s="78"/>
      <c r="M47" s="77"/>
      <c r="P47" s="76"/>
      <c r="Q47" s="76"/>
      <c r="R47" s="51"/>
    </row>
    <row r="48" spans="1:18" x14ac:dyDescent="0.25">
      <c r="A48" s="75"/>
      <c r="B48" s="74"/>
      <c r="C48" s="73"/>
      <c r="D48" s="72"/>
      <c r="E48" s="71"/>
      <c r="F48" s="65"/>
      <c r="G48" s="70" t="s">
        <v>21</v>
      </c>
      <c r="H48" s="69"/>
      <c r="I48" s="68"/>
      <c r="J48" s="67"/>
      <c r="K48" s="66"/>
      <c r="L48" s="65"/>
      <c r="M48" s="64"/>
      <c r="P48" s="51"/>
      <c r="Q48" s="50"/>
      <c r="R48" s="51"/>
    </row>
    <row r="49" spans="1:18" x14ac:dyDescent="0.25">
      <c r="A49" s="63"/>
      <c r="B49" s="62"/>
      <c r="C49" s="61"/>
      <c r="D49" s="60"/>
      <c r="E49" s="59"/>
      <c r="F49" s="53"/>
      <c r="G49" s="58" t="s">
        <v>20</v>
      </c>
      <c r="H49" s="57"/>
      <c r="I49" s="56"/>
      <c r="J49" s="55"/>
      <c r="K49" s="54" t="e">
        <f>L4</f>
        <v>#REF!</v>
      </c>
      <c r="L49" s="53"/>
      <c r="M49" s="52"/>
      <c r="P49" s="51"/>
      <c r="Q49" s="50"/>
      <c r="R49" s="49"/>
    </row>
  </sheetData>
  <mergeCells count="51">
    <mergeCell ref="E43:F43"/>
    <mergeCell ref="B31:C31"/>
    <mergeCell ref="D31:E31"/>
    <mergeCell ref="F31:G31"/>
    <mergeCell ref="H31:I31"/>
    <mergeCell ref="C36:D36"/>
    <mergeCell ref="F36:G36"/>
    <mergeCell ref="C38:D38"/>
    <mergeCell ref="F38:G38"/>
    <mergeCell ref="E42:F42"/>
    <mergeCell ref="J31:K31"/>
    <mergeCell ref="C34:D34"/>
    <mergeCell ref="F34:G34"/>
    <mergeCell ref="B29:C29"/>
    <mergeCell ref="D29:E29"/>
    <mergeCell ref="F29:G29"/>
    <mergeCell ref="H29:I29"/>
    <mergeCell ref="J29:K29"/>
    <mergeCell ref="B30:C30"/>
    <mergeCell ref="D30:E30"/>
    <mergeCell ref="F30:G30"/>
    <mergeCell ref="H30:I30"/>
    <mergeCell ref="J30:K30"/>
    <mergeCell ref="J27:K27"/>
    <mergeCell ref="B28:C28"/>
    <mergeCell ref="D28:E28"/>
    <mergeCell ref="F28:G28"/>
    <mergeCell ref="H28:I28"/>
    <mergeCell ref="J28:K28"/>
    <mergeCell ref="B25:C25"/>
    <mergeCell ref="D25:E25"/>
    <mergeCell ref="F25:G25"/>
    <mergeCell ref="H25:I25"/>
    <mergeCell ref="B27:C27"/>
    <mergeCell ref="D27:E27"/>
    <mergeCell ref="F27:G27"/>
    <mergeCell ref="H27:I27"/>
    <mergeCell ref="B23:C23"/>
    <mergeCell ref="D23:E23"/>
    <mergeCell ref="F23:G23"/>
    <mergeCell ref="H23:I23"/>
    <mergeCell ref="B24:C24"/>
    <mergeCell ref="D24:E24"/>
    <mergeCell ref="F24:G24"/>
    <mergeCell ref="H24:I24"/>
    <mergeCell ref="H22:I22"/>
    <mergeCell ref="A1:F1"/>
    <mergeCell ref="A4:C4"/>
    <mergeCell ref="B22:C22"/>
    <mergeCell ref="D22:E22"/>
    <mergeCell ref="F22:G22"/>
  </mergeCells>
  <conditionalFormatting sqref="E7 E9 E11 E13 E15 E17 E19">
    <cfRule type="cellIs" dxfId="122" priority="1" stopIfTrue="1" operator="equal">
      <formula>"Bye"</formula>
    </cfRule>
  </conditionalFormatting>
  <conditionalFormatting sqref="R44 R49">
    <cfRule type="expression" dxfId="121" priority="2" stopIfTrue="1">
      <formula>$O$1="CU"</formula>
    </cfRule>
  </conditionalFormatting>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indexed="11"/>
    <pageSetUpPr fitToPage="1"/>
  </sheetPr>
  <dimension ref="A1:AK57"/>
  <sheetViews>
    <sheetView showGridLines="0" showZeros="0" topLeftCell="A10" workbookViewId="0">
      <selection activeCell="Q26" sqref="Q26"/>
    </sheetView>
  </sheetViews>
  <sheetFormatPr defaultColWidth="9.109375" defaultRowHeight="13.2" x14ac:dyDescent="0.25"/>
  <cols>
    <col min="1" max="2" width="3.33203125" style="48" customWidth="1"/>
    <col min="3" max="3" width="4.6640625" style="48" customWidth="1"/>
    <col min="4" max="4" width="7.44140625" style="48" customWidth="1"/>
    <col min="5" max="5" width="4.33203125" style="48" customWidth="1"/>
    <col min="6" max="6" width="12.6640625" style="48" customWidth="1"/>
    <col min="7" max="7" width="2.6640625" style="48" customWidth="1"/>
    <col min="8" max="8" width="7.6640625" style="48" customWidth="1"/>
    <col min="9" max="9" width="5.88671875" style="48" customWidth="1"/>
    <col min="10" max="10" width="1.6640625" style="304" customWidth="1"/>
    <col min="11" max="11" width="10.6640625" style="48" customWidth="1"/>
    <col min="12" max="12" width="1.6640625" style="304" customWidth="1"/>
    <col min="13" max="13" width="10.6640625" style="48" customWidth="1"/>
    <col min="14" max="14" width="1.6640625" style="305" customWidth="1"/>
    <col min="15" max="15" width="10.6640625" style="48" customWidth="1"/>
    <col min="16" max="16" width="1.6640625" style="304" customWidth="1"/>
    <col min="17" max="17" width="10.6640625" style="48" customWidth="1"/>
    <col min="18" max="18" width="1.6640625" style="305" customWidth="1"/>
    <col min="19" max="19" width="9.109375" style="48" hidden="1" customWidth="1"/>
    <col min="20" max="20" width="8.6640625" style="48" customWidth="1"/>
    <col min="21" max="21" width="9.109375" style="48" hidden="1" customWidth="1"/>
    <col min="22" max="24" width="9.109375" style="48"/>
    <col min="25" max="34" width="9.109375" style="48" hidden="1" customWidth="1"/>
    <col min="35" max="16384" width="9.109375" style="48"/>
  </cols>
  <sheetData>
    <row r="1" spans="1:37" s="181" customFormat="1" ht="21.75" customHeight="1" x14ac:dyDescent="0.25">
      <c r="A1" s="176" t="s">
        <v>16</v>
      </c>
      <c r="B1" s="176"/>
      <c r="C1" s="154"/>
      <c r="D1" s="154"/>
      <c r="E1" s="154"/>
      <c r="F1" s="154"/>
      <c r="G1" s="154"/>
      <c r="H1" s="176"/>
      <c r="I1" s="177"/>
      <c r="J1" s="153"/>
      <c r="K1" s="178" t="s">
        <v>79</v>
      </c>
      <c r="L1" s="179"/>
      <c r="M1" s="180"/>
      <c r="N1" s="153"/>
      <c r="O1" s="153" t="s">
        <v>105</v>
      </c>
      <c r="P1" s="153"/>
      <c r="Q1" s="154"/>
      <c r="R1" s="153"/>
      <c r="Y1" s="182"/>
      <c r="Z1" s="182"/>
      <c r="AA1" s="182"/>
      <c r="AB1" s="152" t="e">
        <f>IF($Y$5=1,CONCATENATE(VLOOKUP($Y$3,$AA$2:$AH$14,2)),CONCATENATE(VLOOKUP($Y$3,$AA$16:$AH$25,2)))</f>
        <v>#REF!</v>
      </c>
      <c r="AC1" s="152" t="e">
        <f>IF($Y$5=1,CONCATENATE(VLOOKUP($Y$3,$AA$2:$AH$14,3)),CONCATENATE(VLOOKUP($Y$3,$AA$16:$AH$25,3)))</f>
        <v>#REF!</v>
      </c>
      <c r="AD1" s="152" t="e">
        <f>IF($Y$5=1,CONCATENATE(VLOOKUP($Y$3,$AA$2:$AH$14,4)),CONCATENATE(VLOOKUP($Y$3,$AA$16:$AH$25,4)))</f>
        <v>#REF!</v>
      </c>
      <c r="AE1" s="152" t="e">
        <f>IF($Y$5=1,CONCATENATE(VLOOKUP($Y$3,$AA$2:$AH$14,5)),CONCATENATE(VLOOKUP($Y$3,$AA$16:$AH$25,5)))</f>
        <v>#REF!</v>
      </c>
      <c r="AF1" s="152" t="e">
        <f>IF($Y$5=1,CONCATENATE(VLOOKUP($Y$3,$AA$2:$AH$14,6)),CONCATENATE(VLOOKUP($Y$3,$AA$16:$AH$25,6)))</f>
        <v>#REF!</v>
      </c>
      <c r="AG1" s="152" t="e">
        <f>IF($Y$5=1,CONCATENATE(VLOOKUP($Y$3,$AA$2:$AH$14,7)),CONCATENATE(VLOOKUP($Y$3,$AA$16:$AH$25,7)))</f>
        <v>#REF!</v>
      </c>
      <c r="AH1" s="152" t="e">
        <f>IF($Y$5=1,CONCATENATE(VLOOKUP($Y$3,$AA$2:$AH$14,8)),CONCATENATE(VLOOKUP($Y$3,$AA$16:$AH$25,8)))</f>
        <v>#REF!</v>
      </c>
    </row>
    <row r="2" spans="1:37" s="186" customFormat="1" x14ac:dyDescent="0.25">
      <c r="A2" s="183" t="s">
        <v>77</v>
      </c>
      <c r="B2" s="184"/>
      <c r="C2" s="184"/>
      <c r="D2" s="184"/>
      <c r="E2" s="184" t="s">
        <v>137</v>
      </c>
      <c r="F2" s="184"/>
      <c r="G2" s="185"/>
      <c r="H2" s="144"/>
      <c r="I2" s="144"/>
      <c r="J2" s="143"/>
      <c r="K2" s="179"/>
      <c r="L2" s="179"/>
      <c r="M2" s="179"/>
      <c r="N2" s="143"/>
      <c r="O2" s="144"/>
      <c r="P2" s="143"/>
      <c r="Q2" s="144"/>
      <c r="R2" s="143"/>
      <c r="Y2" s="142"/>
      <c r="Z2" s="111"/>
      <c r="AA2" s="111" t="s">
        <v>50</v>
      </c>
      <c r="AB2" s="114">
        <v>300</v>
      </c>
      <c r="AC2" s="114">
        <v>250</v>
      </c>
      <c r="AD2" s="114">
        <v>200</v>
      </c>
      <c r="AE2" s="114">
        <v>150</v>
      </c>
      <c r="AF2" s="114">
        <v>120</v>
      </c>
      <c r="AG2" s="114">
        <v>90</v>
      </c>
      <c r="AH2" s="114">
        <v>40</v>
      </c>
      <c r="AI2" s="48"/>
      <c r="AJ2" s="48"/>
      <c r="AK2" s="48"/>
    </row>
    <row r="3" spans="1:37" s="187" customFormat="1" ht="11.25" customHeight="1" x14ac:dyDescent="0.25">
      <c r="A3" s="139" t="s">
        <v>75</v>
      </c>
      <c r="B3" s="139"/>
      <c r="C3" s="139"/>
      <c r="D3" s="139"/>
      <c r="E3" s="139"/>
      <c r="F3" s="139"/>
      <c r="G3" s="139" t="s">
        <v>4</v>
      </c>
      <c r="H3" s="139"/>
      <c r="I3" s="139"/>
      <c r="J3" s="141"/>
      <c r="K3" s="139" t="s">
        <v>74</v>
      </c>
      <c r="L3" s="141"/>
      <c r="M3" s="139"/>
      <c r="N3" s="141"/>
      <c r="O3" s="139"/>
      <c r="P3" s="141"/>
      <c r="Q3" s="139"/>
      <c r="R3" s="140" t="s">
        <v>73</v>
      </c>
      <c r="Y3" s="111" t="str">
        <f>IF(K4="OB","A",IF(K4="IX","W",IF(K4="","",K4)))</f>
        <v/>
      </c>
      <c r="Z3" s="111"/>
      <c r="AA3" s="111" t="s">
        <v>48</v>
      </c>
      <c r="AB3" s="114">
        <v>280</v>
      </c>
      <c r="AC3" s="114">
        <v>230</v>
      </c>
      <c r="AD3" s="114">
        <v>180</v>
      </c>
      <c r="AE3" s="114">
        <v>140</v>
      </c>
      <c r="AF3" s="114">
        <v>80</v>
      </c>
      <c r="AG3" s="114">
        <v>0</v>
      </c>
      <c r="AH3" s="114">
        <v>0</v>
      </c>
      <c r="AI3" s="48"/>
      <c r="AJ3" s="48"/>
      <c r="AK3" s="48"/>
    </row>
    <row r="4" spans="1:37" s="195" customFormat="1" ht="11.25" customHeight="1" thickBot="1" x14ac:dyDescent="0.3">
      <c r="A4" s="333" t="s">
        <v>17</v>
      </c>
      <c r="B4" s="333"/>
      <c r="C4" s="333"/>
      <c r="D4" s="188"/>
      <c r="E4" s="189"/>
      <c r="F4" s="189"/>
      <c r="G4" s="189" t="s">
        <v>18</v>
      </c>
      <c r="H4" s="190"/>
      <c r="I4" s="189"/>
      <c r="J4" s="191"/>
      <c r="K4" s="192"/>
      <c r="L4" s="191"/>
      <c r="M4" s="193"/>
      <c r="N4" s="191"/>
      <c r="O4" s="189"/>
      <c r="P4" s="191"/>
      <c r="Q4" s="189"/>
      <c r="R4" s="194" t="e">
        <f>[1]Altalanos!$E$10</f>
        <v>#REF!</v>
      </c>
      <c r="Y4" s="111"/>
      <c r="Z4" s="111"/>
      <c r="AA4" s="111" t="s">
        <v>52</v>
      </c>
      <c r="AB4" s="114">
        <v>250</v>
      </c>
      <c r="AC4" s="114">
        <v>200</v>
      </c>
      <c r="AD4" s="114">
        <v>150</v>
      </c>
      <c r="AE4" s="114">
        <v>120</v>
      </c>
      <c r="AF4" s="114">
        <v>90</v>
      </c>
      <c r="AG4" s="114">
        <v>60</v>
      </c>
      <c r="AH4" s="114">
        <v>25</v>
      </c>
      <c r="AI4" s="48"/>
      <c r="AJ4" s="48"/>
      <c r="AK4" s="48"/>
    </row>
    <row r="5" spans="1:37" s="187" customFormat="1" x14ac:dyDescent="0.25">
      <c r="A5" s="84"/>
      <c r="B5" s="196" t="s">
        <v>106</v>
      </c>
      <c r="C5" s="197" t="s">
        <v>38</v>
      </c>
      <c r="D5" s="196" t="s">
        <v>107</v>
      </c>
      <c r="E5" s="196" t="s">
        <v>108</v>
      </c>
      <c r="F5" s="198" t="s">
        <v>109</v>
      </c>
      <c r="G5" s="198" t="s">
        <v>65</v>
      </c>
      <c r="H5" s="198"/>
      <c r="I5" s="198" t="s">
        <v>64</v>
      </c>
      <c r="J5" s="198"/>
      <c r="K5" s="196" t="s">
        <v>110</v>
      </c>
      <c r="L5" s="199"/>
      <c r="M5" s="196" t="s">
        <v>111</v>
      </c>
      <c r="N5" s="199"/>
      <c r="O5" s="196" t="s">
        <v>86</v>
      </c>
      <c r="P5" s="199"/>
      <c r="Q5" s="196" t="s">
        <v>112</v>
      </c>
      <c r="R5" s="200"/>
      <c r="Y5" s="111" t="e">
        <f>IF(OR([1]Altalanos!$A$8="F1",[1]Altalanos!$A$8="F2",[1]Altalanos!$A$8="N1",[1]Altalanos!$A$8="N2"),1,2)</f>
        <v>#REF!</v>
      </c>
      <c r="Z5" s="111"/>
      <c r="AA5" s="111" t="s">
        <v>51</v>
      </c>
      <c r="AB5" s="114">
        <v>200</v>
      </c>
      <c r="AC5" s="114">
        <v>150</v>
      </c>
      <c r="AD5" s="114">
        <v>120</v>
      </c>
      <c r="AE5" s="114">
        <v>90</v>
      </c>
      <c r="AF5" s="114">
        <v>60</v>
      </c>
      <c r="AG5" s="114">
        <v>40</v>
      </c>
      <c r="AH5" s="114">
        <v>15</v>
      </c>
      <c r="AI5" s="48"/>
      <c r="AJ5" s="48"/>
      <c r="AK5" s="48"/>
    </row>
    <row r="6" spans="1:37" s="208" customFormat="1" ht="11.1" customHeight="1" thickBot="1" x14ac:dyDescent="0.3">
      <c r="A6" s="201"/>
      <c r="B6" s="202"/>
      <c r="C6" s="202"/>
      <c r="D6" s="202"/>
      <c r="E6" s="202"/>
      <c r="F6" s="203" t="s">
        <v>78</v>
      </c>
      <c r="G6" s="204"/>
      <c r="H6" s="205"/>
      <c r="I6" s="204"/>
      <c r="J6" s="206"/>
      <c r="K6" s="202" t="s">
        <v>78</v>
      </c>
      <c r="L6" s="206"/>
      <c r="M6" s="202" t="str">
        <f>IF(Y3="","",CONCATENATE(VLOOKUP(Y3,AB1:AH1,3)," pont"))</f>
        <v/>
      </c>
      <c r="N6" s="206"/>
      <c r="O6" s="202" t="str">
        <f>IF(Y3="","",CONCATENATE(VLOOKUP(Y3,AB1:AH1,2)," pont"))</f>
        <v/>
      </c>
      <c r="P6" s="206"/>
      <c r="Q6" s="202" t="str">
        <f>IF(Y3="","",CONCATENATE(VLOOKUP(Y3,AB1:AH1,1)," pont"))</f>
        <v/>
      </c>
      <c r="R6" s="207"/>
      <c r="Y6" s="209"/>
      <c r="Z6" s="209"/>
      <c r="AA6" s="209" t="s">
        <v>49</v>
      </c>
      <c r="AB6" s="210">
        <v>150</v>
      </c>
      <c r="AC6" s="210">
        <v>120</v>
      </c>
      <c r="AD6" s="210">
        <v>90</v>
      </c>
      <c r="AE6" s="210">
        <v>60</v>
      </c>
      <c r="AF6" s="210">
        <v>40</v>
      </c>
      <c r="AG6" s="210">
        <v>25</v>
      </c>
      <c r="AH6" s="210">
        <v>10</v>
      </c>
      <c r="AI6" s="211"/>
      <c r="AJ6" s="211"/>
      <c r="AK6" s="211"/>
    </row>
    <row r="7" spans="1:37" s="224" customFormat="1" ht="12.9" customHeight="1" x14ac:dyDescent="0.25">
      <c r="A7" s="212">
        <v>1</v>
      </c>
      <c r="B7" s="213">
        <v>0</v>
      </c>
      <c r="C7" s="214">
        <v>0</v>
      </c>
      <c r="D7" s="214">
        <v>0</v>
      </c>
      <c r="E7" s="215">
        <v>1</v>
      </c>
      <c r="F7" s="216" t="s">
        <v>234</v>
      </c>
      <c r="G7" s="216">
        <v>0</v>
      </c>
      <c r="H7" s="216"/>
      <c r="I7" s="216">
        <v>0</v>
      </c>
      <c r="J7" s="217"/>
      <c r="K7" s="218"/>
      <c r="L7" s="218"/>
      <c r="M7" s="218"/>
      <c r="N7" s="218"/>
      <c r="O7" s="219"/>
      <c r="P7" s="220"/>
      <c r="Q7" s="221"/>
      <c r="R7" s="222"/>
      <c r="S7" s="223"/>
      <c r="U7" s="225" t="e">
        <f>[1]Birók!P21</f>
        <v>#REF!</v>
      </c>
      <c r="Y7" s="111"/>
      <c r="Z7" s="111"/>
      <c r="AA7" s="111" t="s">
        <v>47</v>
      </c>
      <c r="AB7" s="114">
        <v>120</v>
      </c>
      <c r="AC7" s="114">
        <v>90</v>
      </c>
      <c r="AD7" s="114">
        <v>60</v>
      </c>
      <c r="AE7" s="114">
        <v>40</v>
      </c>
      <c r="AF7" s="114">
        <v>25</v>
      </c>
      <c r="AG7" s="114">
        <v>10</v>
      </c>
      <c r="AH7" s="114">
        <v>5</v>
      </c>
      <c r="AI7" s="48"/>
      <c r="AJ7" s="48"/>
      <c r="AK7" s="48"/>
    </row>
    <row r="8" spans="1:37" s="224" customFormat="1" ht="12.9" customHeight="1" x14ac:dyDescent="0.25">
      <c r="A8" s="226"/>
      <c r="B8" s="227"/>
      <c r="C8" s="228"/>
      <c r="D8" s="228"/>
      <c r="E8" s="229"/>
      <c r="F8" s="230"/>
      <c r="G8" s="230"/>
      <c r="H8" s="231"/>
      <c r="I8" s="232" t="s">
        <v>113</v>
      </c>
      <c r="J8" s="233"/>
      <c r="K8" s="216" t="s">
        <v>234</v>
      </c>
      <c r="L8" s="234"/>
      <c r="M8" s="218"/>
      <c r="N8" s="218"/>
      <c r="O8" s="219"/>
      <c r="P8" s="220"/>
      <c r="Q8" s="221"/>
      <c r="R8" s="222"/>
      <c r="S8" s="223"/>
      <c r="U8" s="235" t="e">
        <f>[1]Birók!P22</f>
        <v>#REF!</v>
      </c>
      <c r="Y8" s="111"/>
      <c r="Z8" s="111"/>
      <c r="AA8" s="111" t="s">
        <v>45</v>
      </c>
      <c r="AB8" s="114">
        <v>90</v>
      </c>
      <c r="AC8" s="114">
        <v>60</v>
      </c>
      <c r="AD8" s="114">
        <v>40</v>
      </c>
      <c r="AE8" s="114">
        <v>25</v>
      </c>
      <c r="AF8" s="114">
        <v>10</v>
      </c>
      <c r="AG8" s="114">
        <v>5</v>
      </c>
      <c r="AH8" s="114">
        <v>2</v>
      </c>
      <c r="AI8" s="48"/>
      <c r="AJ8" s="48"/>
      <c r="AK8" s="48"/>
    </row>
    <row r="9" spans="1:37" s="224" customFormat="1" ht="12.9" customHeight="1" x14ac:dyDescent="0.25">
      <c r="A9" s="226">
        <v>2</v>
      </c>
      <c r="B9" s="213">
        <v>0</v>
      </c>
      <c r="C9" s="214">
        <v>0</v>
      </c>
      <c r="D9" s="214">
        <v>0</v>
      </c>
      <c r="E9" s="215">
        <v>12</v>
      </c>
      <c r="F9" s="236" t="s">
        <v>235</v>
      </c>
      <c r="G9" s="236">
        <v>0</v>
      </c>
      <c r="H9" s="236"/>
      <c r="I9" s="216">
        <v>0</v>
      </c>
      <c r="J9" s="237"/>
      <c r="K9" s="218" t="s">
        <v>310</v>
      </c>
      <c r="L9" s="238"/>
      <c r="M9" s="218"/>
      <c r="N9" s="218"/>
      <c r="O9" s="219"/>
      <c r="P9" s="220"/>
      <c r="Q9" s="221"/>
      <c r="R9" s="222"/>
      <c r="S9" s="223"/>
      <c r="U9" s="235" t="e">
        <f>[1]Birók!P23</f>
        <v>#REF!</v>
      </c>
      <c r="Y9" s="111"/>
      <c r="Z9" s="111"/>
      <c r="AA9" s="111" t="s">
        <v>44</v>
      </c>
      <c r="AB9" s="114">
        <v>60</v>
      </c>
      <c r="AC9" s="114">
        <v>40</v>
      </c>
      <c r="AD9" s="114">
        <v>25</v>
      </c>
      <c r="AE9" s="114">
        <v>10</v>
      </c>
      <c r="AF9" s="114">
        <v>5</v>
      </c>
      <c r="AG9" s="114">
        <v>2</v>
      </c>
      <c r="AH9" s="114">
        <v>1</v>
      </c>
      <c r="AI9" s="48"/>
      <c r="AJ9" s="48"/>
      <c r="AK9" s="48"/>
    </row>
    <row r="10" spans="1:37" s="224" customFormat="1" ht="12.9" customHeight="1" x14ac:dyDescent="0.25">
      <c r="A10" s="226"/>
      <c r="B10" s="227"/>
      <c r="C10" s="228"/>
      <c r="D10" s="228"/>
      <c r="E10" s="239"/>
      <c r="F10" s="230"/>
      <c r="G10" s="230"/>
      <c r="H10" s="231"/>
      <c r="I10" s="218"/>
      <c r="J10" s="240"/>
      <c r="K10" s="241" t="s">
        <v>113</v>
      </c>
      <c r="L10" s="242"/>
      <c r="M10" s="216" t="s">
        <v>234</v>
      </c>
      <c r="N10" s="243"/>
      <c r="O10" s="244"/>
      <c r="P10" s="244"/>
      <c r="Q10" s="221"/>
      <c r="R10" s="222"/>
      <c r="S10" s="223"/>
      <c r="U10" s="235" t="e">
        <f>[1]Birók!P24</f>
        <v>#REF!</v>
      </c>
      <c r="Y10" s="111"/>
      <c r="Z10" s="111"/>
      <c r="AA10" s="111" t="s">
        <v>43</v>
      </c>
      <c r="AB10" s="114">
        <v>40</v>
      </c>
      <c r="AC10" s="114">
        <v>25</v>
      </c>
      <c r="AD10" s="114">
        <v>15</v>
      </c>
      <c r="AE10" s="114">
        <v>7</v>
      </c>
      <c r="AF10" s="114">
        <v>4</v>
      </c>
      <c r="AG10" s="114">
        <v>1</v>
      </c>
      <c r="AH10" s="114">
        <v>0</v>
      </c>
      <c r="AI10" s="48"/>
      <c r="AJ10" s="48"/>
      <c r="AK10" s="48"/>
    </row>
    <row r="11" spans="1:37" s="224" customFormat="1" ht="12.9" customHeight="1" x14ac:dyDescent="0.25">
      <c r="A11" s="226">
        <v>3</v>
      </c>
      <c r="B11" s="213">
        <v>0</v>
      </c>
      <c r="C11" s="214">
        <v>0</v>
      </c>
      <c r="D11" s="214">
        <v>0</v>
      </c>
      <c r="E11" s="215">
        <v>15</v>
      </c>
      <c r="F11" s="236" t="s">
        <v>236</v>
      </c>
      <c r="G11" s="236">
        <v>0</v>
      </c>
      <c r="H11" s="236"/>
      <c r="I11" s="236">
        <v>0</v>
      </c>
      <c r="J11" s="217"/>
      <c r="K11" s="218"/>
      <c r="L11" s="245"/>
      <c r="M11" s="218" t="s">
        <v>332</v>
      </c>
      <c r="N11" s="246"/>
      <c r="O11" s="244"/>
      <c r="P11" s="244"/>
      <c r="Q11" s="221"/>
      <c r="R11" s="222"/>
      <c r="S11" s="223"/>
      <c r="U11" s="235" t="e">
        <f>[1]Birók!P25</f>
        <v>#REF!</v>
      </c>
      <c r="Y11" s="111"/>
      <c r="Z11" s="111"/>
      <c r="AA11" s="111" t="s">
        <v>42</v>
      </c>
      <c r="AB11" s="114">
        <v>25</v>
      </c>
      <c r="AC11" s="114">
        <v>15</v>
      </c>
      <c r="AD11" s="114">
        <v>10</v>
      </c>
      <c r="AE11" s="114">
        <v>6</v>
      </c>
      <c r="AF11" s="114">
        <v>3</v>
      </c>
      <c r="AG11" s="114">
        <v>1</v>
      </c>
      <c r="AH11" s="114">
        <v>0</v>
      </c>
      <c r="AI11" s="48"/>
      <c r="AJ11" s="48"/>
      <c r="AK11" s="48"/>
    </row>
    <row r="12" spans="1:37" s="224" customFormat="1" ht="12.9" customHeight="1" x14ac:dyDescent="0.25">
      <c r="A12" s="226"/>
      <c r="B12" s="227"/>
      <c r="C12" s="228"/>
      <c r="D12" s="228"/>
      <c r="E12" s="239"/>
      <c r="F12" s="230"/>
      <c r="G12" s="230"/>
      <c r="H12" s="231"/>
      <c r="I12" s="232" t="s">
        <v>113</v>
      </c>
      <c r="J12" s="233"/>
      <c r="K12" s="236" t="s">
        <v>237</v>
      </c>
      <c r="L12" s="247"/>
      <c r="M12" s="218"/>
      <c r="N12" s="246"/>
      <c r="O12" s="244"/>
      <c r="P12" s="244"/>
      <c r="Q12" s="221"/>
      <c r="R12" s="222"/>
      <c r="S12" s="223"/>
      <c r="U12" s="235" t="e">
        <f>[1]Birók!P26</f>
        <v>#REF!</v>
      </c>
      <c r="Y12" s="111"/>
      <c r="Z12" s="111"/>
      <c r="AA12" s="111" t="s">
        <v>41</v>
      </c>
      <c r="AB12" s="114">
        <v>15</v>
      </c>
      <c r="AC12" s="114">
        <v>10</v>
      </c>
      <c r="AD12" s="114">
        <v>6</v>
      </c>
      <c r="AE12" s="114">
        <v>3</v>
      </c>
      <c r="AF12" s="114">
        <v>1</v>
      </c>
      <c r="AG12" s="114">
        <v>0</v>
      </c>
      <c r="AH12" s="114">
        <v>0</v>
      </c>
      <c r="AI12" s="48"/>
      <c r="AJ12" s="48"/>
      <c r="AK12" s="48"/>
    </row>
    <row r="13" spans="1:37" s="224" customFormat="1" ht="12.9" customHeight="1" x14ac:dyDescent="0.25">
      <c r="A13" s="226">
        <v>4</v>
      </c>
      <c r="B13" s="213">
        <v>0</v>
      </c>
      <c r="C13" s="214">
        <v>0</v>
      </c>
      <c r="D13" s="214">
        <v>0</v>
      </c>
      <c r="E13" s="215">
        <v>7</v>
      </c>
      <c r="F13" s="236" t="s">
        <v>237</v>
      </c>
      <c r="G13" s="236">
        <v>0</v>
      </c>
      <c r="H13" s="236"/>
      <c r="I13" s="236">
        <v>0</v>
      </c>
      <c r="J13" s="248"/>
      <c r="K13" s="218"/>
      <c r="L13" s="218"/>
      <c r="M13" s="218"/>
      <c r="N13" s="246"/>
      <c r="O13" s="244"/>
      <c r="P13" s="244"/>
      <c r="Q13" s="221"/>
      <c r="R13" s="222"/>
      <c r="S13" s="223"/>
      <c r="U13" s="235" t="e">
        <f>[1]Birók!P27</f>
        <v>#REF!</v>
      </c>
      <c r="Y13" s="111"/>
      <c r="Z13" s="111"/>
      <c r="AA13" s="111" t="s">
        <v>40</v>
      </c>
      <c r="AB13" s="114">
        <v>10</v>
      </c>
      <c r="AC13" s="114">
        <v>6</v>
      </c>
      <c r="AD13" s="114">
        <v>3</v>
      </c>
      <c r="AE13" s="114">
        <v>1</v>
      </c>
      <c r="AF13" s="114">
        <v>0</v>
      </c>
      <c r="AG13" s="114">
        <v>0</v>
      </c>
      <c r="AH13" s="114">
        <v>0</v>
      </c>
      <c r="AI13" s="48"/>
      <c r="AJ13" s="48"/>
      <c r="AK13" s="48"/>
    </row>
    <row r="14" spans="1:37" s="224" customFormat="1" ht="12.9" customHeight="1" x14ac:dyDescent="0.25">
      <c r="A14" s="226"/>
      <c r="B14" s="227"/>
      <c r="C14" s="228"/>
      <c r="D14" s="228"/>
      <c r="E14" s="239"/>
      <c r="F14" s="218"/>
      <c r="G14" s="218"/>
      <c r="H14" s="249"/>
      <c r="I14" s="250"/>
      <c r="J14" s="240"/>
      <c r="K14" s="218"/>
      <c r="L14" s="218"/>
      <c r="M14" s="241" t="s">
        <v>113</v>
      </c>
      <c r="N14" s="242"/>
      <c r="O14" s="216" t="s">
        <v>234</v>
      </c>
      <c r="P14" s="243"/>
      <c r="Q14" s="221"/>
      <c r="R14" s="222"/>
      <c r="S14" s="223"/>
      <c r="U14" s="235" t="e">
        <f>[1]Birók!P28</f>
        <v>#REF!</v>
      </c>
      <c r="Y14" s="111"/>
      <c r="Z14" s="111"/>
      <c r="AA14" s="111" t="s">
        <v>39</v>
      </c>
      <c r="AB14" s="114">
        <v>3</v>
      </c>
      <c r="AC14" s="114">
        <v>2</v>
      </c>
      <c r="AD14" s="114">
        <v>1</v>
      </c>
      <c r="AE14" s="114">
        <v>0</v>
      </c>
      <c r="AF14" s="114">
        <v>0</v>
      </c>
      <c r="AG14" s="114">
        <v>0</v>
      </c>
      <c r="AH14" s="114">
        <v>0</v>
      </c>
      <c r="AI14" s="48"/>
      <c r="AJ14" s="48"/>
      <c r="AK14" s="48"/>
    </row>
    <row r="15" spans="1:37" s="224" customFormat="1" ht="12.9" customHeight="1" x14ac:dyDescent="0.25">
      <c r="A15" s="212">
        <v>5</v>
      </c>
      <c r="B15" s="213">
        <v>0</v>
      </c>
      <c r="C15" s="214">
        <v>0</v>
      </c>
      <c r="D15" s="214">
        <v>0</v>
      </c>
      <c r="E15" s="215">
        <v>4</v>
      </c>
      <c r="F15" s="216" t="s">
        <v>238</v>
      </c>
      <c r="G15" s="216">
        <v>0</v>
      </c>
      <c r="H15" s="216"/>
      <c r="I15" s="216">
        <v>0</v>
      </c>
      <c r="J15" s="251"/>
      <c r="K15" s="218"/>
      <c r="L15" s="218"/>
      <c r="M15" s="218"/>
      <c r="N15" s="246"/>
      <c r="O15" s="218" t="s">
        <v>333</v>
      </c>
      <c r="P15" s="246"/>
      <c r="Q15" s="221"/>
      <c r="R15" s="222"/>
      <c r="S15" s="223"/>
      <c r="U15" s="235" t="e">
        <f>[1]Birók!P29</f>
        <v>#REF!</v>
      </c>
      <c r="Y15" s="111"/>
      <c r="Z15" s="111"/>
      <c r="AA15" s="111"/>
      <c r="AB15" s="111"/>
      <c r="AC15" s="111"/>
      <c r="AD15" s="111"/>
      <c r="AE15" s="111"/>
      <c r="AF15" s="111"/>
      <c r="AG15" s="111"/>
      <c r="AH15" s="111"/>
      <c r="AI15" s="48"/>
      <c r="AJ15" s="48"/>
      <c r="AK15" s="48"/>
    </row>
    <row r="16" spans="1:37" s="224" customFormat="1" ht="12.9" customHeight="1" thickBot="1" x14ac:dyDescent="0.3">
      <c r="A16" s="226"/>
      <c r="B16" s="227"/>
      <c r="C16" s="228"/>
      <c r="D16" s="228"/>
      <c r="E16" s="239"/>
      <c r="F16" s="230"/>
      <c r="G16" s="230"/>
      <c r="H16" s="231"/>
      <c r="I16" s="232" t="s">
        <v>113</v>
      </c>
      <c r="J16" s="233"/>
      <c r="K16" s="216" t="s">
        <v>238</v>
      </c>
      <c r="L16" s="234"/>
      <c r="M16" s="218"/>
      <c r="N16" s="246"/>
      <c r="O16" s="244"/>
      <c r="P16" s="246"/>
      <c r="Q16" s="221"/>
      <c r="R16" s="222"/>
      <c r="S16" s="223"/>
      <c r="U16" s="252" t="e">
        <f>[1]Birók!P30</f>
        <v>#REF!</v>
      </c>
      <c r="Y16" s="111"/>
      <c r="Z16" s="111"/>
      <c r="AA16" s="111" t="s">
        <v>50</v>
      </c>
      <c r="AB16" s="114">
        <v>150</v>
      </c>
      <c r="AC16" s="114">
        <v>120</v>
      </c>
      <c r="AD16" s="114">
        <v>90</v>
      </c>
      <c r="AE16" s="114">
        <v>60</v>
      </c>
      <c r="AF16" s="114">
        <v>40</v>
      </c>
      <c r="AG16" s="114">
        <v>25</v>
      </c>
      <c r="AH16" s="114">
        <v>15</v>
      </c>
      <c r="AI16" s="48"/>
      <c r="AJ16" s="48"/>
      <c r="AK16" s="48"/>
    </row>
    <row r="17" spans="1:37" s="224" customFormat="1" ht="12.9" customHeight="1" x14ac:dyDescent="0.25">
      <c r="A17" s="226">
        <v>6</v>
      </c>
      <c r="B17" s="213">
        <v>0</v>
      </c>
      <c r="C17" s="214">
        <v>0</v>
      </c>
      <c r="D17" s="214">
        <v>0</v>
      </c>
      <c r="E17" s="215">
        <v>11</v>
      </c>
      <c r="F17" s="236" t="s">
        <v>239</v>
      </c>
      <c r="G17" s="236">
        <v>0</v>
      </c>
      <c r="H17" s="236"/>
      <c r="I17" s="236">
        <v>0</v>
      </c>
      <c r="J17" s="237"/>
      <c r="K17" s="218" t="s">
        <v>334</v>
      </c>
      <c r="L17" s="238"/>
      <c r="M17" s="218"/>
      <c r="N17" s="246"/>
      <c r="O17" s="244"/>
      <c r="P17" s="246"/>
      <c r="Q17" s="221"/>
      <c r="R17" s="222"/>
      <c r="S17" s="223"/>
      <c r="Y17" s="111"/>
      <c r="Z17" s="111"/>
      <c r="AA17" s="111" t="s">
        <v>52</v>
      </c>
      <c r="AB17" s="114">
        <v>120</v>
      </c>
      <c r="AC17" s="114">
        <v>90</v>
      </c>
      <c r="AD17" s="114">
        <v>60</v>
      </c>
      <c r="AE17" s="114">
        <v>40</v>
      </c>
      <c r="AF17" s="114">
        <v>25</v>
      </c>
      <c r="AG17" s="114">
        <v>15</v>
      </c>
      <c r="AH17" s="114">
        <v>8</v>
      </c>
      <c r="AI17" s="48"/>
      <c r="AJ17" s="48"/>
      <c r="AK17" s="48"/>
    </row>
    <row r="18" spans="1:37" s="224" customFormat="1" ht="12.9" customHeight="1" x14ac:dyDescent="0.25">
      <c r="A18" s="226"/>
      <c r="B18" s="227"/>
      <c r="C18" s="228"/>
      <c r="D18" s="228"/>
      <c r="E18" s="239"/>
      <c r="F18" s="230"/>
      <c r="G18" s="230"/>
      <c r="H18" s="231"/>
      <c r="I18" s="218"/>
      <c r="J18" s="240"/>
      <c r="K18" s="241" t="s">
        <v>113</v>
      </c>
      <c r="L18" s="242"/>
      <c r="M18" s="216" t="s">
        <v>238</v>
      </c>
      <c r="N18" s="253"/>
      <c r="O18" s="244"/>
      <c r="P18" s="246"/>
      <c r="Q18" s="221"/>
      <c r="R18" s="222"/>
      <c r="S18" s="223"/>
      <c r="Y18" s="111"/>
      <c r="Z18" s="111"/>
      <c r="AA18" s="111" t="s">
        <v>51</v>
      </c>
      <c r="AB18" s="114">
        <v>90</v>
      </c>
      <c r="AC18" s="114">
        <v>60</v>
      </c>
      <c r="AD18" s="114">
        <v>40</v>
      </c>
      <c r="AE18" s="114">
        <v>25</v>
      </c>
      <c r="AF18" s="114">
        <v>15</v>
      </c>
      <c r="AG18" s="114">
        <v>8</v>
      </c>
      <c r="AH18" s="114">
        <v>4</v>
      </c>
      <c r="AI18" s="48"/>
      <c r="AJ18" s="48"/>
      <c r="AK18" s="48"/>
    </row>
    <row r="19" spans="1:37" s="224" customFormat="1" ht="12.9" customHeight="1" x14ac:dyDescent="0.25">
      <c r="A19" s="226">
        <v>7</v>
      </c>
      <c r="B19" s="213">
        <v>0</v>
      </c>
      <c r="C19" s="214">
        <v>0</v>
      </c>
      <c r="D19" s="214">
        <v>0</v>
      </c>
      <c r="E19" s="215">
        <v>5</v>
      </c>
      <c r="F19" s="236" t="s">
        <v>240</v>
      </c>
      <c r="G19" s="236">
        <v>0</v>
      </c>
      <c r="H19" s="236"/>
      <c r="I19" s="236">
        <v>0</v>
      </c>
      <c r="J19" s="217"/>
      <c r="K19" s="218"/>
      <c r="L19" s="245"/>
      <c r="M19" s="218" t="s">
        <v>312</v>
      </c>
      <c r="N19" s="244"/>
      <c r="O19" s="244"/>
      <c r="P19" s="246"/>
      <c r="Q19" s="221"/>
      <c r="R19" s="222"/>
      <c r="S19" s="223"/>
      <c r="Y19" s="111"/>
      <c r="Z19" s="111"/>
      <c r="AA19" s="111" t="s">
        <v>49</v>
      </c>
      <c r="AB19" s="114">
        <v>60</v>
      </c>
      <c r="AC19" s="114">
        <v>40</v>
      </c>
      <c r="AD19" s="114">
        <v>25</v>
      </c>
      <c r="AE19" s="114">
        <v>15</v>
      </c>
      <c r="AF19" s="114">
        <v>8</v>
      </c>
      <c r="AG19" s="114">
        <v>4</v>
      </c>
      <c r="AH19" s="114">
        <v>2</v>
      </c>
      <c r="AI19" s="48"/>
      <c r="AJ19" s="48"/>
      <c r="AK19" s="48"/>
    </row>
    <row r="20" spans="1:37" s="224" customFormat="1" ht="12.9" customHeight="1" x14ac:dyDescent="0.25">
      <c r="A20" s="226"/>
      <c r="B20" s="227"/>
      <c r="C20" s="228"/>
      <c r="D20" s="228"/>
      <c r="E20" s="229"/>
      <c r="F20" s="230"/>
      <c r="G20" s="230"/>
      <c r="H20" s="231"/>
      <c r="I20" s="232" t="s">
        <v>113</v>
      </c>
      <c r="J20" s="233"/>
      <c r="K20" s="236" t="s">
        <v>240</v>
      </c>
      <c r="L20" s="247"/>
      <c r="M20" s="218"/>
      <c r="N20" s="244"/>
      <c r="O20" s="244"/>
      <c r="P20" s="246"/>
      <c r="Q20" s="221"/>
      <c r="R20" s="222"/>
      <c r="S20" s="223"/>
      <c r="Y20" s="111"/>
      <c r="Z20" s="111"/>
      <c r="AA20" s="111" t="s">
        <v>47</v>
      </c>
      <c r="AB20" s="114">
        <v>40</v>
      </c>
      <c r="AC20" s="114">
        <v>25</v>
      </c>
      <c r="AD20" s="114">
        <v>15</v>
      </c>
      <c r="AE20" s="114">
        <v>8</v>
      </c>
      <c r="AF20" s="114">
        <v>4</v>
      </c>
      <c r="AG20" s="114">
        <v>2</v>
      </c>
      <c r="AH20" s="114">
        <v>1</v>
      </c>
      <c r="AI20" s="48"/>
      <c r="AJ20" s="48"/>
      <c r="AK20" s="48"/>
    </row>
    <row r="21" spans="1:37" s="224" customFormat="1" ht="12.9" customHeight="1" x14ac:dyDescent="0.25">
      <c r="A21" s="226">
        <v>8</v>
      </c>
      <c r="B21" s="213">
        <v>0</v>
      </c>
      <c r="C21" s="214">
        <v>0</v>
      </c>
      <c r="D21" s="214">
        <v>0</v>
      </c>
      <c r="E21" s="215">
        <v>10</v>
      </c>
      <c r="F21" s="236" t="s">
        <v>241</v>
      </c>
      <c r="G21" s="236">
        <v>0</v>
      </c>
      <c r="H21" s="236"/>
      <c r="I21" s="236">
        <v>0</v>
      </c>
      <c r="J21" s="248"/>
      <c r="K21" s="218" t="s">
        <v>335</v>
      </c>
      <c r="L21" s="218"/>
      <c r="M21" s="218"/>
      <c r="N21" s="244"/>
      <c r="O21" s="244"/>
      <c r="P21" s="246"/>
      <c r="Q21" s="221"/>
      <c r="R21" s="222"/>
      <c r="S21" s="223"/>
      <c r="Y21" s="111"/>
      <c r="Z21" s="111"/>
      <c r="AA21" s="111" t="s">
        <v>45</v>
      </c>
      <c r="AB21" s="114">
        <v>25</v>
      </c>
      <c r="AC21" s="114">
        <v>15</v>
      </c>
      <c r="AD21" s="114">
        <v>10</v>
      </c>
      <c r="AE21" s="114">
        <v>6</v>
      </c>
      <c r="AF21" s="114">
        <v>3</v>
      </c>
      <c r="AG21" s="114">
        <v>1</v>
      </c>
      <c r="AH21" s="114">
        <v>0</v>
      </c>
      <c r="AI21" s="48"/>
      <c r="AJ21" s="48"/>
      <c r="AK21" s="48"/>
    </row>
    <row r="22" spans="1:37" s="224" customFormat="1" ht="12.9" customHeight="1" x14ac:dyDescent="0.25">
      <c r="A22" s="226"/>
      <c r="B22" s="227"/>
      <c r="C22" s="228"/>
      <c r="D22" s="228"/>
      <c r="E22" s="229"/>
      <c r="F22" s="250"/>
      <c r="G22" s="250"/>
      <c r="H22" s="254"/>
      <c r="I22" s="250"/>
      <c r="J22" s="240"/>
      <c r="K22" s="218"/>
      <c r="L22" s="218"/>
      <c r="M22" s="218"/>
      <c r="N22" s="244"/>
      <c r="O22" s="241" t="s">
        <v>113</v>
      </c>
      <c r="P22" s="242"/>
      <c r="Q22" s="216" t="s">
        <v>234</v>
      </c>
      <c r="R22" s="243"/>
      <c r="S22" s="223"/>
      <c r="Y22" s="111"/>
      <c r="Z22" s="111"/>
      <c r="AA22" s="111" t="s">
        <v>44</v>
      </c>
      <c r="AB22" s="114">
        <v>15</v>
      </c>
      <c r="AC22" s="114">
        <v>10</v>
      </c>
      <c r="AD22" s="114">
        <v>6</v>
      </c>
      <c r="AE22" s="114">
        <v>3</v>
      </c>
      <c r="AF22" s="114">
        <v>1</v>
      </c>
      <c r="AG22" s="114">
        <v>0</v>
      </c>
      <c r="AH22" s="114">
        <v>0</v>
      </c>
      <c r="AI22" s="48"/>
      <c r="AJ22" s="48"/>
      <c r="AK22" s="48"/>
    </row>
    <row r="23" spans="1:37" s="224" customFormat="1" ht="12.9" customHeight="1" x14ac:dyDescent="0.25">
      <c r="A23" s="226">
        <v>9</v>
      </c>
      <c r="B23" s="213">
        <v>0</v>
      </c>
      <c r="C23" s="214">
        <v>0</v>
      </c>
      <c r="D23" s="214">
        <v>0</v>
      </c>
      <c r="E23" s="215">
        <v>8</v>
      </c>
      <c r="F23" s="236" t="s">
        <v>242</v>
      </c>
      <c r="G23" s="236">
        <v>0</v>
      </c>
      <c r="H23" s="236"/>
      <c r="I23" s="236">
        <v>0</v>
      </c>
      <c r="J23" s="217"/>
      <c r="K23" s="218"/>
      <c r="L23" s="218"/>
      <c r="M23" s="218"/>
      <c r="N23" s="244"/>
      <c r="O23" s="218"/>
      <c r="P23" s="246"/>
      <c r="Q23" s="218" t="s">
        <v>339</v>
      </c>
      <c r="R23" s="244"/>
      <c r="S23" s="223"/>
      <c r="Y23" s="111"/>
      <c r="Z23" s="111"/>
      <c r="AA23" s="111" t="s">
        <v>43</v>
      </c>
      <c r="AB23" s="114">
        <v>10</v>
      </c>
      <c r="AC23" s="114">
        <v>6</v>
      </c>
      <c r="AD23" s="114">
        <v>3</v>
      </c>
      <c r="AE23" s="114">
        <v>1</v>
      </c>
      <c r="AF23" s="114">
        <v>0</v>
      </c>
      <c r="AG23" s="114">
        <v>0</v>
      </c>
      <c r="AH23" s="114">
        <v>0</v>
      </c>
      <c r="AI23" s="48"/>
      <c r="AJ23" s="48"/>
      <c r="AK23" s="48"/>
    </row>
    <row r="24" spans="1:37" s="224" customFormat="1" ht="12.9" customHeight="1" x14ac:dyDescent="0.25">
      <c r="A24" s="226"/>
      <c r="B24" s="227"/>
      <c r="C24" s="228"/>
      <c r="D24" s="228"/>
      <c r="E24" s="229"/>
      <c r="F24" s="230"/>
      <c r="G24" s="230"/>
      <c r="H24" s="231"/>
      <c r="I24" s="232" t="s">
        <v>113</v>
      </c>
      <c r="J24" s="233"/>
      <c r="K24" s="236" t="s">
        <v>242</v>
      </c>
      <c r="L24" s="234"/>
      <c r="M24" s="218"/>
      <c r="N24" s="244"/>
      <c r="O24" s="244"/>
      <c r="P24" s="246"/>
      <c r="Q24" s="221"/>
      <c r="R24" s="222"/>
      <c r="S24" s="223"/>
      <c r="Y24" s="111"/>
      <c r="Z24" s="111"/>
      <c r="AA24" s="111" t="s">
        <v>42</v>
      </c>
      <c r="AB24" s="114">
        <v>6</v>
      </c>
      <c r="AC24" s="114">
        <v>3</v>
      </c>
      <c r="AD24" s="114">
        <v>1</v>
      </c>
      <c r="AE24" s="114">
        <v>0</v>
      </c>
      <c r="AF24" s="114">
        <v>0</v>
      </c>
      <c r="AG24" s="114">
        <v>0</v>
      </c>
      <c r="AH24" s="114">
        <v>0</v>
      </c>
      <c r="AI24" s="48"/>
      <c r="AJ24" s="48"/>
      <c r="AK24" s="48"/>
    </row>
    <row r="25" spans="1:37" s="224" customFormat="1" ht="12.9" customHeight="1" x14ac:dyDescent="0.25">
      <c r="A25" s="226">
        <v>10</v>
      </c>
      <c r="B25" s="213">
        <v>0</v>
      </c>
      <c r="C25" s="214">
        <v>0</v>
      </c>
      <c r="D25" s="214">
        <v>0</v>
      </c>
      <c r="E25" s="215">
        <v>9</v>
      </c>
      <c r="F25" s="236" t="s">
        <v>243</v>
      </c>
      <c r="G25" s="236">
        <v>0</v>
      </c>
      <c r="H25" s="236"/>
      <c r="I25" s="236">
        <v>0</v>
      </c>
      <c r="J25" s="237"/>
      <c r="K25" s="218" t="s">
        <v>310</v>
      </c>
      <c r="L25" s="238"/>
      <c r="M25" s="218"/>
      <c r="N25" s="244"/>
      <c r="O25" s="244"/>
      <c r="P25" s="246"/>
      <c r="Q25" s="221"/>
      <c r="R25" s="222"/>
      <c r="S25" s="223"/>
      <c r="Y25" s="111"/>
      <c r="Z25" s="111"/>
      <c r="AA25" s="111" t="s">
        <v>41</v>
      </c>
      <c r="AB25" s="114">
        <v>3</v>
      </c>
      <c r="AC25" s="114">
        <v>2</v>
      </c>
      <c r="AD25" s="114">
        <v>1</v>
      </c>
      <c r="AE25" s="114">
        <v>0</v>
      </c>
      <c r="AF25" s="114">
        <v>0</v>
      </c>
      <c r="AG25" s="114">
        <v>0</v>
      </c>
      <c r="AH25" s="114">
        <v>0</v>
      </c>
      <c r="AI25" s="48"/>
      <c r="AJ25" s="48"/>
      <c r="AK25" s="48"/>
    </row>
    <row r="26" spans="1:37" s="224" customFormat="1" ht="12.9" customHeight="1" x14ac:dyDescent="0.25">
      <c r="A26" s="226"/>
      <c r="B26" s="227"/>
      <c r="C26" s="228"/>
      <c r="D26" s="228"/>
      <c r="E26" s="239"/>
      <c r="F26" s="230"/>
      <c r="G26" s="230"/>
      <c r="H26" s="231"/>
      <c r="I26" s="218"/>
      <c r="J26" s="240"/>
      <c r="K26" s="241" t="s">
        <v>113</v>
      </c>
      <c r="L26" s="242"/>
      <c r="M26" s="216" t="s">
        <v>245</v>
      </c>
      <c r="N26" s="243"/>
      <c r="O26" s="244"/>
      <c r="P26" s="246"/>
      <c r="Q26" s="221"/>
      <c r="R26" s="222"/>
      <c r="S26" s="223"/>
      <c r="Y26" s="48"/>
      <c r="Z26" s="48"/>
      <c r="AA26" s="48"/>
      <c r="AB26" s="48"/>
      <c r="AC26" s="48"/>
      <c r="AD26" s="48"/>
      <c r="AE26" s="48"/>
      <c r="AF26" s="48"/>
      <c r="AG26" s="48"/>
      <c r="AH26" s="48"/>
      <c r="AI26" s="48"/>
      <c r="AJ26" s="48"/>
      <c r="AK26" s="48"/>
    </row>
    <row r="27" spans="1:37" s="224" customFormat="1" ht="12.9" customHeight="1" x14ac:dyDescent="0.25">
      <c r="A27" s="226">
        <v>11</v>
      </c>
      <c r="B27" s="213">
        <v>0</v>
      </c>
      <c r="C27" s="214">
        <v>0</v>
      </c>
      <c r="D27" s="214">
        <v>0</v>
      </c>
      <c r="E27" s="215">
        <v>6</v>
      </c>
      <c r="F27" s="236" t="s">
        <v>244</v>
      </c>
      <c r="G27" s="236">
        <v>0</v>
      </c>
      <c r="H27" s="236"/>
      <c r="I27" s="236">
        <v>0</v>
      </c>
      <c r="J27" s="217"/>
      <c r="K27" s="218"/>
      <c r="L27" s="245"/>
      <c r="M27" s="218" t="s">
        <v>312</v>
      </c>
      <c r="N27" s="246"/>
      <c r="O27" s="244"/>
      <c r="P27" s="246"/>
      <c r="Q27" s="221"/>
      <c r="R27" s="222"/>
      <c r="S27" s="223"/>
      <c r="Y27" s="48"/>
      <c r="Z27" s="48"/>
      <c r="AA27" s="48"/>
      <c r="AB27" s="48"/>
      <c r="AC27" s="48"/>
      <c r="AD27" s="48"/>
      <c r="AE27" s="48"/>
      <c r="AF27" s="48"/>
      <c r="AG27" s="48"/>
      <c r="AH27" s="48"/>
      <c r="AI27" s="48"/>
      <c r="AJ27" s="48"/>
      <c r="AK27" s="48"/>
    </row>
    <row r="28" spans="1:37" s="224" customFormat="1" ht="12.9" customHeight="1" x14ac:dyDescent="0.25">
      <c r="A28" s="255"/>
      <c r="B28" s="227"/>
      <c r="C28" s="228"/>
      <c r="D28" s="228"/>
      <c r="E28" s="239"/>
      <c r="F28" s="230"/>
      <c r="G28" s="230"/>
      <c r="H28" s="231"/>
      <c r="I28" s="232" t="s">
        <v>113</v>
      </c>
      <c r="J28" s="233"/>
      <c r="K28" s="216" t="s">
        <v>245</v>
      </c>
      <c r="L28" s="247"/>
      <c r="M28" s="218"/>
      <c r="N28" s="246"/>
      <c r="O28" s="244"/>
      <c r="P28" s="246"/>
      <c r="Q28" s="221"/>
      <c r="R28" s="222"/>
      <c r="S28" s="223"/>
    </row>
    <row r="29" spans="1:37" s="224" customFormat="1" ht="12.9" customHeight="1" x14ac:dyDescent="0.25">
      <c r="A29" s="212">
        <v>12</v>
      </c>
      <c r="B29" s="213">
        <v>0</v>
      </c>
      <c r="C29" s="214">
        <v>0</v>
      </c>
      <c r="D29" s="214">
        <v>0</v>
      </c>
      <c r="E29" s="215">
        <v>3</v>
      </c>
      <c r="F29" s="216" t="s">
        <v>245</v>
      </c>
      <c r="G29" s="216">
        <v>0</v>
      </c>
      <c r="H29" s="216"/>
      <c r="I29" s="216">
        <v>0</v>
      </c>
      <c r="J29" s="248"/>
      <c r="K29" s="218" t="s">
        <v>317</v>
      </c>
      <c r="L29" s="218"/>
      <c r="M29" s="218"/>
      <c r="N29" s="246"/>
      <c r="O29" s="244"/>
      <c r="P29" s="246"/>
      <c r="Q29" s="221"/>
      <c r="R29" s="222"/>
      <c r="S29" s="223"/>
    </row>
    <row r="30" spans="1:37" s="224" customFormat="1" ht="12.9" customHeight="1" x14ac:dyDescent="0.25">
      <c r="A30" s="226"/>
      <c r="B30" s="227"/>
      <c r="C30" s="228"/>
      <c r="D30" s="228"/>
      <c r="E30" s="239"/>
      <c r="F30" s="218"/>
      <c r="G30" s="218"/>
      <c r="H30" s="249"/>
      <c r="I30" s="250"/>
      <c r="J30" s="240"/>
      <c r="K30" s="218"/>
      <c r="L30" s="218"/>
      <c r="M30" s="241" t="s">
        <v>113</v>
      </c>
      <c r="N30" s="242"/>
      <c r="O30" s="216" t="s">
        <v>245</v>
      </c>
      <c r="P30" s="253"/>
      <c r="Q30" s="221"/>
      <c r="R30" s="222"/>
      <c r="S30" s="223"/>
    </row>
    <row r="31" spans="1:37" s="224" customFormat="1" ht="12.9" customHeight="1" x14ac:dyDescent="0.25">
      <c r="A31" s="226">
        <v>13</v>
      </c>
      <c r="B31" s="213">
        <v>0</v>
      </c>
      <c r="C31" s="214">
        <v>0</v>
      </c>
      <c r="D31" s="214">
        <v>0</v>
      </c>
      <c r="E31" s="215">
        <v>13</v>
      </c>
      <c r="F31" s="236" t="s">
        <v>246</v>
      </c>
      <c r="G31" s="236">
        <v>0</v>
      </c>
      <c r="H31" s="236"/>
      <c r="I31" s="236">
        <v>0</v>
      </c>
      <c r="J31" s="251"/>
      <c r="K31" s="218"/>
      <c r="L31" s="218"/>
      <c r="M31" s="218"/>
      <c r="N31" s="246"/>
      <c r="O31" s="218" t="s">
        <v>338</v>
      </c>
      <c r="P31" s="244"/>
      <c r="Q31" s="221"/>
      <c r="R31" s="222"/>
      <c r="S31" s="223"/>
    </row>
    <row r="32" spans="1:37" s="224" customFormat="1" ht="12.9" customHeight="1" x14ac:dyDescent="0.25">
      <c r="A32" s="226"/>
      <c r="B32" s="227"/>
      <c r="C32" s="228"/>
      <c r="D32" s="228"/>
      <c r="E32" s="239"/>
      <c r="F32" s="230"/>
      <c r="G32" s="230"/>
      <c r="H32" s="231"/>
      <c r="I32" s="241" t="s">
        <v>113</v>
      </c>
      <c r="J32" s="233"/>
      <c r="K32" s="236" t="s">
        <v>246</v>
      </c>
      <c r="L32" s="234"/>
      <c r="M32" s="218"/>
      <c r="N32" s="246"/>
      <c r="O32" s="244"/>
      <c r="P32" s="244"/>
      <c r="Q32" s="221"/>
      <c r="R32" s="222"/>
      <c r="S32" s="223"/>
    </row>
    <row r="33" spans="1:19" s="224" customFormat="1" ht="12.9" customHeight="1" x14ac:dyDescent="0.25">
      <c r="A33" s="226">
        <v>14</v>
      </c>
      <c r="B33" s="213">
        <v>0</v>
      </c>
      <c r="C33" s="214">
        <v>0</v>
      </c>
      <c r="D33" s="214">
        <v>0</v>
      </c>
      <c r="E33" s="215">
        <v>14</v>
      </c>
      <c r="F33" s="236" t="s">
        <v>247</v>
      </c>
      <c r="G33" s="236">
        <v>0</v>
      </c>
      <c r="H33" s="236"/>
      <c r="I33" s="236">
        <v>0</v>
      </c>
      <c r="J33" s="237"/>
      <c r="K33" s="218" t="s">
        <v>309</v>
      </c>
      <c r="L33" s="238"/>
      <c r="M33" s="218"/>
      <c r="N33" s="246"/>
      <c r="O33" s="244"/>
      <c r="P33" s="244"/>
      <c r="Q33" s="221"/>
      <c r="R33" s="222"/>
      <c r="S33" s="223"/>
    </row>
    <row r="34" spans="1:19" s="224" customFormat="1" ht="12.9" customHeight="1" x14ac:dyDescent="0.25">
      <c r="A34" s="226"/>
      <c r="B34" s="227"/>
      <c r="C34" s="228"/>
      <c r="D34" s="228"/>
      <c r="E34" s="239"/>
      <c r="F34" s="230"/>
      <c r="G34" s="230"/>
      <c r="H34" s="231"/>
      <c r="I34" s="218"/>
      <c r="J34" s="240"/>
      <c r="K34" s="241" t="s">
        <v>113</v>
      </c>
      <c r="L34" s="242"/>
      <c r="M34" s="236" t="s">
        <v>246</v>
      </c>
      <c r="N34" s="253"/>
      <c r="O34" s="244"/>
      <c r="P34" s="244"/>
      <c r="Q34" s="221"/>
      <c r="R34" s="222"/>
      <c r="S34" s="223"/>
    </row>
    <row r="35" spans="1:19" s="224" customFormat="1" ht="12.9" customHeight="1" x14ac:dyDescent="0.25">
      <c r="A35" s="226">
        <v>15</v>
      </c>
      <c r="B35" s="213">
        <v>0</v>
      </c>
      <c r="C35" s="214">
        <v>0</v>
      </c>
      <c r="D35" s="214">
        <v>0</v>
      </c>
      <c r="E35" s="215">
        <v>16</v>
      </c>
      <c r="F35" s="236" t="s">
        <v>248</v>
      </c>
      <c r="G35" s="236">
        <v>0</v>
      </c>
      <c r="H35" s="236"/>
      <c r="I35" s="236">
        <v>0</v>
      </c>
      <c r="J35" s="217"/>
      <c r="K35" s="218"/>
      <c r="L35" s="245"/>
      <c r="M35" s="218" t="s">
        <v>337</v>
      </c>
      <c r="N35" s="244"/>
      <c r="O35" s="244"/>
      <c r="P35" s="244"/>
      <c r="Q35" s="221"/>
      <c r="R35" s="222"/>
      <c r="S35" s="223"/>
    </row>
    <row r="36" spans="1:19" s="224" customFormat="1" ht="12.9" customHeight="1" x14ac:dyDescent="0.25">
      <c r="A36" s="226"/>
      <c r="B36" s="227"/>
      <c r="C36" s="228"/>
      <c r="D36" s="228"/>
      <c r="E36" s="229"/>
      <c r="F36" s="230"/>
      <c r="G36" s="230"/>
      <c r="H36" s="231"/>
      <c r="I36" s="241" t="s">
        <v>113</v>
      </c>
      <c r="J36" s="233"/>
      <c r="K36" s="236" t="s">
        <v>248</v>
      </c>
      <c r="L36" s="247"/>
      <c r="M36" s="218"/>
      <c r="N36" s="244"/>
      <c r="O36" s="244"/>
      <c r="P36" s="244"/>
      <c r="Q36" s="221"/>
      <c r="R36" s="222"/>
      <c r="S36" s="223"/>
    </row>
    <row r="37" spans="1:19" s="224" customFormat="1" ht="12.9" customHeight="1" x14ac:dyDescent="0.25">
      <c r="A37" s="212">
        <v>16</v>
      </c>
      <c r="B37" s="213">
        <v>0</v>
      </c>
      <c r="C37" s="214">
        <v>0</v>
      </c>
      <c r="D37" s="214">
        <v>0</v>
      </c>
      <c r="E37" s="215">
        <v>2</v>
      </c>
      <c r="F37" s="216" t="s">
        <v>249</v>
      </c>
      <c r="G37" s="216">
        <v>0</v>
      </c>
      <c r="H37" s="236"/>
      <c r="I37" s="216">
        <v>0</v>
      </c>
      <c r="J37" s="248"/>
      <c r="K37" s="218" t="s">
        <v>336</v>
      </c>
      <c r="L37" s="218"/>
      <c r="M37" s="218"/>
      <c r="N37" s="244"/>
      <c r="O37" s="244"/>
      <c r="P37" s="244"/>
      <c r="Q37" s="221"/>
      <c r="R37" s="222"/>
      <c r="S37" s="223"/>
    </row>
    <row r="38" spans="1:19" s="224" customFormat="1" ht="9.6" customHeight="1" x14ac:dyDescent="0.25">
      <c r="A38" s="256"/>
      <c r="B38" s="229"/>
      <c r="C38" s="229"/>
      <c r="D38" s="229"/>
      <c r="E38" s="229"/>
      <c r="F38" s="250"/>
      <c r="G38" s="250"/>
      <c r="H38" s="254"/>
      <c r="I38" s="218"/>
      <c r="J38" s="240"/>
      <c r="K38" s="218"/>
      <c r="L38" s="218"/>
      <c r="M38" s="218"/>
      <c r="N38" s="244"/>
      <c r="O38" s="244"/>
      <c r="P38" s="244"/>
      <c r="Q38" s="221"/>
      <c r="R38" s="222"/>
      <c r="S38" s="223"/>
    </row>
    <row r="39" spans="1:19" s="224" customFormat="1" ht="9.6" customHeight="1" x14ac:dyDescent="0.25">
      <c r="A39" s="257"/>
      <c r="B39" s="258"/>
      <c r="C39" s="258"/>
      <c r="D39" s="258"/>
      <c r="E39" s="229"/>
      <c r="F39" s="258"/>
      <c r="G39" s="258"/>
      <c r="H39" s="258"/>
      <c r="I39" s="258"/>
      <c r="J39" s="229"/>
      <c r="K39" s="258"/>
      <c r="L39" s="258"/>
      <c r="M39" s="258"/>
      <c r="N39" s="259"/>
      <c r="O39" s="259"/>
      <c r="P39" s="259"/>
      <c r="Q39" s="221"/>
      <c r="R39" s="222"/>
      <c r="S39" s="223"/>
    </row>
    <row r="40" spans="1:19" s="224" customFormat="1" ht="9.6" customHeight="1" x14ac:dyDescent="0.25">
      <c r="A40" s="256"/>
      <c r="B40" s="229"/>
      <c r="C40" s="229"/>
      <c r="D40" s="229"/>
      <c r="E40" s="229"/>
      <c r="F40" s="258"/>
      <c r="G40" s="258"/>
      <c r="I40" s="258"/>
      <c r="J40" s="229"/>
      <c r="K40" s="258"/>
      <c r="L40" s="258"/>
      <c r="M40" s="260"/>
      <c r="N40" s="229"/>
      <c r="O40" s="258"/>
      <c r="P40" s="259"/>
      <c r="Q40" s="221"/>
      <c r="R40" s="222"/>
      <c r="S40" s="223"/>
    </row>
    <row r="41" spans="1:19" s="224" customFormat="1" ht="9.6" customHeight="1" x14ac:dyDescent="0.25">
      <c r="A41" s="256"/>
      <c r="B41" s="258"/>
      <c r="C41" s="258"/>
      <c r="D41" s="258"/>
      <c r="E41" s="229"/>
      <c r="F41" s="258"/>
      <c r="G41" s="258"/>
      <c r="H41" s="258"/>
      <c r="I41" s="258"/>
      <c r="J41" s="229"/>
      <c r="K41" s="258"/>
      <c r="L41" s="258"/>
      <c r="M41" s="258"/>
      <c r="N41" s="259"/>
      <c r="O41" s="258"/>
      <c r="P41" s="259"/>
      <c r="Q41" s="221"/>
      <c r="R41" s="222"/>
      <c r="S41" s="223"/>
    </row>
    <row r="42" spans="1:19" s="224" customFormat="1" ht="9.6" customHeight="1" x14ac:dyDescent="0.25">
      <c r="A42" s="256"/>
      <c r="B42" s="229"/>
      <c r="C42" s="229"/>
      <c r="D42" s="229"/>
      <c r="E42" s="229"/>
      <c r="F42" s="258"/>
      <c r="G42" s="258"/>
      <c r="I42" s="260"/>
      <c r="J42" s="229"/>
      <c r="K42" s="258"/>
      <c r="L42" s="258"/>
      <c r="M42" s="258"/>
      <c r="N42" s="259"/>
      <c r="O42" s="259"/>
      <c r="P42" s="259"/>
      <c r="Q42" s="221"/>
      <c r="R42" s="222"/>
      <c r="S42" s="223"/>
    </row>
    <row r="43" spans="1:19" s="224" customFormat="1" ht="9.6" customHeight="1" x14ac:dyDescent="0.25">
      <c r="A43" s="256"/>
      <c r="B43" s="258"/>
      <c r="C43" s="258"/>
      <c r="D43" s="258"/>
      <c r="E43" s="229"/>
      <c r="F43" s="258"/>
      <c r="G43" s="258"/>
      <c r="H43" s="258"/>
      <c r="I43" s="258"/>
      <c r="J43" s="229"/>
      <c r="K43" s="258"/>
      <c r="L43" s="261"/>
      <c r="M43" s="258"/>
      <c r="N43" s="259"/>
      <c r="O43" s="259"/>
      <c r="P43" s="259"/>
      <c r="Q43" s="221"/>
      <c r="R43" s="222"/>
      <c r="S43" s="223"/>
    </row>
    <row r="44" spans="1:19" s="224" customFormat="1" ht="9.6" customHeight="1" x14ac:dyDescent="0.25">
      <c r="A44" s="256"/>
      <c r="B44" s="229"/>
      <c r="C44" s="229"/>
      <c r="D44" s="229"/>
      <c r="E44" s="229"/>
      <c r="F44" s="258"/>
      <c r="G44" s="258"/>
      <c r="I44" s="258"/>
      <c r="J44" s="229"/>
      <c r="K44" s="260"/>
      <c r="L44" s="229"/>
      <c r="M44" s="258"/>
      <c r="N44" s="259"/>
      <c r="O44" s="259"/>
      <c r="P44" s="259"/>
      <c r="Q44" s="221"/>
      <c r="R44" s="222"/>
      <c r="S44" s="223"/>
    </row>
    <row r="45" spans="1:19" s="224" customFormat="1" ht="9.6" customHeight="1" x14ac:dyDescent="0.25">
      <c r="A45" s="256"/>
      <c r="B45" s="258"/>
      <c r="C45" s="258"/>
      <c r="D45" s="258"/>
      <c r="E45" s="229"/>
      <c r="F45" s="258"/>
      <c r="G45" s="258"/>
      <c r="H45" s="258"/>
      <c r="I45" s="258"/>
      <c r="J45" s="229"/>
      <c r="K45" s="258"/>
      <c r="L45" s="258"/>
      <c r="M45" s="258"/>
      <c r="N45" s="259"/>
      <c r="O45" s="259"/>
      <c r="P45" s="259"/>
      <c r="Q45" s="221"/>
      <c r="R45" s="222"/>
      <c r="S45" s="223"/>
    </row>
    <row r="46" spans="1:19" s="224" customFormat="1" ht="9.6" customHeight="1" x14ac:dyDescent="0.25">
      <c r="A46" s="256"/>
      <c r="B46" s="229"/>
      <c r="C46" s="229"/>
      <c r="D46" s="229"/>
      <c r="E46" s="229"/>
      <c r="F46" s="258"/>
      <c r="G46" s="258"/>
      <c r="I46" s="260"/>
      <c r="J46" s="229"/>
      <c r="K46" s="258"/>
      <c r="L46" s="258"/>
      <c r="M46" s="258"/>
      <c r="N46" s="259"/>
      <c r="O46" s="259"/>
      <c r="P46" s="259"/>
      <c r="Q46" s="221"/>
      <c r="R46" s="222"/>
      <c r="S46" s="223"/>
    </row>
    <row r="47" spans="1:19" s="224" customFormat="1" ht="9.6" customHeight="1" x14ac:dyDescent="0.25">
      <c r="A47" s="257"/>
      <c r="B47" s="258"/>
      <c r="C47" s="258"/>
      <c r="D47" s="258"/>
      <c r="E47" s="229"/>
      <c r="F47" s="258"/>
      <c r="G47" s="258"/>
      <c r="H47" s="258"/>
      <c r="I47" s="258"/>
      <c r="J47" s="229"/>
      <c r="K47" s="258"/>
      <c r="L47" s="258"/>
      <c r="M47" s="258"/>
      <c r="N47" s="258"/>
      <c r="O47" s="219"/>
      <c r="P47" s="219"/>
      <c r="Q47" s="221"/>
      <c r="R47" s="222"/>
      <c r="S47" s="223"/>
    </row>
    <row r="48" spans="1:19" s="268" customFormat="1" ht="6.75" customHeight="1" x14ac:dyDescent="0.25">
      <c r="A48" s="262"/>
      <c r="B48" s="262"/>
      <c r="C48" s="262"/>
      <c r="D48" s="262"/>
      <c r="E48" s="262"/>
      <c r="F48" s="263"/>
      <c r="G48" s="263"/>
      <c r="H48" s="263"/>
      <c r="I48" s="263"/>
      <c r="J48" s="264"/>
      <c r="K48" s="265"/>
      <c r="L48" s="266"/>
      <c r="M48" s="265"/>
      <c r="N48" s="266"/>
      <c r="O48" s="265"/>
      <c r="P48" s="266"/>
      <c r="Q48" s="265"/>
      <c r="R48" s="266"/>
      <c r="S48" s="267"/>
    </row>
    <row r="49" spans="1:18" s="278" customFormat="1" ht="10.5" customHeight="1" x14ac:dyDescent="0.25">
      <c r="A49" s="110" t="s">
        <v>38</v>
      </c>
      <c r="B49" s="109"/>
      <c r="C49" s="109"/>
      <c r="D49" s="108"/>
      <c r="E49" s="269" t="s">
        <v>36</v>
      </c>
      <c r="F49" s="270" t="s">
        <v>37</v>
      </c>
      <c r="G49" s="269"/>
      <c r="H49" s="271"/>
      <c r="I49" s="272"/>
      <c r="J49" s="269" t="s">
        <v>36</v>
      </c>
      <c r="K49" s="270" t="s">
        <v>35</v>
      </c>
      <c r="L49" s="273"/>
      <c r="M49" s="270" t="s">
        <v>34</v>
      </c>
      <c r="N49" s="274"/>
      <c r="O49" s="275" t="s">
        <v>33</v>
      </c>
      <c r="P49" s="275"/>
      <c r="Q49" s="276"/>
      <c r="R49" s="277"/>
    </row>
    <row r="50" spans="1:18" s="278" customFormat="1" ht="9" customHeight="1" x14ac:dyDescent="0.25">
      <c r="A50" s="279" t="s">
        <v>32</v>
      </c>
      <c r="B50" s="280"/>
      <c r="C50" s="281"/>
      <c r="D50" s="282"/>
      <c r="E50" s="283">
        <v>1</v>
      </c>
      <c r="F50" s="71" t="e">
        <f>IF(E50&gt;$R$57,,UPPER(VLOOKUP(E50,'[1]1MD ELO'!$A$7:$Q$134,2)))</f>
        <v>#REF!</v>
      </c>
      <c r="G50" s="284"/>
      <c r="H50" s="71"/>
      <c r="I50" s="67"/>
      <c r="J50" s="285" t="s">
        <v>31</v>
      </c>
      <c r="K50" s="50"/>
      <c r="L50" s="51"/>
      <c r="M50" s="50"/>
      <c r="N50" s="286"/>
      <c r="O50" s="287" t="s">
        <v>30</v>
      </c>
      <c r="P50" s="288"/>
      <c r="Q50" s="288"/>
      <c r="R50" s="289"/>
    </row>
    <row r="51" spans="1:18" s="278" customFormat="1" ht="9" customHeight="1" x14ac:dyDescent="0.25">
      <c r="A51" s="290" t="s">
        <v>29</v>
      </c>
      <c r="B51" s="291"/>
      <c r="C51" s="292"/>
      <c r="D51" s="293"/>
      <c r="E51" s="283">
        <v>2</v>
      </c>
      <c r="F51" s="71" t="e">
        <f>IF(E51&gt;$R$57,,UPPER(VLOOKUP(E51,'[1]1MD ELO'!$A$7:$Q$134,2)))</f>
        <v>#REF!</v>
      </c>
      <c r="G51" s="284"/>
      <c r="H51" s="71"/>
      <c r="I51" s="67"/>
      <c r="J51" s="285" t="s">
        <v>28</v>
      </c>
      <c r="K51" s="50"/>
      <c r="L51" s="51"/>
      <c r="M51" s="50"/>
      <c r="N51" s="286"/>
      <c r="O51" s="294"/>
      <c r="P51" s="295"/>
      <c r="Q51" s="291"/>
      <c r="R51" s="296"/>
    </row>
    <row r="52" spans="1:18" s="278" customFormat="1" ht="9" customHeight="1" x14ac:dyDescent="0.25">
      <c r="A52" s="88"/>
      <c r="B52" s="87"/>
      <c r="C52" s="297"/>
      <c r="D52" s="86"/>
      <c r="E52" s="283">
        <v>3</v>
      </c>
      <c r="F52" s="71" t="e">
        <f>IF(E52&gt;$R$57,,UPPER(VLOOKUP(E52,'[1]1MD ELO'!$A$7:$Q$134,2)))</f>
        <v>#REF!</v>
      </c>
      <c r="G52" s="284"/>
      <c r="H52" s="71"/>
      <c r="I52" s="67"/>
      <c r="J52" s="285" t="s">
        <v>27</v>
      </c>
      <c r="K52" s="50"/>
      <c r="L52" s="51"/>
      <c r="M52" s="50"/>
      <c r="N52" s="286"/>
      <c r="O52" s="287" t="s">
        <v>26</v>
      </c>
      <c r="P52" s="288"/>
      <c r="Q52" s="288"/>
      <c r="R52" s="289"/>
    </row>
    <row r="53" spans="1:18" s="278" customFormat="1" ht="9" customHeight="1" x14ac:dyDescent="0.25">
      <c r="A53" s="85"/>
      <c r="B53" s="84"/>
      <c r="C53" s="84"/>
      <c r="D53" s="80"/>
      <c r="E53" s="283">
        <v>4</v>
      </c>
      <c r="F53" s="71" t="e">
        <f>IF(E53&gt;$R$57,,UPPER(VLOOKUP(E53,'[1]1MD ELO'!$A$7:$Q$134,2)))</f>
        <v>#REF!</v>
      </c>
      <c r="G53" s="284"/>
      <c r="H53" s="71"/>
      <c r="I53" s="67"/>
      <c r="J53" s="285" t="s">
        <v>25</v>
      </c>
      <c r="K53" s="50"/>
      <c r="L53" s="51"/>
      <c r="M53" s="50"/>
      <c r="N53" s="286"/>
      <c r="O53" s="50"/>
      <c r="P53" s="51"/>
      <c r="Q53" s="50"/>
      <c r="R53" s="286"/>
    </row>
    <row r="54" spans="1:18" s="278" customFormat="1" ht="9" customHeight="1" x14ac:dyDescent="0.25">
      <c r="A54" s="83"/>
      <c r="B54" s="82"/>
      <c r="C54" s="82"/>
      <c r="D54" s="81"/>
      <c r="E54" s="283"/>
      <c r="F54" s="71"/>
      <c r="G54" s="284"/>
      <c r="H54" s="71"/>
      <c r="I54" s="67"/>
      <c r="J54" s="285" t="s">
        <v>24</v>
      </c>
      <c r="K54" s="50"/>
      <c r="L54" s="51"/>
      <c r="M54" s="50"/>
      <c r="N54" s="286"/>
      <c r="O54" s="291"/>
      <c r="P54" s="295"/>
      <c r="Q54" s="291"/>
      <c r="R54" s="296"/>
    </row>
    <row r="55" spans="1:18" s="278" customFormat="1" ht="9" customHeight="1" x14ac:dyDescent="0.25">
      <c r="A55" s="75"/>
      <c r="B55" s="74"/>
      <c r="C55" s="84"/>
      <c r="D55" s="80"/>
      <c r="E55" s="283"/>
      <c r="F55" s="71"/>
      <c r="G55" s="284"/>
      <c r="H55" s="71"/>
      <c r="I55" s="67"/>
      <c r="J55" s="285" t="s">
        <v>23</v>
      </c>
      <c r="K55" s="50"/>
      <c r="L55" s="51"/>
      <c r="M55" s="50"/>
      <c r="N55" s="286"/>
      <c r="O55" s="287" t="s">
        <v>22</v>
      </c>
      <c r="P55" s="288"/>
      <c r="Q55" s="288"/>
      <c r="R55" s="289"/>
    </row>
    <row r="56" spans="1:18" s="278" customFormat="1" ht="9" customHeight="1" x14ac:dyDescent="0.25">
      <c r="A56" s="75"/>
      <c r="B56" s="74"/>
      <c r="C56" s="298"/>
      <c r="D56" s="73"/>
      <c r="E56" s="283"/>
      <c r="F56" s="71"/>
      <c r="G56" s="284"/>
      <c r="H56" s="71"/>
      <c r="I56" s="67"/>
      <c r="J56" s="285" t="s">
        <v>21</v>
      </c>
      <c r="K56" s="50"/>
      <c r="L56" s="51"/>
      <c r="M56" s="50"/>
      <c r="N56" s="286"/>
      <c r="O56" s="50"/>
      <c r="P56" s="51"/>
      <c r="Q56" s="50"/>
      <c r="R56" s="286"/>
    </row>
    <row r="57" spans="1:18" s="278" customFormat="1" ht="9" customHeight="1" x14ac:dyDescent="0.25">
      <c r="A57" s="63"/>
      <c r="B57" s="62"/>
      <c r="C57" s="299"/>
      <c r="D57" s="61"/>
      <c r="E57" s="300"/>
      <c r="F57" s="59"/>
      <c r="G57" s="301"/>
      <c r="H57" s="59"/>
      <c r="I57" s="55"/>
      <c r="J57" s="302" t="s">
        <v>20</v>
      </c>
      <c r="K57" s="291"/>
      <c r="L57" s="295"/>
      <c r="M57" s="291"/>
      <c r="N57" s="296"/>
      <c r="O57" s="291" t="e">
        <f>R4</f>
        <v>#REF!</v>
      </c>
      <c r="P57" s="295"/>
      <c r="Q57" s="291"/>
      <c r="R57" s="303" t="e">
        <f>MIN(4,'[1]1MD ELO'!Q5)</f>
        <v>#REF!</v>
      </c>
    </row>
  </sheetData>
  <mergeCells count="1">
    <mergeCell ref="A4:C4"/>
  </mergeCells>
  <conditionalFormatting sqref="B39 B41 B43 B45 B47">
    <cfRule type="cellIs" dxfId="120" priority="19" stopIfTrue="1" operator="equal">
      <formula>"QA"</formula>
    </cfRule>
    <cfRule type="cellIs" dxfId="119" priority="20" stopIfTrue="1" operator="equal">
      <formula>"DA"</formula>
    </cfRule>
  </conditionalFormatting>
  <conditionalFormatting sqref="E7 E9 E11 E13 E15 E17 E19 E21 E23 E25 E27 E29 E31 E33 E35 E37">
    <cfRule type="expression" dxfId="118" priority="17" stopIfTrue="1">
      <formula>$E7&lt;5</formula>
    </cfRule>
  </conditionalFormatting>
  <conditionalFormatting sqref="E39 E41 E43 E45 E47">
    <cfRule type="expression" dxfId="117" priority="25" stopIfTrue="1">
      <formula>AND($E39&lt;9,$C39&gt;0)</formula>
    </cfRule>
  </conditionalFormatting>
  <conditionalFormatting sqref="F7 F9 F11 F13 F15 F17 F19 F21 F23 F25 F27 F29 F31 F33 F35 F37">
    <cfRule type="cellIs" dxfId="116" priority="16" stopIfTrue="1" operator="equal">
      <formula>"Bye"</formula>
    </cfRule>
  </conditionalFormatting>
  <conditionalFormatting sqref="F39 F41 F43 F45 F47">
    <cfRule type="cellIs" dxfId="115" priority="23" stopIfTrue="1" operator="equal">
      <formula>"Bye"</formula>
    </cfRule>
  </conditionalFormatting>
  <conditionalFormatting sqref="F39:I39 F41:I41 F43:I43 F45:I45 F47:I47">
    <cfRule type="expression" dxfId="114" priority="24" stopIfTrue="1">
      <formula>AND($E39&lt;9,$C39&gt;0)</formula>
    </cfRule>
  </conditionalFormatting>
  <conditionalFormatting sqref="H7 H9 H11 H13 H15 H17 H19 H21 H23 H25 H27 H29 H31 H33 H35 H37">
    <cfRule type="expression" dxfId="113" priority="29" stopIfTrue="1">
      <formula>AND($E7&lt;9,$C7&gt;0)</formula>
    </cfRule>
  </conditionalFormatting>
  <conditionalFormatting sqref="I8 K10 I12 M14 I16 K18 I20 O22 I24 K26 I28 M30 I32 K34 I36 M40 I42 K44 I46">
    <cfRule type="expression" dxfId="112" priority="26" stopIfTrue="1">
      <formula>AND($O$1="CU",I8="Umpire")</formula>
    </cfRule>
    <cfRule type="expression" dxfId="111" priority="27" stopIfTrue="1">
      <formula>AND($O$1="CU",I8&lt;&gt;"Umpire",J8&lt;&gt;"")</formula>
    </cfRule>
    <cfRule type="expression" dxfId="110" priority="28" stopIfTrue="1">
      <formula>AND($O$1="CU",I8&lt;&gt;"Umpire")</formula>
    </cfRule>
  </conditionalFormatting>
  <conditionalFormatting sqref="J8 L10 J12 N14 J16 L18 J20 P22 J24 L26 J28 N30 J32 L34 J36 R57">
    <cfRule type="expression" dxfId="109" priority="18" stopIfTrue="1">
      <formula>$O$1="CU"</formula>
    </cfRule>
  </conditionalFormatting>
  <conditionalFormatting sqref="K8 M10 K12 O14 K16 M18 K20 Q22 K24 M26 K28 O30 K32 M34 K36 O40 K42 M44 K46">
    <cfRule type="expression" dxfId="108" priority="22" stopIfTrue="1">
      <formula>J8="bs"</formula>
    </cfRule>
  </conditionalFormatting>
  <conditionalFormatting sqref="K8 M10 O14 K12 K16 M18 K20 K24 K28 K32 K36 M26 M34 O30 Q22 O40 K42 M44 K46">
    <cfRule type="expression" dxfId="107" priority="21" stopIfTrue="1">
      <formula>J8="as"</formula>
    </cfRule>
  </conditionalFormatting>
  <conditionalFormatting sqref="K8">
    <cfRule type="cellIs" dxfId="106" priority="15" stopIfTrue="1" operator="equal">
      <formula>"Bye"</formula>
    </cfRule>
  </conditionalFormatting>
  <conditionalFormatting sqref="K12">
    <cfRule type="cellIs" dxfId="105" priority="12" stopIfTrue="1" operator="equal">
      <formula>"Bye"</formula>
    </cfRule>
  </conditionalFormatting>
  <conditionalFormatting sqref="K16">
    <cfRule type="cellIs" dxfId="104" priority="11" stopIfTrue="1" operator="equal">
      <formula>"Bye"</formula>
    </cfRule>
  </conditionalFormatting>
  <conditionalFormatting sqref="K20">
    <cfRule type="cellIs" dxfId="103" priority="9" stopIfTrue="1" operator="equal">
      <formula>"Bye"</formula>
    </cfRule>
  </conditionalFormatting>
  <conditionalFormatting sqref="K24">
    <cfRule type="cellIs" dxfId="102" priority="8" stopIfTrue="1" operator="equal">
      <formula>"Bye"</formula>
    </cfRule>
  </conditionalFormatting>
  <conditionalFormatting sqref="K28">
    <cfRule type="cellIs" dxfId="101" priority="7" stopIfTrue="1" operator="equal">
      <formula>"Bye"</formula>
    </cfRule>
  </conditionalFormatting>
  <conditionalFormatting sqref="K32">
    <cfRule type="cellIs" dxfId="100" priority="6" stopIfTrue="1" operator="equal">
      <formula>"Bye"</formula>
    </cfRule>
  </conditionalFormatting>
  <conditionalFormatting sqref="K36">
    <cfRule type="cellIs" dxfId="99" priority="5" stopIfTrue="1" operator="equal">
      <formula>"Bye"</formula>
    </cfRule>
  </conditionalFormatting>
  <conditionalFormatting sqref="M10">
    <cfRule type="cellIs" dxfId="98" priority="14" stopIfTrue="1" operator="equal">
      <formula>"Bye"</formula>
    </cfRule>
  </conditionalFormatting>
  <conditionalFormatting sqref="M18">
    <cfRule type="cellIs" dxfId="97" priority="10" stopIfTrue="1" operator="equal">
      <formula>"Bye"</formula>
    </cfRule>
  </conditionalFormatting>
  <conditionalFormatting sqref="M26">
    <cfRule type="cellIs" dxfId="96" priority="4" stopIfTrue="1" operator="equal">
      <formula>"Bye"</formula>
    </cfRule>
  </conditionalFormatting>
  <conditionalFormatting sqref="M34">
    <cfRule type="cellIs" dxfId="95" priority="3" stopIfTrue="1" operator="equal">
      <formula>"Bye"</formula>
    </cfRule>
  </conditionalFormatting>
  <conditionalFormatting sqref="O14">
    <cfRule type="cellIs" dxfId="94" priority="13" stopIfTrue="1" operator="equal">
      <formula>"Bye"</formula>
    </cfRule>
  </conditionalFormatting>
  <conditionalFormatting sqref="O30">
    <cfRule type="cellIs" dxfId="93" priority="2" stopIfTrue="1" operator="equal">
      <formula>"Bye"</formula>
    </cfRule>
  </conditionalFormatting>
  <conditionalFormatting sqref="Q22">
    <cfRule type="cellIs" dxfId="92" priority="1" stopIfTrue="1" operator="equal">
      <formula>"Bye"</formula>
    </cfRule>
  </conditionalFormatting>
  <dataValidations count="1">
    <dataValidation type="list" allowBlank="1" showInputMessage="1" sqref="I46 I42 K44 M40 I8 M14 K10 K18 K26 K34 M30 I12 I36 O22 I16 I32 I24 I20 I28" xr:uid="{00000000-0002-0000-1100-000000000000}">
      <formula1>$U$7:$U$16</formula1>
    </dataValidation>
  </dataValidations>
  <printOptions horizontalCentered="1"/>
  <pageMargins left="0.35" right="0.35" top="0.39" bottom="0.39" header="0" footer="0"/>
  <pageSetup paperSize="9" scale="95" orientation="portrait" horizontalDpi="360" verticalDpi="2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3" r:id="rId4" name="Button 1">
              <controlPr defaultSize="0" print="0" autoFill="0" autoPict="0" macro="[0]!Jun_Show_CU">
                <anchor moveWithCells="1" sizeWithCells="1">
                  <from>
                    <xdr:col>12</xdr:col>
                    <xdr:colOff>411480</xdr:colOff>
                    <xdr:row>0</xdr:row>
                    <xdr:rowOff>7620</xdr:rowOff>
                  </from>
                  <to>
                    <xdr:col>14</xdr:col>
                    <xdr:colOff>289560</xdr:colOff>
                    <xdr:row>0</xdr:row>
                    <xdr:rowOff>137160</xdr:rowOff>
                  </to>
                </anchor>
              </controlPr>
            </control>
          </mc:Choice>
        </mc:AlternateContent>
        <mc:AlternateContent xmlns:mc="http://schemas.openxmlformats.org/markup-compatibility/2006">
          <mc:Choice Requires="x14">
            <control shapeId="8194" r:id="rId5" name="Button 2">
              <controlPr defaultSize="0" print="0" autoFill="0" autoPict="0" macro="[0]!Jun_Hide_CU">
                <anchor moveWithCells="1" sizeWithCells="1">
                  <from>
                    <xdr:col>12</xdr:col>
                    <xdr:colOff>403860</xdr:colOff>
                    <xdr:row>0</xdr:row>
                    <xdr:rowOff>144780</xdr:rowOff>
                  </from>
                  <to>
                    <xdr:col>14</xdr:col>
                    <xdr:colOff>289560</xdr:colOff>
                    <xdr:row>1</xdr:row>
                    <xdr:rowOff>45720</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indexed="11"/>
    <pageSetUpPr fitToPage="1"/>
  </sheetPr>
  <dimension ref="A1:AK57"/>
  <sheetViews>
    <sheetView showGridLines="0" showZeros="0" topLeftCell="A13" workbookViewId="0">
      <selection activeCell="Q24" sqref="Q24"/>
    </sheetView>
  </sheetViews>
  <sheetFormatPr defaultColWidth="9.109375" defaultRowHeight="13.2" x14ac:dyDescent="0.25"/>
  <cols>
    <col min="1" max="2" width="3.33203125" style="48" customWidth="1"/>
    <col min="3" max="3" width="4.6640625" style="48" customWidth="1"/>
    <col min="4" max="4" width="7" style="48" customWidth="1"/>
    <col min="5" max="5" width="4.33203125" style="48" customWidth="1"/>
    <col min="6" max="6" width="12.6640625" style="48" customWidth="1"/>
    <col min="7" max="7" width="2.6640625" style="48" customWidth="1"/>
    <col min="8" max="8" width="7.6640625" style="48" customWidth="1"/>
    <col min="9" max="9" width="5.88671875" style="48" customWidth="1"/>
    <col min="10" max="10" width="1.6640625" style="304" customWidth="1"/>
    <col min="11" max="11" width="10.6640625" style="48" customWidth="1"/>
    <col min="12" max="12" width="1.6640625" style="304" customWidth="1"/>
    <col min="13" max="13" width="10.6640625" style="48" customWidth="1"/>
    <col min="14" max="14" width="1.6640625" style="305" customWidth="1"/>
    <col min="15" max="15" width="10.6640625" style="48" customWidth="1"/>
    <col min="16" max="16" width="1.6640625" style="304" customWidth="1"/>
    <col min="17" max="17" width="10.6640625" style="48" customWidth="1"/>
    <col min="18" max="18" width="1.6640625" style="305" customWidth="1"/>
    <col min="19" max="19" width="9.109375" style="48" hidden="1" customWidth="1"/>
    <col min="20" max="20" width="8.6640625" style="48" customWidth="1"/>
    <col min="21" max="21" width="9.109375" style="48" hidden="1" customWidth="1"/>
    <col min="22" max="24" width="9.109375" style="48"/>
    <col min="25" max="34" width="9.109375" style="48" hidden="1" customWidth="1"/>
    <col min="35" max="16384" width="9.109375" style="48"/>
  </cols>
  <sheetData>
    <row r="1" spans="1:37" s="181" customFormat="1" ht="21.75" customHeight="1" x14ac:dyDescent="0.25">
      <c r="A1" s="176" t="s">
        <v>16</v>
      </c>
      <c r="B1" s="176"/>
      <c r="C1" s="154"/>
      <c r="D1" s="154"/>
      <c r="E1" s="154"/>
      <c r="F1" s="154"/>
      <c r="G1" s="154"/>
      <c r="H1" s="176"/>
      <c r="I1" s="177"/>
      <c r="J1" s="153"/>
      <c r="K1" s="178" t="s">
        <v>79</v>
      </c>
      <c r="L1" s="179"/>
      <c r="M1" s="180"/>
      <c r="N1" s="153"/>
      <c r="O1" s="153" t="s">
        <v>105</v>
      </c>
      <c r="P1" s="153"/>
      <c r="Q1" s="154"/>
      <c r="R1" s="153"/>
      <c r="Y1" s="182"/>
      <c r="Z1" s="182"/>
      <c r="AA1" s="182"/>
      <c r="AB1" s="152" t="e">
        <f>IF($Y$5=1,CONCATENATE(VLOOKUP($Y$3,$AA$2:$AH$14,2)),CONCATENATE(VLOOKUP($Y$3,$AA$16:$AH$25,2)))</f>
        <v>#REF!</v>
      </c>
      <c r="AC1" s="152" t="e">
        <f>IF($Y$5=1,CONCATENATE(VLOOKUP($Y$3,$AA$2:$AH$14,3)),CONCATENATE(VLOOKUP($Y$3,$AA$16:$AH$25,3)))</f>
        <v>#REF!</v>
      </c>
      <c r="AD1" s="152" t="e">
        <f>IF($Y$5=1,CONCATENATE(VLOOKUP($Y$3,$AA$2:$AH$14,4)),CONCATENATE(VLOOKUP($Y$3,$AA$16:$AH$25,4)))</f>
        <v>#REF!</v>
      </c>
      <c r="AE1" s="152" t="e">
        <f>IF($Y$5=1,CONCATENATE(VLOOKUP($Y$3,$AA$2:$AH$14,5)),CONCATENATE(VLOOKUP($Y$3,$AA$16:$AH$25,5)))</f>
        <v>#REF!</v>
      </c>
      <c r="AF1" s="152" t="e">
        <f>IF($Y$5=1,CONCATENATE(VLOOKUP($Y$3,$AA$2:$AH$14,6)),CONCATENATE(VLOOKUP($Y$3,$AA$16:$AH$25,6)))</f>
        <v>#REF!</v>
      </c>
      <c r="AG1" s="152" t="e">
        <f>IF($Y$5=1,CONCATENATE(VLOOKUP($Y$3,$AA$2:$AH$14,7)),CONCATENATE(VLOOKUP($Y$3,$AA$16:$AH$25,7)))</f>
        <v>#REF!</v>
      </c>
      <c r="AH1" s="152" t="e">
        <f>IF($Y$5=1,CONCATENATE(VLOOKUP($Y$3,$AA$2:$AH$14,8)),CONCATENATE(VLOOKUP($Y$3,$AA$16:$AH$25,8)))</f>
        <v>#REF!</v>
      </c>
    </row>
    <row r="2" spans="1:37" s="186" customFormat="1" x14ac:dyDescent="0.25">
      <c r="A2" s="183" t="s">
        <v>77</v>
      </c>
      <c r="B2" s="184"/>
      <c r="C2" s="184"/>
      <c r="D2" s="184"/>
      <c r="E2" s="306">
        <v>0</v>
      </c>
      <c r="F2" s="184" t="s">
        <v>138</v>
      </c>
      <c r="G2" s="185"/>
      <c r="H2" s="144"/>
      <c r="I2" s="144"/>
      <c r="J2" s="143"/>
      <c r="K2" s="179"/>
      <c r="L2" s="179"/>
      <c r="M2" s="179"/>
      <c r="N2" s="143"/>
      <c r="O2" s="144"/>
      <c r="P2" s="143"/>
      <c r="Q2" s="144"/>
      <c r="R2" s="143"/>
      <c r="Y2" s="142"/>
      <c r="Z2" s="111"/>
      <c r="AA2" s="111" t="s">
        <v>50</v>
      </c>
      <c r="AB2" s="114">
        <v>300</v>
      </c>
      <c r="AC2" s="114">
        <v>250</v>
      </c>
      <c r="AD2" s="114">
        <v>200</v>
      </c>
      <c r="AE2" s="114">
        <v>150</v>
      </c>
      <c r="AF2" s="114">
        <v>120</v>
      </c>
      <c r="AG2" s="114">
        <v>90</v>
      </c>
      <c r="AH2" s="114">
        <v>40</v>
      </c>
      <c r="AI2" s="48"/>
      <c r="AJ2" s="48"/>
      <c r="AK2" s="48"/>
    </row>
    <row r="3" spans="1:37" s="187" customFormat="1" ht="11.25" customHeight="1" x14ac:dyDescent="0.25">
      <c r="A3" s="139" t="s">
        <v>75</v>
      </c>
      <c r="B3" s="139"/>
      <c r="C3" s="139"/>
      <c r="D3" s="139"/>
      <c r="E3" s="139"/>
      <c r="F3" s="139"/>
      <c r="G3" s="139" t="s">
        <v>4</v>
      </c>
      <c r="H3" s="139"/>
      <c r="I3" s="139"/>
      <c r="J3" s="141"/>
      <c r="K3" s="139" t="s">
        <v>74</v>
      </c>
      <c r="L3" s="141"/>
      <c r="M3" s="139"/>
      <c r="N3" s="141"/>
      <c r="O3" s="139"/>
      <c r="P3" s="141"/>
      <c r="Q3" s="139"/>
      <c r="R3" s="140" t="s">
        <v>73</v>
      </c>
      <c r="Y3" s="111" t="str">
        <f>IF(K4="OB","A",IF(K4="IX","W",IF(K4="","",K4)))</f>
        <v/>
      </c>
      <c r="Z3" s="111"/>
      <c r="AA3" s="111" t="s">
        <v>48</v>
      </c>
      <c r="AB3" s="114">
        <v>280</v>
      </c>
      <c r="AC3" s="114">
        <v>230</v>
      </c>
      <c r="AD3" s="114">
        <v>180</v>
      </c>
      <c r="AE3" s="114">
        <v>140</v>
      </c>
      <c r="AF3" s="114">
        <v>80</v>
      </c>
      <c r="AG3" s="114">
        <v>0</v>
      </c>
      <c r="AH3" s="114">
        <v>0</v>
      </c>
      <c r="AI3" s="48"/>
      <c r="AJ3" s="48"/>
      <c r="AK3" s="48"/>
    </row>
    <row r="4" spans="1:37" s="195" customFormat="1" ht="11.25" customHeight="1" thickBot="1" x14ac:dyDescent="0.3">
      <c r="A4" s="333" t="s">
        <v>17</v>
      </c>
      <c r="B4" s="333"/>
      <c r="C4" s="333"/>
      <c r="D4" s="188"/>
      <c r="E4" s="189"/>
      <c r="F4" s="189"/>
      <c r="G4" s="189" t="s">
        <v>18</v>
      </c>
      <c r="H4" s="190"/>
      <c r="I4" s="189"/>
      <c r="J4" s="191"/>
      <c r="K4" s="192"/>
      <c r="L4" s="191"/>
      <c r="M4" s="193"/>
      <c r="N4" s="191"/>
      <c r="O4" s="189"/>
      <c r="P4" s="191"/>
      <c r="Q4" s="189"/>
      <c r="R4" s="194" t="e">
        <f>[1]Altalanos!$E$10</f>
        <v>#REF!</v>
      </c>
      <c r="Y4" s="111"/>
      <c r="Z4" s="111"/>
      <c r="AA4" s="111" t="s">
        <v>52</v>
      </c>
      <c r="AB4" s="114">
        <v>250</v>
      </c>
      <c r="AC4" s="114">
        <v>200</v>
      </c>
      <c r="AD4" s="114">
        <v>150</v>
      </c>
      <c r="AE4" s="114">
        <v>120</v>
      </c>
      <c r="AF4" s="114">
        <v>90</v>
      </c>
      <c r="AG4" s="114">
        <v>60</v>
      </c>
      <c r="AH4" s="114">
        <v>25</v>
      </c>
      <c r="AI4" s="48"/>
      <c r="AJ4" s="48"/>
      <c r="AK4" s="48"/>
    </row>
    <row r="5" spans="1:37" s="187" customFormat="1" x14ac:dyDescent="0.25">
      <c r="A5" s="84"/>
      <c r="B5" s="196" t="s">
        <v>106</v>
      </c>
      <c r="C5" s="197" t="s">
        <v>38</v>
      </c>
      <c r="D5" s="196" t="s">
        <v>107</v>
      </c>
      <c r="E5" s="196" t="s">
        <v>108</v>
      </c>
      <c r="F5" s="198" t="s">
        <v>109</v>
      </c>
      <c r="G5" s="198" t="s">
        <v>65</v>
      </c>
      <c r="H5" s="198"/>
      <c r="I5" s="198" t="s">
        <v>64</v>
      </c>
      <c r="J5" s="198"/>
      <c r="K5" s="196" t="s">
        <v>110</v>
      </c>
      <c r="L5" s="199"/>
      <c r="M5" s="196" t="s">
        <v>111</v>
      </c>
      <c r="N5" s="199"/>
      <c r="O5" s="196" t="s">
        <v>86</v>
      </c>
      <c r="P5" s="199"/>
      <c r="Q5" s="196" t="s">
        <v>112</v>
      </c>
      <c r="R5" s="200"/>
      <c r="Y5" s="111" t="e">
        <f>IF(OR([1]Altalanos!$A$8="F1",[1]Altalanos!$A$8="F2",[1]Altalanos!$A$8="N1",[1]Altalanos!$A$8="N2"),1,2)</f>
        <v>#REF!</v>
      </c>
      <c r="Z5" s="111"/>
      <c r="AA5" s="111" t="s">
        <v>51</v>
      </c>
      <c r="AB5" s="114">
        <v>200</v>
      </c>
      <c r="AC5" s="114">
        <v>150</v>
      </c>
      <c r="AD5" s="114">
        <v>120</v>
      </c>
      <c r="AE5" s="114">
        <v>90</v>
      </c>
      <c r="AF5" s="114">
        <v>60</v>
      </c>
      <c r="AG5" s="114">
        <v>40</v>
      </c>
      <c r="AH5" s="114">
        <v>15</v>
      </c>
      <c r="AI5" s="48"/>
      <c r="AJ5" s="48"/>
      <c r="AK5" s="48"/>
    </row>
    <row r="6" spans="1:37" s="208" customFormat="1" ht="11.1" customHeight="1" thickBot="1" x14ac:dyDescent="0.3">
      <c r="A6" s="201"/>
      <c r="B6" s="202"/>
      <c r="C6" s="202"/>
      <c r="D6" s="202"/>
      <c r="E6" s="202"/>
      <c r="F6" s="203" t="s">
        <v>78</v>
      </c>
      <c r="G6" s="204"/>
      <c r="H6" s="205"/>
      <c r="I6" s="204"/>
      <c r="J6" s="206"/>
      <c r="K6" s="202" t="s">
        <v>78</v>
      </c>
      <c r="L6" s="206"/>
      <c r="M6" s="202" t="s">
        <v>78</v>
      </c>
      <c r="N6" s="206"/>
      <c r="O6" s="202" t="str">
        <f>IF(Y3="","",CONCATENATE(VLOOKUP(Y3,AB1:AH1,2)," pont"))</f>
        <v/>
      </c>
      <c r="P6" s="206"/>
      <c r="Q6" s="202" t="str">
        <f>IF(Y3="","",CONCATENATE(VLOOKUP(Y3,AB1:AH1,1)," pont"))</f>
        <v/>
      </c>
      <c r="R6" s="207"/>
      <c r="Y6" s="209"/>
      <c r="Z6" s="209"/>
      <c r="AA6" s="209" t="s">
        <v>49</v>
      </c>
      <c r="AB6" s="210">
        <v>150</v>
      </c>
      <c r="AC6" s="210">
        <v>120</v>
      </c>
      <c r="AD6" s="210">
        <v>90</v>
      </c>
      <c r="AE6" s="210">
        <v>60</v>
      </c>
      <c r="AF6" s="210">
        <v>40</v>
      </c>
      <c r="AG6" s="210">
        <v>25</v>
      </c>
      <c r="AH6" s="210">
        <v>10</v>
      </c>
      <c r="AI6" s="211"/>
      <c r="AJ6" s="211"/>
      <c r="AK6" s="211"/>
    </row>
    <row r="7" spans="1:37" s="224" customFormat="1" ht="12.9" customHeight="1" x14ac:dyDescent="0.25">
      <c r="A7" s="212">
        <v>1</v>
      </c>
      <c r="B7" s="213">
        <v>0</v>
      </c>
      <c r="C7" s="214">
        <v>0</v>
      </c>
      <c r="D7" s="214">
        <v>0</v>
      </c>
      <c r="E7" s="330">
        <v>3</v>
      </c>
      <c r="F7" s="308" t="s">
        <v>250</v>
      </c>
      <c r="G7" s="216">
        <v>0</v>
      </c>
      <c r="H7" s="216"/>
      <c r="I7" s="216">
        <v>0</v>
      </c>
      <c r="J7" s="217"/>
      <c r="K7" s="218"/>
      <c r="L7" s="218"/>
      <c r="M7" s="218"/>
      <c r="N7" s="218"/>
      <c r="O7" s="219"/>
      <c r="P7" s="220"/>
      <c r="Q7" s="221"/>
      <c r="R7" s="222"/>
      <c r="S7" s="223"/>
      <c r="U7" s="225" t="e">
        <f>[1]Birók!P21</f>
        <v>#REF!</v>
      </c>
      <c r="Y7" s="111"/>
      <c r="Z7" s="111"/>
      <c r="AA7" s="111" t="s">
        <v>47</v>
      </c>
      <c r="AB7" s="114">
        <v>120</v>
      </c>
      <c r="AC7" s="114">
        <v>90</v>
      </c>
      <c r="AD7" s="114">
        <v>60</v>
      </c>
      <c r="AE7" s="114">
        <v>40</v>
      </c>
      <c r="AF7" s="114">
        <v>25</v>
      </c>
      <c r="AG7" s="114">
        <v>10</v>
      </c>
      <c r="AH7" s="114">
        <v>5</v>
      </c>
      <c r="AI7" s="48"/>
      <c r="AJ7" s="48"/>
      <c r="AK7" s="48"/>
    </row>
    <row r="8" spans="1:37" s="224" customFormat="1" ht="12.9" customHeight="1" x14ac:dyDescent="0.25">
      <c r="A8" s="226"/>
      <c r="B8" s="227"/>
      <c r="C8" s="228"/>
      <c r="D8" s="228"/>
      <c r="E8" s="331"/>
      <c r="F8" s="230"/>
      <c r="G8" s="230"/>
      <c r="H8" s="231"/>
      <c r="I8" s="232" t="s">
        <v>113</v>
      </c>
      <c r="J8" s="233"/>
      <c r="K8" s="236" t="s">
        <v>251</v>
      </c>
      <c r="L8" s="234"/>
      <c r="M8" s="218"/>
      <c r="N8" s="218"/>
      <c r="O8" s="219"/>
      <c r="P8" s="220"/>
      <c r="Q8" s="221"/>
      <c r="R8" s="222"/>
      <c r="S8" s="223"/>
      <c r="U8" s="235" t="e">
        <f>[1]Birók!P22</f>
        <v>#REF!</v>
      </c>
      <c r="Y8" s="111"/>
      <c r="Z8" s="111"/>
      <c r="AA8" s="111" t="s">
        <v>45</v>
      </c>
      <c r="AB8" s="114">
        <v>90</v>
      </c>
      <c r="AC8" s="114">
        <v>60</v>
      </c>
      <c r="AD8" s="114">
        <v>40</v>
      </c>
      <c r="AE8" s="114">
        <v>25</v>
      </c>
      <c r="AF8" s="114">
        <v>10</v>
      </c>
      <c r="AG8" s="114">
        <v>5</v>
      </c>
      <c r="AH8" s="114">
        <v>2</v>
      </c>
      <c r="AI8" s="48"/>
      <c r="AJ8" s="48"/>
      <c r="AK8" s="48"/>
    </row>
    <row r="9" spans="1:37" s="224" customFormat="1" ht="12.9" customHeight="1" x14ac:dyDescent="0.25">
      <c r="A9" s="226">
        <v>2</v>
      </c>
      <c r="B9" s="213">
        <v>0</v>
      </c>
      <c r="C9" s="214">
        <v>0</v>
      </c>
      <c r="D9" s="214">
        <v>0</v>
      </c>
      <c r="E9" s="330">
        <v>4</v>
      </c>
      <c r="F9" s="236" t="s">
        <v>251</v>
      </c>
      <c r="G9" s="236">
        <v>0</v>
      </c>
      <c r="H9" s="236"/>
      <c r="I9" s="216">
        <v>0</v>
      </c>
      <c r="J9" s="237"/>
      <c r="K9" s="218" t="s">
        <v>317</v>
      </c>
      <c r="L9" s="238"/>
      <c r="M9" s="218"/>
      <c r="N9" s="218"/>
      <c r="O9" s="219"/>
      <c r="P9" s="220"/>
      <c r="Q9" s="221"/>
      <c r="R9" s="222"/>
      <c r="S9" s="223"/>
      <c r="U9" s="235" t="e">
        <f>[1]Birók!P23</f>
        <v>#REF!</v>
      </c>
      <c r="Y9" s="111"/>
      <c r="Z9" s="111"/>
      <c r="AA9" s="111" t="s">
        <v>44</v>
      </c>
      <c r="AB9" s="114">
        <v>60</v>
      </c>
      <c r="AC9" s="114">
        <v>40</v>
      </c>
      <c r="AD9" s="114">
        <v>25</v>
      </c>
      <c r="AE9" s="114">
        <v>10</v>
      </c>
      <c r="AF9" s="114">
        <v>5</v>
      </c>
      <c r="AG9" s="114">
        <v>2</v>
      </c>
      <c r="AH9" s="114">
        <v>1</v>
      </c>
      <c r="AI9" s="48"/>
      <c r="AJ9" s="48"/>
      <c r="AK9" s="48"/>
    </row>
    <row r="10" spans="1:37" s="224" customFormat="1" ht="12.9" customHeight="1" x14ac:dyDescent="0.25">
      <c r="A10" s="226"/>
      <c r="B10" s="227"/>
      <c r="C10" s="228"/>
      <c r="D10" s="228"/>
      <c r="E10" s="332"/>
      <c r="F10" s="230"/>
      <c r="G10" s="230"/>
      <c r="H10" s="231"/>
      <c r="I10" s="218"/>
      <c r="J10" s="240"/>
      <c r="K10" s="241" t="s">
        <v>113</v>
      </c>
      <c r="L10" s="242"/>
      <c r="M10" s="236" t="s">
        <v>252</v>
      </c>
      <c r="N10" s="243"/>
      <c r="O10" s="244"/>
      <c r="P10" s="244"/>
      <c r="Q10" s="221"/>
      <c r="R10" s="222"/>
      <c r="S10" s="223"/>
      <c r="U10" s="235" t="e">
        <f>[1]Birók!P24</f>
        <v>#REF!</v>
      </c>
      <c r="Y10" s="111"/>
      <c r="Z10" s="111"/>
      <c r="AA10" s="111" t="s">
        <v>43</v>
      </c>
      <c r="AB10" s="114">
        <v>40</v>
      </c>
      <c r="AC10" s="114">
        <v>25</v>
      </c>
      <c r="AD10" s="114">
        <v>15</v>
      </c>
      <c r="AE10" s="114">
        <v>7</v>
      </c>
      <c r="AF10" s="114">
        <v>4</v>
      </c>
      <c r="AG10" s="114">
        <v>1</v>
      </c>
      <c r="AH10" s="114">
        <v>0</v>
      </c>
      <c r="AI10" s="48"/>
      <c r="AJ10" s="48"/>
      <c r="AK10" s="48"/>
    </row>
    <row r="11" spans="1:37" s="224" customFormat="1" ht="12.9" customHeight="1" x14ac:dyDescent="0.25">
      <c r="A11" s="226">
        <v>3</v>
      </c>
      <c r="B11" s="213">
        <v>0</v>
      </c>
      <c r="C11" s="214">
        <v>0</v>
      </c>
      <c r="D11" s="214">
        <v>0</v>
      </c>
      <c r="E11" s="330">
        <v>5</v>
      </c>
      <c r="F11" s="236" t="s">
        <v>252</v>
      </c>
      <c r="G11" s="236">
        <v>0</v>
      </c>
      <c r="H11" s="236"/>
      <c r="I11" s="236">
        <v>0</v>
      </c>
      <c r="J11" s="217"/>
      <c r="K11" s="218"/>
      <c r="L11" s="245"/>
      <c r="M11" s="218" t="s">
        <v>314</v>
      </c>
      <c r="N11" s="246"/>
      <c r="O11" s="244"/>
      <c r="P11" s="244"/>
      <c r="Q11" s="221"/>
      <c r="R11" s="222"/>
      <c r="S11" s="223"/>
      <c r="U11" s="235" t="e">
        <f>[1]Birók!P25</f>
        <v>#REF!</v>
      </c>
      <c r="Y11" s="111"/>
      <c r="Z11" s="111"/>
      <c r="AA11" s="111" t="s">
        <v>42</v>
      </c>
      <c r="AB11" s="114">
        <v>25</v>
      </c>
      <c r="AC11" s="114">
        <v>15</v>
      </c>
      <c r="AD11" s="114">
        <v>10</v>
      </c>
      <c r="AE11" s="114">
        <v>6</v>
      </c>
      <c r="AF11" s="114">
        <v>3</v>
      </c>
      <c r="AG11" s="114">
        <v>1</v>
      </c>
      <c r="AH11" s="114">
        <v>0</v>
      </c>
      <c r="AI11" s="48"/>
      <c r="AJ11" s="48"/>
      <c r="AK11" s="48"/>
    </row>
    <row r="12" spans="1:37" s="224" customFormat="1" ht="12.9" customHeight="1" x14ac:dyDescent="0.25">
      <c r="A12" s="226"/>
      <c r="B12" s="227"/>
      <c r="C12" s="228"/>
      <c r="D12" s="228"/>
      <c r="E12" s="332"/>
      <c r="F12" s="230"/>
      <c r="G12" s="230"/>
      <c r="H12" s="231"/>
      <c r="I12" s="232" t="s">
        <v>113</v>
      </c>
      <c r="J12" s="233"/>
      <c r="K12" s="236" t="s">
        <v>252</v>
      </c>
      <c r="L12" s="247"/>
      <c r="M12" s="218"/>
      <c r="N12" s="246"/>
      <c r="O12" s="244"/>
      <c r="P12" s="244"/>
      <c r="Q12" s="221"/>
      <c r="R12" s="222"/>
      <c r="S12" s="223"/>
      <c r="U12" s="235" t="e">
        <f>[1]Birók!P26</f>
        <v>#REF!</v>
      </c>
      <c r="Y12" s="111"/>
      <c r="Z12" s="111"/>
      <c r="AA12" s="111" t="s">
        <v>41</v>
      </c>
      <c r="AB12" s="114">
        <v>15</v>
      </c>
      <c r="AC12" s="114">
        <v>10</v>
      </c>
      <c r="AD12" s="114">
        <v>6</v>
      </c>
      <c r="AE12" s="114">
        <v>3</v>
      </c>
      <c r="AF12" s="114">
        <v>1</v>
      </c>
      <c r="AG12" s="114">
        <v>0</v>
      </c>
      <c r="AH12" s="114">
        <v>0</v>
      </c>
      <c r="AI12" s="48"/>
      <c r="AJ12" s="48"/>
      <c r="AK12" s="48"/>
    </row>
    <row r="13" spans="1:37" s="224" customFormat="1" ht="12.9" customHeight="1" x14ac:dyDescent="0.25">
      <c r="A13" s="226">
        <v>4</v>
      </c>
      <c r="B13" s="213">
        <v>0</v>
      </c>
      <c r="C13" s="214">
        <v>0</v>
      </c>
      <c r="D13" s="214">
        <v>0</v>
      </c>
      <c r="E13" s="330">
        <v>8</v>
      </c>
      <c r="F13" s="236" t="s">
        <v>129</v>
      </c>
      <c r="G13" s="236">
        <v>0</v>
      </c>
      <c r="H13" s="236"/>
      <c r="I13" s="236">
        <v>0</v>
      </c>
      <c r="J13" s="248"/>
      <c r="K13" s="218" t="s">
        <v>314</v>
      </c>
      <c r="L13" s="218"/>
      <c r="M13" s="218"/>
      <c r="N13" s="246"/>
      <c r="O13" s="244"/>
      <c r="P13" s="244"/>
      <c r="Q13" s="221"/>
      <c r="R13" s="222"/>
      <c r="S13" s="223"/>
      <c r="U13" s="235" t="e">
        <f>[1]Birók!P27</f>
        <v>#REF!</v>
      </c>
      <c r="Y13" s="111"/>
      <c r="Z13" s="111"/>
      <c r="AA13" s="111" t="s">
        <v>40</v>
      </c>
      <c r="AB13" s="114">
        <v>10</v>
      </c>
      <c r="AC13" s="114">
        <v>6</v>
      </c>
      <c r="AD13" s="114">
        <v>3</v>
      </c>
      <c r="AE13" s="114">
        <v>1</v>
      </c>
      <c r="AF13" s="114">
        <v>0</v>
      </c>
      <c r="AG13" s="114">
        <v>0</v>
      </c>
      <c r="AH13" s="114">
        <v>0</v>
      </c>
      <c r="AI13" s="48"/>
      <c r="AJ13" s="48"/>
      <c r="AK13" s="48"/>
    </row>
    <row r="14" spans="1:37" s="224" customFormat="1" ht="12.9" customHeight="1" x14ac:dyDescent="0.25">
      <c r="A14" s="226"/>
      <c r="B14" s="227"/>
      <c r="C14" s="228"/>
      <c r="D14" s="228"/>
      <c r="E14" s="332"/>
      <c r="F14" s="218"/>
      <c r="G14" s="218"/>
      <c r="H14" s="249"/>
      <c r="I14" s="250"/>
      <c r="J14" s="240"/>
      <c r="K14" s="218"/>
      <c r="L14" s="218"/>
      <c r="M14" s="241" t="s">
        <v>113</v>
      </c>
      <c r="N14" s="242"/>
      <c r="O14" s="236" t="s">
        <v>252</v>
      </c>
      <c r="P14" s="243"/>
      <c r="Q14" s="221"/>
      <c r="R14" s="222"/>
      <c r="S14" s="223"/>
      <c r="U14" s="235" t="e">
        <f>[1]Birók!P28</f>
        <v>#REF!</v>
      </c>
      <c r="Y14" s="111"/>
      <c r="Z14" s="111"/>
      <c r="AA14" s="111" t="s">
        <v>39</v>
      </c>
      <c r="AB14" s="114">
        <v>3</v>
      </c>
      <c r="AC14" s="114">
        <v>2</v>
      </c>
      <c r="AD14" s="114">
        <v>1</v>
      </c>
      <c r="AE14" s="114">
        <v>0</v>
      </c>
      <c r="AF14" s="114">
        <v>0</v>
      </c>
      <c r="AG14" s="114">
        <v>0</v>
      </c>
      <c r="AH14" s="114">
        <v>0</v>
      </c>
      <c r="AI14" s="48"/>
      <c r="AJ14" s="48"/>
      <c r="AK14" s="48"/>
    </row>
    <row r="15" spans="1:37" s="224" customFormat="1" ht="12.9" customHeight="1" x14ac:dyDescent="0.25">
      <c r="A15" s="212">
        <v>5</v>
      </c>
      <c r="B15" s="213">
        <v>0</v>
      </c>
      <c r="C15" s="214">
        <v>0</v>
      </c>
      <c r="D15" s="214">
        <v>0</v>
      </c>
      <c r="E15" s="330">
        <v>12</v>
      </c>
      <c r="F15" s="308" t="s">
        <v>253</v>
      </c>
      <c r="G15" s="216">
        <v>0</v>
      </c>
      <c r="H15" s="216"/>
      <c r="I15" s="216">
        <v>0</v>
      </c>
      <c r="J15" s="251"/>
      <c r="K15" s="218"/>
      <c r="L15" s="218"/>
      <c r="M15" s="218"/>
      <c r="N15" s="246"/>
      <c r="O15" s="218" t="s">
        <v>310</v>
      </c>
      <c r="P15" s="246"/>
      <c r="Q15" s="221"/>
      <c r="R15" s="222"/>
      <c r="S15" s="223"/>
      <c r="U15" s="235" t="e">
        <f>[1]Birók!P29</f>
        <v>#REF!</v>
      </c>
      <c r="Y15" s="111"/>
      <c r="Z15" s="111"/>
      <c r="AA15" s="111"/>
      <c r="AB15" s="111"/>
      <c r="AC15" s="111"/>
      <c r="AD15" s="111"/>
      <c r="AE15" s="111"/>
      <c r="AF15" s="111"/>
      <c r="AG15" s="111"/>
      <c r="AH15" s="111"/>
      <c r="AI15" s="48"/>
      <c r="AJ15" s="48"/>
      <c r="AK15" s="48"/>
    </row>
    <row r="16" spans="1:37" s="224" customFormat="1" ht="12.9" customHeight="1" thickBot="1" x14ac:dyDescent="0.3">
      <c r="A16" s="226"/>
      <c r="B16" s="227"/>
      <c r="C16" s="228"/>
      <c r="D16" s="228"/>
      <c r="E16" s="332"/>
      <c r="F16" s="230"/>
      <c r="G16" s="230"/>
      <c r="H16" s="231"/>
      <c r="I16" s="232" t="s">
        <v>113</v>
      </c>
      <c r="J16" s="233" t="s">
        <v>114</v>
      </c>
      <c r="K16" s="234" t="s">
        <v>253</v>
      </c>
      <c r="L16" s="234"/>
      <c r="M16" s="218"/>
      <c r="N16" s="246"/>
      <c r="O16" s="244"/>
      <c r="P16" s="246"/>
      <c r="Q16" s="221"/>
      <c r="R16" s="222"/>
      <c r="S16" s="223"/>
      <c r="U16" s="252" t="e">
        <f>[1]Birók!P30</f>
        <v>#REF!</v>
      </c>
      <c r="Y16" s="111"/>
      <c r="Z16" s="111"/>
      <c r="AA16" s="111" t="s">
        <v>50</v>
      </c>
      <c r="AB16" s="114">
        <v>150</v>
      </c>
      <c r="AC16" s="114">
        <v>120</v>
      </c>
      <c r="AD16" s="114">
        <v>90</v>
      </c>
      <c r="AE16" s="114">
        <v>60</v>
      </c>
      <c r="AF16" s="114">
        <v>40</v>
      </c>
      <c r="AG16" s="114">
        <v>25</v>
      </c>
      <c r="AH16" s="114">
        <v>15</v>
      </c>
      <c r="AI16" s="48"/>
      <c r="AJ16" s="48"/>
      <c r="AK16" s="48"/>
    </row>
    <row r="17" spans="1:37" s="224" customFormat="1" ht="12.9" customHeight="1" x14ac:dyDescent="0.25">
      <c r="A17" s="226">
        <v>6</v>
      </c>
      <c r="B17" s="213" t="s">
        <v>78</v>
      </c>
      <c r="C17" s="214" t="s">
        <v>78</v>
      </c>
      <c r="D17" s="214" t="s">
        <v>78</v>
      </c>
      <c r="E17" s="330"/>
      <c r="F17" s="236" t="s">
        <v>78</v>
      </c>
      <c r="G17" s="236" t="s">
        <v>78</v>
      </c>
      <c r="H17" s="236"/>
      <c r="I17" s="236" t="s">
        <v>78</v>
      </c>
      <c r="J17" s="237"/>
      <c r="K17" s="218"/>
      <c r="L17" s="238"/>
      <c r="M17" s="218"/>
      <c r="N17" s="246"/>
      <c r="O17" s="244"/>
      <c r="P17" s="246"/>
      <c r="Q17" s="221"/>
      <c r="R17" s="222"/>
      <c r="S17" s="223"/>
      <c r="Y17" s="111"/>
      <c r="Z17" s="111"/>
      <c r="AA17" s="111" t="s">
        <v>52</v>
      </c>
      <c r="AB17" s="114">
        <v>120</v>
      </c>
      <c r="AC17" s="114">
        <v>90</v>
      </c>
      <c r="AD17" s="114">
        <v>60</v>
      </c>
      <c r="AE17" s="114">
        <v>40</v>
      </c>
      <c r="AF17" s="114">
        <v>25</v>
      </c>
      <c r="AG17" s="114">
        <v>15</v>
      </c>
      <c r="AH17" s="114">
        <v>8</v>
      </c>
      <c r="AI17" s="48"/>
      <c r="AJ17" s="48"/>
      <c r="AK17" s="48"/>
    </row>
    <row r="18" spans="1:37" s="224" customFormat="1" ht="12.9" customHeight="1" x14ac:dyDescent="0.25">
      <c r="A18" s="226"/>
      <c r="B18" s="227"/>
      <c r="C18" s="228"/>
      <c r="D18" s="228"/>
      <c r="E18" s="332"/>
      <c r="F18" s="230"/>
      <c r="G18" s="230"/>
      <c r="H18" s="231"/>
      <c r="I18" s="218"/>
      <c r="J18" s="240"/>
      <c r="K18" s="241" t="s">
        <v>113</v>
      </c>
      <c r="L18" s="242"/>
      <c r="M18" s="234" t="s">
        <v>253</v>
      </c>
      <c r="N18" s="253"/>
      <c r="O18" s="244"/>
      <c r="P18" s="246"/>
      <c r="Q18" s="221"/>
      <c r="R18" s="222"/>
      <c r="S18" s="223"/>
      <c r="Y18" s="111"/>
      <c r="Z18" s="111"/>
      <c r="AA18" s="111" t="s">
        <v>51</v>
      </c>
      <c r="AB18" s="114">
        <v>90</v>
      </c>
      <c r="AC18" s="114">
        <v>60</v>
      </c>
      <c r="AD18" s="114">
        <v>40</v>
      </c>
      <c r="AE18" s="114">
        <v>25</v>
      </c>
      <c r="AF18" s="114">
        <v>15</v>
      </c>
      <c r="AG18" s="114">
        <v>8</v>
      </c>
      <c r="AH18" s="114">
        <v>4</v>
      </c>
      <c r="AI18" s="48"/>
      <c r="AJ18" s="48"/>
      <c r="AK18" s="48"/>
    </row>
    <row r="19" spans="1:37" s="224" customFormat="1" ht="12.9" customHeight="1" x14ac:dyDescent="0.25">
      <c r="A19" s="226">
        <v>7</v>
      </c>
      <c r="B19" s="213">
        <v>0</v>
      </c>
      <c r="C19" s="214">
        <v>0</v>
      </c>
      <c r="D19" s="214">
        <v>0</v>
      </c>
      <c r="E19" s="330">
        <v>8</v>
      </c>
      <c r="F19" s="236" t="s">
        <v>254</v>
      </c>
      <c r="G19" s="236">
        <v>0</v>
      </c>
      <c r="H19" s="236"/>
      <c r="I19" s="236">
        <v>0</v>
      </c>
      <c r="J19" s="217"/>
      <c r="K19" s="218"/>
      <c r="L19" s="245"/>
      <c r="M19" s="218" t="s">
        <v>309</v>
      </c>
      <c r="N19" s="244"/>
      <c r="O19" s="244"/>
      <c r="P19" s="246"/>
      <c r="Q19" s="221"/>
      <c r="R19" s="222"/>
      <c r="S19" s="223"/>
      <c r="Y19" s="111"/>
      <c r="Z19" s="111"/>
      <c r="AA19" s="111" t="s">
        <v>49</v>
      </c>
      <c r="AB19" s="114">
        <v>60</v>
      </c>
      <c r="AC19" s="114">
        <v>40</v>
      </c>
      <c r="AD19" s="114">
        <v>25</v>
      </c>
      <c r="AE19" s="114">
        <v>15</v>
      </c>
      <c r="AF19" s="114">
        <v>8</v>
      </c>
      <c r="AG19" s="114">
        <v>4</v>
      </c>
      <c r="AH19" s="114">
        <v>2</v>
      </c>
      <c r="AI19" s="48"/>
      <c r="AJ19" s="48"/>
      <c r="AK19" s="48"/>
    </row>
    <row r="20" spans="1:37" s="224" customFormat="1" ht="12.9" customHeight="1" x14ac:dyDescent="0.25">
      <c r="A20" s="226"/>
      <c r="B20" s="227"/>
      <c r="C20" s="228"/>
      <c r="D20" s="228"/>
      <c r="E20" s="331"/>
      <c r="F20" s="230"/>
      <c r="G20" s="230"/>
      <c r="H20" s="231"/>
      <c r="I20" s="232" t="s">
        <v>113</v>
      </c>
      <c r="J20" s="233" t="s">
        <v>114</v>
      </c>
      <c r="K20" s="234" t="s">
        <v>254</v>
      </c>
      <c r="L20" s="247"/>
      <c r="M20" s="218"/>
      <c r="N20" s="244"/>
      <c r="O20" s="244"/>
      <c r="P20" s="246"/>
      <c r="Q20" s="221"/>
      <c r="R20" s="222"/>
      <c r="S20" s="223"/>
      <c r="Y20" s="111"/>
      <c r="Z20" s="111"/>
      <c r="AA20" s="111" t="s">
        <v>47</v>
      </c>
      <c r="AB20" s="114">
        <v>40</v>
      </c>
      <c r="AC20" s="114">
        <v>25</v>
      </c>
      <c r="AD20" s="114">
        <v>15</v>
      </c>
      <c r="AE20" s="114">
        <v>8</v>
      </c>
      <c r="AF20" s="114">
        <v>4</v>
      </c>
      <c r="AG20" s="114">
        <v>2</v>
      </c>
      <c r="AH20" s="114">
        <v>1</v>
      </c>
      <c r="AI20" s="48"/>
      <c r="AJ20" s="48"/>
      <c r="AK20" s="48"/>
    </row>
    <row r="21" spans="1:37" s="224" customFormat="1" ht="12.9" customHeight="1" x14ac:dyDescent="0.25">
      <c r="A21" s="226">
        <v>8</v>
      </c>
      <c r="B21" s="213" t="s">
        <v>78</v>
      </c>
      <c r="C21" s="214" t="s">
        <v>78</v>
      </c>
      <c r="D21" s="214" t="s">
        <v>78</v>
      </c>
      <c r="E21" s="330"/>
      <c r="F21" s="236" t="s">
        <v>78</v>
      </c>
      <c r="G21" s="236" t="s">
        <v>78</v>
      </c>
      <c r="H21" s="236"/>
      <c r="I21" s="236" t="s">
        <v>78</v>
      </c>
      <c r="J21" s="248"/>
      <c r="K21" s="218"/>
      <c r="L21" s="218"/>
      <c r="M21" s="218"/>
      <c r="N21" s="244"/>
      <c r="O21" s="244"/>
      <c r="P21" s="246"/>
      <c r="Q21" s="221"/>
      <c r="R21" s="222"/>
      <c r="S21" s="223"/>
      <c r="Y21" s="111"/>
      <c r="Z21" s="111"/>
      <c r="AA21" s="111" t="s">
        <v>45</v>
      </c>
      <c r="AB21" s="114">
        <v>25</v>
      </c>
      <c r="AC21" s="114">
        <v>15</v>
      </c>
      <c r="AD21" s="114">
        <v>10</v>
      </c>
      <c r="AE21" s="114">
        <v>6</v>
      </c>
      <c r="AF21" s="114">
        <v>3</v>
      </c>
      <c r="AG21" s="114">
        <v>1</v>
      </c>
      <c r="AH21" s="114">
        <v>0</v>
      </c>
      <c r="AI21" s="48"/>
      <c r="AJ21" s="48"/>
      <c r="AK21" s="48"/>
    </row>
    <row r="22" spans="1:37" s="224" customFormat="1" ht="12.9" customHeight="1" x14ac:dyDescent="0.25">
      <c r="A22" s="226"/>
      <c r="B22" s="227"/>
      <c r="C22" s="228"/>
      <c r="D22" s="228"/>
      <c r="E22" s="331"/>
      <c r="F22" s="250"/>
      <c r="G22" s="250"/>
      <c r="H22" s="254"/>
      <c r="I22" s="250"/>
      <c r="J22" s="240"/>
      <c r="K22" s="218"/>
      <c r="L22" s="218"/>
      <c r="M22" s="218"/>
      <c r="N22" s="244"/>
      <c r="O22" s="241" t="s">
        <v>113</v>
      </c>
      <c r="P22" s="242"/>
      <c r="Q22" s="236" t="s">
        <v>252</v>
      </c>
      <c r="R22" s="243"/>
      <c r="S22" s="223"/>
      <c r="Y22" s="111"/>
      <c r="Z22" s="111"/>
      <c r="AA22" s="111" t="s">
        <v>44</v>
      </c>
      <c r="AB22" s="114">
        <v>15</v>
      </c>
      <c r="AC22" s="114">
        <v>10</v>
      </c>
      <c r="AD22" s="114">
        <v>6</v>
      </c>
      <c r="AE22" s="114">
        <v>3</v>
      </c>
      <c r="AF22" s="114">
        <v>1</v>
      </c>
      <c r="AG22" s="114">
        <v>0</v>
      </c>
      <c r="AH22" s="114">
        <v>0</v>
      </c>
      <c r="AI22" s="48"/>
      <c r="AJ22" s="48"/>
      <c r="AK22" s="48"/>
    </row>
    <row r="23" spans="1:37" s="224" customFormat="1" ht="12.9" customHeight="1" x14ac:dyDescent="0.25">
      <c r="A23" s="226">
        <v>9</v>
      </c>
      <c r="B23" s="213">
        <v>0</v>
      </c>
      <c r="C23" s="214">
        <v>0</v>
      </c>
      <c r="D23" s="214">
        <v>0</v>
      </c>
      <c r="E23" s="330">
        <v>7</v>
      </c>
      <c r="F23" s="236" t="s">
        <v>255</v>
      </c>
      <c r="G23" s="236">
        <v>0</v>
      </c>
      <c r="H23" s="236"/>
      <c r="I23" s="236">
        <v>0</v>
      </c>
      <c r="J23" s="217"/>
      <c r="K23" s="218"/>
      <c r="L23" s="218"/>
      <c r="M23" s="218"/>
      <c r="N23" s="244"/>
      <c r="O23" s="218"/>
      <c r="P23" s="246"/>
      <c r="Q23" s="218" t="s">
        <v>314</v>
      </c>
      <c r="R23" s="244"/>
      <c r="S23" s="223"/>
      <c r="Y23" s="111"/>
      <c r="Z23" s="111"/>
      <c r="AA23" s="111" t="s">
        <v>43</v>
      </c>
      <c r="AB23" s="114">
        <v>10</v>
      </c>
      <c r="AC23" s="114">
        <v>6</v>
      </c>
      <c r="AD23" s="114">
        <v>3</v>
      </c>
      <c r="AE23" s="114">
        <v>1</v>
      </c>
      <c r="AF23" s="114">
        <v>0</v>
      </c>
      <c r="AG23" s="114">
        <v>0</v>
      </c>
      <c r="AH23" s="114">
        <v>0</v>
      </c>
      <c r="AI23" s="48"/>
      <c r="AJ23" s="48"/>
      <c r="AK23" s="48"/>
    </row>
    <row r="24" spans="1:37" s="224" customFormat="1" ht="12.9" customHeight="1" x14ac:dyDescent="0.25">
      <c r="A24" s="226"/>
      <c r="B24" s="227"/>
      <c r="C24" s="228"/>
      <c r="D24" s="228"/>
      <c r="E24" s="331"/>
      <c r="F24" s="230"/>
      <c r="G24" s="230"/>
      <c r="H24" s="231"/>
      <c r="I24" s="232" t="s">
        <v>113</v>
      </c>
      <c r="J24" s="233"/>
      <c r="K24" s="236" t="s">
        <v>256</v>
      </c>
      <c r="L24" s="234"/>
      <c r="M24" s="218"/>
      <c r="N24" s="244"/>
      <c r="O24" s="244"/>
      <c r="P24" s="246"/>
      <c r="Q24" s="221"/>
      <c r="R24" s="222"/>
      <c r="S24" s="223"/>
      <c r="Y24" s="111"/>
      <c r="Z24" s="111"/>
      <c r="AA24" s="111" t="s">
        <v>42</v>
      </c>
      <c r="AB24" s="114">
        <v>6</v>
      </c>
      <c r="AC24" s="114">
        <v>3</v>
      </c>
      <c r="AD24" s="114">
        <v>1</v>
      </c>
      <c r="AE24" s="114">
        <v>0</v>
      </c>
      <c r="AF24" s="114">
        <v>0</v>
      </c>
      <c r="AG24" s="114">
        <v>0</v>
      </c>
      <c r="AH24" s="114">
        <v>0</v>
      </c>
      <c r="AI24" s="48"/>
      <c r="AJ24" s="48"/>
      <c r="AK24" s="48"/>
    </row>
    <row r="25" spans="1:37" s="224" customFormat="1" ht="12.9" customHeight="1" x14ac:dyDescent="0.25">
      <c r="A25" s="226">
        <v>10</v>
      </c>
      <c r="B25" s="213">
        <v>0</v>
      </c>
      <c r="C25" s="214">
        <v>0</v>
      </c>
      <c r="D25" s="214">
        <v>0</v>
      </c>
      <c r="E25" s="330">
        <v>2</v>
      </c>
      <c r="F25" s="236" t="s">
        <v>256</v>
      </c>
      <c r="G25" s="236">
        <v>0</v>
      </c>
      <c r="H25" s="236"/>
      <c r="I25" s="236">
        <v>0</v>
      </c>
      <c r="J25" s="237"/>
      <c r="K25" s="218" t="s">
        <v>359</v>
      </c>
      <c r="L25" s="238"/>
      <c r="M25" s="218"/>
      <c r="N25" s="244"/>
      <c r="O25" s="244"/>
      <c r="P25" s="246"/>
      <c r="Q25" s="221"/>
      <c r="R25" s="222"/>
      <c r="S25" s="223"/>
      <c r="Y25" s="111"/>
      <c r="Z25" s="111"/>
      <c r="AA25" s="111" t="s">
        <v>41</v>
      </c>
      <c r="AB25" s="114">
        <v>3</v>
      </c>
      <c r="AC25" s="114">
        <v>2</v>
      </c>
      <c r="AD25" s="114">
        <v>1</v>
      </c>
      <c r="AE25" s="114">
        <v>0</v>
      </c>
      <c r="AF25" s="114">
        <v>0</v>
      </c>
      <c r="AG25" s="114">
        <v>0</v>
      </c>
      <c r="AH25" s="114">
        <v>0</v>
      </c>
      <c r="AI25" s="48"/>
      <c r="AJ25" s="48"/>
      <c r="AK25" s="48"/>
    </row>
    <row r="26" spans="1:37" s="224" customFormat="1" ht="12.9" customHeight="1" x14ac:dyDescent="0.25">
      <c r="A26" s="226"/>
      <c r="B26" s="227"/>
      <c r="C26" s="228"/>
      <c r="D26" s="228"/>
      <c r="E26" s="332"/>
      <c r="F26" s="230"/>
      <c r="G26" s="230"/>
      <c r="H26" s="231"/>
      <c r="I26" s="218"/>
      <c r="J26" s="240"/>
      <c r="K26" s="241" t="s">
        <v>113</v>
      </c>
      <c r="L26" s="242"/>
      <c r="M26" s="236" t="s">
        <v>256</v>
      </c>
      <c r="N26" s="243"/>
      <c r="O26" s="244"/>
      <c r="P26" s="246"/>
      <c r="Q26" s="221"/>
      <c r="R26" s="222"/>
      <c r="S26" s="223"/>
      <c r="Y26" s="48"/>
      <c r="Z26" s="48"/>
      <c r="AA26" s="48"/>
      <c r="AB26" s="48"/>
      <c r="AC26" s="48"/>
      <c r="AD26" s="48"/>
      <c r="AE26" s="48"/>
      <c r="AF26" s="48"/>
      <c r="AG26" s="48"/>
      <c r="AH26" s="48"/>
      <c r="AI26" s="48"/>
      <c r="AJ26" s="48"/>
      <c r="AK26" s="48"/>
    </row>
    <row r="27" spans="1:37" s="224" customFormat="1" ht="12.9" customHeight="1" x14ac:dyDescent="0.25">
      <c r="A27" s="226">
        <v>11</v>
      </c>
      <c r="B27" s="213">
        <v>0</v>
      </c>
      <c r="C27" s="214">
        <v>0</v>
      </c>
      <c r="D27" s="214">
        <v>0</v>
      </c>
      <c r="E27" s="330">
        <v>10</v>
      </c>
      <c r="F27" s="236" t="s">
        <v>257</v>
      </c>
      <c r="G27" s="236">
        <v>0</v>
      </c>
      <c r="H27" s="236"/>
      <c r="I27" s="236">
        <v>0</v>
      </c>
      <c r="J27" s="217"/>
      <c r="K27" s="218"/>
      <c r="L27" s="245"/>
      <c r="M27" s="218" t="s">
        <v>360</v>
      </c>
      <c r="N27" s="246"/>
      <c r="O27" s="244"/>
      <c r="P27" s="246"/>
      <c r="Q27" s="221"/>
      <c r="R27" s="222"/>
      <c r="S27" s="223"/>
      <c r="Y27" s="48"/>
      <c r="Z27" s="48"/>
      <c r="AA27" s="48"/>
      <c r="AB27" s="48"/>
      <c r="AC27" s="48"/>
      <c r="AD27" s="48"/>
      <c r="AE27" s="48"/>
      <c r="AF27" s="48"/>
      <c r="AG27" s="48"/>
      <c r="AH27" s="48"/>
      <c r="AI27" s="48"/>
      <c r="AJ27" s="48"/>
      <c r="AK27" s="48"/>
    </row>
    <row r="28" spans="1:37" s="224" customFormat="1" ht="12.9" customHeight="1" x14ac:dyDescent="0.25">
      <c r="A28" s="255"/>
      <c r="B28" s="227"/>
      <c r="C28" s="228"/>
      <c r="D28" s="228"/>
      <c r="E28" s="332"/>
      <c r="F28" s="230"/>
      <c r="G28" s="230"/>
      <c r="H28" s="231"/>
      <c r="I28" s="232" t="s">
        <v>113</v>
      </c>
      <c r="J28" s="233"/>
      <c r="K28" s="308" t="s">
        <v>258</v>
      </c>
      <c r="L28" s="247"/>
      <c r="M28" s="218"/>
      <c r="N28" s="246"/>
      <c r="O28" s="244"/>
      <c r="P28" s="246"/>
      <c r="Q28" s="221"/>
      <c r="R28" s="222"/>
      <c r="S28" s="223"/>
    </row>
    <row r="29" spans="1:37" s="224" customFormat="1" ht="12.9" customHeight="1" x14ac:dyDescent="0.25">
      <c r="A29" s="212">
        <v>12</v>
      </c>
      <c r="B29" s="213">
        <v>0</v>
      </c>
      <c r="C29" s="214">
        <v>0</v>
      </c>
      <c r="D29" s="214">
        <v>0</v>
      </c>
      <c r="E29" s="330">
        <v>6</v>
      </c>
      <c r="F29" s="308" t="s">
        <v>258</v>
      </c>
      <c r="G29" s="216">
        <v>0</v>
      </c>
      <c r="H29" s="216"/>
      <c r="I29" s="216">
        <v>0</v>
      </c>
      <c r="J29" s="248"/>
      <c r="K29" s="218" t="s">
        <v>309</v>
      </c>
      <c r="L29" s="218"/>
      <c r="M29" s="218"/>
      <c r="N29" s="246"/>
      <c r="O29" s="244"/>
      <c r="P29" s="246"/>
      <c r="Q29" s="221"/>
      <c r="R29" s="222"/>
      <c r="S29" s="223"/>
    </row>
    <row r="30" spans="1:37" s="224" customFormat="1" ht="12.9" customHeight="1" x14ac:dyDescent="0.25">
      <c r="A30" s="226"/>
      <c r="B30" s="227"/>
      <c r="C30" s="228"/>
      <c r="D30" s="228"/>
      <c r="E30" s="332"/>
      <c r="F30" s="218"/>
      <c r="G30" s="218"/>
      <c r="H30" s="249"/>
      <c r="I30" s="250"/>
      <c r="J30" s="240"/>
      <c r="K30" s="218"/>
      <c r="L30" s="218"/>
      <c r="M30" s="241" t="s">
        <v>113</v>
      </c>
      <c r="N30" s="242"/>
      <c r="O30" s="234" t="s">
        <v>259</v>
      </c>
      <c r="P30" s="253"/>
      <c r="Q30" s="221"/>
      <c r="R30" s="222"/>
      <c r="S30" s="223"/>
    </row>
    <row r="31" spans="1:37" s="224" customFormat="1" ht="12.9" customHeight="1" x14ac:dyDescent="0.25">
      <c r="A31" s="226">
        <v>13</v>
      </c>
      <c r="B31" s="213">
        <v>0</v>
      </c>
      <c r="C31" s="214">
        <v>0</v>
      </c>
      <c r="D31" s="214">
        <v>0</v>
      </c>
      <c r="E31" s="330">
        <v>1</v>
      </c>
      <c r="F31" s="236" t="s">
        <v>259</v>
      </c>
      <c r="G31" s="236">
        <v>0</v>
      </c>
      <c r="H31" s="236"/>
      <c r="I31" s="236">
        <v>0</v>
      </c>
      <c r="J31" s="251"/>
      <c r="K31" s="218"/>
      <c r="L31" s="218"/>
      <c r="M31" s="218"/>
      <c r="N31" s="246"/>
      <c r="O31" s="218" t="s">
        <v>316</v>
      </c>
      <c r="P31" s="244"/>
      <c r="Q31" s="221"/>
      <c r="R31" s="222"/>
      <c r="S31" s="223"/>
    </row>
    <row r="32" spans="1:37" s="224" customFormat="1" ht="12.9" customHeight="1" x14ac:dyDescent="0.25">
      <c r="A32" s="226"/>
      <c r="B32" s="227"/>
      <c r="C32" s="228"/>
      <c r="D32" s="228"/>
      <c r="E32" s="332"/>
      <c r="F32" s="230"/>
      <c r="G32" s="230"/>
      <c r="H32" s="231"/>
      <c r="I32" s="241" t="s">
        <v>113</v>
      </c>
      <c r="J32" s="233" t="s">
        <v>114</v>
      </c>
      <c r="K32" s="234" t="s">
        <v>259</v>
      </c>
      <c r="L32" s="234"/>
      <c r="M32" s="218"/>
      <c r="N32" s="246"/>
      <c r="O32" s="244"/>
      <c r="P32" s="244"/>
      <c r="Q32" s="221"/>
      <c r="R32" s="222"/>
      <c r="S32" s="223"/>
    </row>
    <row r="33" spans="1:19" s="224" customFormat="1" ht="12.9" customHeight="1" x14ac:dyDescent="0.25">
      <c r="A33" s="226">
        <v>14</v>
      </c>
      <c r="B33" s="213" t="s">
        <v>78</v>
      </c>
      <c r="C33" s="214" t="s">
        <v>78</v>
      </c>
      <c r="D33" s="214" t="s">
        <v>78</v>
      </c>
      <c r="E33" s="330"/>
      <c r="F33" s="236" t="s">
        <v>78</v>
      </c>
      <c r="G33" s="236" t="s">
        <v>78</v>
      </c>
      <c r="H33" s="236"/>
      <c r="I33" s="236" t="s">
        <v>78</v>
      </c>
      <c r="J33" s="237"/>
      <c r="K33" s="218"/>
      <c r="L33" s="238"/>
      <c r="M33" s="218"/>
      <c r="N33" s="246"/>
      <c r="O33" s="244"/>
      <c r="P33" s="244"/>
      <c r="Q33" s="221"/>
      <c r="R33" s="222"/>
      <c r="S33" s="223"/>
    </row>
    <row r="34" spans="1:19" s="224" customFormat="1" ht="12.9" customHeight="1" x14ac:dyDescent="0.25">
      <c r="A34" s="226"/>
      <c r="B34" s="227"/>
      <c r="C34" s="228"/>
      <c r="D34" s="228"/>
      <c r="E34" s="332"/>
      <c r="F34" s="230"/>
      <c r="G34" s="230"/>
      <c r="H34" s="231"/>
      <c r="I34" s="218"/>
      <c r="J34" s="240"/>
      <c r="K34" s="241" t="s">
        <v>113</v>
      </c>
      <c r="L34" s="242"/>
      <c r="M34" s="234" t="s">
        <v>259</v>
      </c>
      <c r="N34" s="253"/>
      <c r="O34" s="244"/>
      <c r="P34" s="244"/>
      <c r="Q34" s="221"/>
      <c r="R34" s="222"/>
      <c r="S34" s="223"/>
    </row>
    <row r="35" spans="1:19" s="224" customFormat="1" ht="12.9" customHeight="1" x14ac:dyDescent="0.25">
      <c r="A35" s="226">
        <v>15</v>
      </c>
      <c r="B35" s="213">
        <v>0</v>
      </c>
      <c r="C35" s="214">
        <v>0</v>
      </c>
      <c r="D35" s="214">
        <v>0</v>
      </c>
      <c r="E35" s="330">
        <v>11</v>
      </c>
      <c r="F35" s="236" t="s">
        <v>260</v>
      </c>
      <c r="G35" s="236">
        <v>0</v>
      </c>
      <c r="H35" s="236"/>
      <c r="I35" s="236">
        <v>0</v>
      </c>
      <c r="J35" s="217"/>
      <c r="K35" s="218"/>
      <c r="L35" s="245"/>
      <c r="M35" s="218" t="s">
        <v>333</v>
      </c>
      <c r="N35" s="244"/>
      <c r="O35" s="244"/>
      <c r="P35" s="244"/>
      <c r="Q35" s="221"/>
      <c r="R35" s="222"/>
      <c r="S35" s="223"/>
    </row>
    <row r="36" spans="1:19" s="224" customFormat="1" ht="12.9" customHeight="1" x14ac:dyDescent="0.25">
      <c r="A36" s="226"/>
      <c r="B36" s="227"/>
      <c r="C36" s="228"/>
      <c r="D36" s="228"/>
      <c r="E36" s="331"/>
      <c r="F36" s="230"/>
      <c r="G36" s="230"/>
      <c r="H36" s="231"/>
      <c r="I36" s="241" t="s">
        <v>113</v>
      </c>
      <c r="J36" s="233"/>
      <c r="K36" s="236" t="s">
        <v>260</v>
      </c>
      <c r="L36" s="247"/>
      <c r="M36" s="218"/>
      <c r="N36" s="244"/>
      <c r="O36" s="244"/>
      <c r="P36" s="244"/>
      <c r="Q36" s="221"/>
      <c r="R36" s="222"/>
      <c r="S36" s="223"/>
    </row>
    <row r="37" spans="1:19" s="224" customFormat="1" ht="12.9" customHeight="1" x14ac:dyDescent="0.25">
      <c r="A37" s="212">
        <v>16</v>
      </c>
      <c r="B37" s="213">
        <v>0</v>
      </c>
      <c r="C37" s="214">
        <v>0</v>
      </c>
      <c r="D37" s="214">
        <v>0</v>
      </c>
      <c r="E37" s="330">
        <v>13</v>
      </c>
      <c r="F37" s="308" t="s">
        <v>261</v>
      </c>
      <c r="G37" s="216">
        <v>0</v>
      </c>
      <c r="H37" s="236"/>
      <c r="I37" s="216">
        <v>0</v>
      </c>
      <c r="J37" s="248"/>
      <c r="K37" s="218" t="s">
        <v>309</v>
      </c>
      <c r="L37" s="218"/>
      <c r="M37" s="218"/>
      <c r="N37" s="244"/>
      <c r="O37" s="244"/>
      <c r="P37" s="244"/>
      <c r="Q37" s="221"/>
      <c r="R37" s="222"/>
      <c r="S37" s="223"/>
    </row>
    <row r="38" spans="1:19" s="224" customFormat="1" ht="9.6" customHeight="1" x14ac:dyDescent="0.25">
      <c r="A38" s="256"/>
      <c r="B38" s="229"/>
      <c r="C38" s="229"/>
      <c r="D38" s="229"/>
      <c r="E38" s="229"/>
      <c r="F38" s="250"/>
      <c r="G38" s="250"/>
      <c r="H38" s="254"/>
      <c r="I38" s="218"/>
      <c r="J38" s="240"/>
      <c r="K38" s="218"/>
      <c r="L38" s="218"/>
      <c r="M38" s="218"/>
      <c r="N38" s="244"/>
      <c r="O38" s="244"/>
      <c r="P38" s="244"/>
      <c r="Q38" s="221"/>
      <c r="R38" s="222"/>
      <c r="S38" s="223"/>
    </row>
    <row r="39" spans="1:19" s="224" customFormat="1" ht="9.6" customHeight="1" x14ac:dyDescent="0.25">
      <c r="A39" s="257"/>
      <c r="B39" s="258"/>
      <c r="C39" s="258"/>
      <c r="D39" s="258"/>
      <c r="E39" s="229"/>
      <c r="F39" s="258"/>
      <c r="G39" s="258"/>
      <c r="H39" s="258"/>
      <c r="I39" s="258"/>
      <c r="J39" s="229"/>
      <c r="K39" s="258"/>
      <c r="L39" s="258"/>
      <c r="M39" s="258"/>
      <c r="N39" s="259"/>
      <c r="O39" s="259"/>
      <c r="P39" s="259"/>
      <c r="Q39" s="221"/>
      <c r="R39" s="222"/>
      <c r="S39" s="223"/>
    </row>
    <row r="40" spans="1:19" s="224" customFormat="1" ht="9.6" customHeight="1" x14ac:dyDescent="0.25">
      <c r="A40" s="256"/>
      <c r="B40" s="229"/>
      <c r="C40" s="229"/>
      <c r="D40" s="229"/>
      <c r="E40" s="229"/>
      <c r="F40" s="258"/>
      <c r="G40" s="258"/>
      <c r="I40" s="258"/>
      <c r="J40" s="229"/>
      <c r="K40" s="258"/>
      <c r="L40" s="258"/>
      <c r="M40" s="260"/>
      <c r="N40" s="229"/>
      <c r="O40" s="258"/>
      <c r="P40" s="259"/>
      <c r="Q40" s="221"/>
      <c r="R40" s="222"/>
      <c r="S40" s="223"/>
    </row>
    <row r="41" spans="1:19" s="224" customFormat="1" ht="9.6" customHeight="1" x14ac:dyDescent="0.25">
      <c r="A41" s="256"/>
      <c r="B41" s="258"/>
      <c r="C41" s="258"/>
      <c r="D41" s="258"/>
      <c r="E41" s="229"/>
      <c r="F41" s="258"/>
      <c r="G41" s="258"/>
      <c r="H41" s="258"/>
      <c r="I41" s="258"/>
      <c r="J41" s="229"/>
      <c r="K41" s="258"/>
      <c r="L41" s="258"/>
      <c r="M41" s="258"/>
      <c r="N41" s="259"/>
      <c r="O41" s="258"/>
      <c r="P41" s="259"/>
      <c r="Q41" s="221"/>
      <c r="R41" s="222"/>
      <c r="S41" s="223"/>
    </row>
    <row r="42" spans="1:19" s="224" customFormat="1" ht="9.6" customHeight="1" x14ac:dyDescent="0.25">
      <c r="A42" s="256"/>
      <c r="B42" s="229"/>
      <c r="C42" s="229"/>
      <c r="D42" s="229"/>
      <c r="E42" s="229"/>
      <c r="F42" s="258"/>
      <c r="G42" s="258"/>
      <c r="I42" s="260"/>
      <c r="J42" s="229"/>
      <c r="K42" s="258"/>
      <c r="L42" s="258"/>
      <c r="M42" s="258"/>
      <c r="N42" s="259"/>
      <c r="O42" s="259"/>
      <c r="P42" s="259"/>
      <c r="Q42" s="221"/>
      <c r="R42" s="222"/>
      <c r="S42" s="223"/>
    </row>
    <row r="43" spans="1:19" s="224" customFormat="1" ht="9.6" customHeight="1" x14ac:dyDescent="0.25">
      <c r="A43" s="256"/>
      <c r="B43" s="258"/>
      <c r="C43" s="258"/>
      <c r="D43" s="258"/>
      <c r="E43" s="229"/>
      <c r="F43" s="258"/>
      <c r="G43" s="258"/>
      <c r="H43" s="258"/>
      <c r="I43" s="258"/>
      <c r="J43" s="229"/>
      <c r="K43" s="258"/>
      <c r="L43" s="261"/>
      <c r="M43" s="258"/>
      <c r="N43" s="259"/>
      <c r="O43" s="259"/>
      <c r="P43" s="259"/>
      <c r="Q43" s="221"/>
      <c r="R43" s="222"/>
      <c r="S43" s="223"/>
    </row>
    <row r="44" spans="1:19" s="224" customFormat="1" ht="9.6" customHeight="1" x14ac:dyDescent="0.25">
      <c r="A44" s="256"/>
      <c r="B44" s="229"/>
      <c r="C44" s="229"/>
      <c r="D44" s="229"/>
      <c r="E44" s="229"/>
      <c r="F44" s="258"/>
      <c r="G44" s="258"/>
      <c r="I44" s="258"/>
      <c r="J44" s="229"/>
      <c r="K44" s="260"/>
      <c r="L44" s="229"/>
      <c r="M44" s="258"/>
      <c r="N44" s="259"/>
      <c r="O44" s="259"/>
      <c r="P44" s="259"/>
      <c r="Q44" s="221"/>
      <c r="R44" s="222"/>
      <c r="S44" s="223"/>
    </row>
    <row r="45" spans="1:19" s="224" customFormat="1" ht="9.6" customHeight="1" x14ac:dyDescent="0.25">
      <c r="A45" s="256"/>
      <c r="B45" s="258"/>
      <c r="C45" s="258"/>
      <c r="D45" s="258"/>
      <c r="E45" s="229"/>
      <c r="F45" s="258"/>
      <c r="G45" s="258"/>
      <c r="H45" s="258"/>
      <c r="I45" s="258"/>
      <c r="J45" s="229"/>
      <c r="K45" s="258"/>
      <c r="L45" s="258"/>
      <c r="M45" s="258"/>
      <c r="N45" s="259"/>
      <c r="O45" s="259"/>
      <c r="P45" s="259"/>
      <c r="Q45" s="221"/>
      <c r="R45" s="222"/>
      <c r="S45" s="223"/>
    </row>
    <row r="46" spans="1:19" s="224" customFormat="1" ht="9.6" customHeight="1" x14ac:dyDescent="0.25">
      <c r="A46" s="256"/>
      <c r="B46" s="229"/>
      <c r="C46" s="229"/>
      <c r="D46" s="229"/>
      <c r="E46" s="229"/>
      <c r="F46" s="258"/>
      <c r="G46" s="258"/>
      <c r="I46" s="260"/>
      <c r="J46" s="229"/>
      <c r="K46" s="258"/>
      <c r="L46" s="258"/>
      <c r="M46" s="258"/>
      <c r="N46" s="259"/>
      <c r="O46" s="259"/>
      <c r="P46" s="259"/>
      <c r="Q46" s="221"/>
      <c r="R46" s="222"/>
      <c r="S46" s="223"/>
    </row>
    <row r="47" spans="1:19" s="224" customFormat="1" ht="9.6" customHeight="1" x14ac:dyDescent="0.25">
      <c r="A47" s="257"/>
      <c r="B47" s="258"/>
      <c r="C47" s="258"/>
      <c r="D47" s="258"/>
      <c r="E47" s="229"/>
      <c r="F47" s="258"/>
      <c r="G47" s="258"/>
      <c r="H47" s="258"/>
      <c r="I47" s="258"/>
      <c r="J47" s="229"/>
      <c r="K47" s="258"/>
      <c r="L47" s="258"/>
      <c r="M47" s="258"/>
      <c r="N47" s="258"/>
      <c r="O47" s="219"/>
      <c r="P47" s="219"/>
      <c r="Q47" s="221"/>
      <c r="R47" s="222"/>
      <c r="S47" s="223"/>
    </row>
    <row r="48" spans="1:19" s="268" customFormat="1" ht="6.75" customHeight="1" x14ac:dyDescent="0.25">
      <c r="A48" s="262"/>
      <c r="B48" s="262"/>
      <c r="C48" s="262"/>
      <c r="D48" s="262"/>
      <c r="E48" s="262"/>
      <c r="F48" s="263"/>
      <c r="G48" s="263"/>
      <c r="H48" s="263"/>
      <c r="I48" s="263"/>
      <c r="J48" s="264"/>
      <c r="K48" s="265"/>
      <c r="L48" s="266"/>
      <c r="M48" s="265"/>
      <c r="N48" s="266"/>
      <c r="O48" s="265"/>
      <c r="P48" s="266"/>
      <c r="Q48" s="265"/>
      <c r="R48" s="266"/>
      <c r="S48" s="267"/>
    </row>
    <row r="49" spans="1:18" s="278" customFormat="1" ht="10.5" customHeight="1" x14ac:dyDescent="0.25">
      <c r="A49" s="110" t="s">
        <v>38</v>
      </c>
      <c r="B49" s="109"/>
      <c r="C49" s="109"/>
      <c r="D49" s="108"/>
      <c r="E49" s="269" t="s">
        <v>36</v>
      </c>
      <c r="F49" s="270" t="s">
        <v>37</v>
      </c>
      <c r="G49" s="269"/>
      <c r="H49" s="271"/>
      <c r="I49" s="272"/>
      <c r="J49" s="269" t="s">
        <v>36</v>
      </c>
      <c r="K49" s="270" t="s">
        <v>35</v>
      </c>
      <c r="L49" s="273"/>
      <c r="M49" s="270" t="s">
        <v>34</v>
      </c>
      <c r="N49" s="274"/>
      <c r="O49" s="275" t="s">
        <v>33</v>
      </c>
      <c r="P49" s="275"/>
      <c r="Q49" s="276"/>
      <c r="R49" s="277"/>
    </row>
    <row r="50" spans="1:18" s="278" customFormat="1" ht="9" customHeight="1" x14ac:dyDescent="0.25">
      <c r="A50" s="279" t="s">
        <v>32</v>
      </c>
      <c r="B50" s="280"/>
      <c r="C50" s="281"/>
      <c r="D50" s="282"/>
      <c r="E50" s="283">
        <v>1</v>
      </c>
      <c r="F50" s="71" t="e">
        <f>IF(E50&gt;$R$57,,UPPER(VLOOKUP(E50,'[1]1MD ELO (3)'!$A$7:$Q$134,2)))</f>
        <v>#REF!</v>
      </c>
      <c r="G50" s="284"/>
      <c r="H50" s="71"/>
      <c r="I50" s="67"/>
      <c r="J50" s="285" t="s">
        <v>31</v>
      </c>
      <c r="K50" s="50"/>
      <c r="L50" s="51"/>
      <c r="M50" s="50"/>
      <c r="N50" s="286"/>
      <c r="O50" s="287" t="s">
        <v>30</v>
      </c>
      <c r="P50" s="288"/>
      <c r="Q50" s="288"/>
      <c r="R50" s="289"/>
    </row>
    <row r="51" spans="1:18" s="278" customFormat="1" ht="9" customHeight="1" x14ac:dyDescent="0.25">
      <c r="A51" s="290" t="s">
        <v>29</v>
      </c>
      <c r="B51" s="291"/>
      <c r="C51" s="292"/>
      <c r="D51" s="293"/>
      <c r="E51" s="283">
        <v>2</v>
      </c>
      <c r="F51" s="71" t="e">
        <f>IF(E51&gt;$R$57,,UPPER(VLOOKUP(E51,'[1]1MD ELO (3)'!$A$7:$Q$134,2)))</f>
        <v>#REF!</v>
      </c>
      <c r="G51" s="284"/>
      <c r="H51" s="71"/>
      <c r="I51" s="67"/>
      <c r="J51" s="285" t="s">
        <v>28</v>
      </c>
      <c r="K51" s="50"/>
      <c r="L51" s="51"/>
      <c r="M51" s="50"/>
      <c r="N51" s="286"/>
      <c r="O51" s="294"/>
      <c r="P51" s="295"/>
      <c r="Q51" s="291"/>
      <c r="R51" s="296"/>
    </row>
    <row r="52" spans="1:18" s="278" customFormat="1" ht="9" customHeight="1" x14ac:dyDescent="0.25">
      <c r="A52" s="88"/>
      <c r="B52" s="87"/>
      <c r="C52" s="297"/>
      <c r="D52" s="86"/>
      <c r="E52" s="283">
        <v>3</v>
      </c>
      <c r="F52" s="71" t="e">
        <f>IF(E52&gt;$R$57,,UPPER(VLOOKUP(E52,'[1]1MD ELO (3)'!$A$7:$Q$134,2)))</f>
        <v>#REF!</v>
      </c>
      <c r="G52" s="284"/>
      <c r="H52" s="71"/>
      <c r="I52" s="67"/>
      <c r="J52" s="285" t="s">
        <v>27</v>
      </c>
      <c r="K52" s="50"/>
      <c r="L52" s="51"/>
      <c r="M52" s="50"/>
      <c r="N52" s="286"/>
      <c r="O52" s="287" t="s">
        <v>26</v>
      </c>
      <c r="P52" s="288"/>
      <c r="Q52" s="288"/>
      <c r="R52" s="289"/>
    </row>
    <row r="53" spans="1:18" s="278" customFormat="1" ht="9" customHeight="1" x14ac:dyDescent="0.25">
      <c r="A53" s="85"/>
      <c r="B53" s="84"/>
      <c r="C53" s="84"/>
      <c r="D53" s="80"/>
      <c r="E53" s="283">
        <v>4</v>
      </c>
      <c r="F53" s="71" t="e">
        <f>IF(E53&gt;$R$57,,UPPER(VLOOKUP(E53,'[1]1MD ELO (3)'!$A$7:$Q$134,2)))</f>
        <v>#REF!</v>
      </c>
      <c r="G53" s="284"/>
      <c r="H53" s="71"/>
      <c r="I53" s="67"/>
      <c r="J53" s="285" t="s">
        <v>25</v>
      </c>
      <c r="K53" s="50"/>
      <c r="L53" s="51"/>
      <c r="M53" s="50"/>
      <c r="N53" s="286"/>
      <c r="O53" s="50"/>
      <c r="P53" s="51"/>
      <c r="Q53" s="50"/>
      <c r="R53" s="286"/>
    </row>
    <row r="54" spans="1:18" s="278" customFormat="1" ht="9" customHeight="1" x14ac:dyDescent="0.25">
      <c r="A54" s="83"/>
      <c r="B54" s="82"/>
      <c r="C54" s="82"/>
      <c r="D54" s="81"/>
      <c r="E54" s="283"/>
      <c r="F54" s="71"/>
      <c r="G54" s="284"/>
      <c r="H54" s="71"/>
      <c r="I54" s="67"/>
      <c r="J54" s="285" t="s">
        <v>24</v>
      </c>
      <c r="K54" s="50"/>
      <c r="L54" s="51"/>
      <c r="M54" s="50"/>
      <c r="N54" s="286"/>
      <c r="O54" s="291"/>
      <c r="P54" s="295"/>
      <c r="Q54" s="291"/>
      <c r="R54" s="296"/>
    </row>
    <row r="55" spans="1:18" s="278" customFormat="1" ht="9" customHeight="1" x14ac:dyDescent="0.25">
      <c r="A55" s="75"/>
      <c r="B55" s="74"/>
      <c r="C55" s="84"/>
      <c r="D55" s="80"/>
      <c r="E55" s="283"/>
      <c r="F55" s="71"/>
      <c r="G55" s="284"/>
      <c r="H55" s="71"/>
      <c r="I55" s="67"/>
      <c r="J55" s="285" t="s">
        <v>23</v>
      </c>
      <c r="K55" s="50"/>
      <c r="L55" s="51"/>
      <c r="M55" s="50"/>
      <c r="N55" s="286"/>
      <c r="O55" s="287" t="s">
        <v>22</v>
      </c>
      <c r="P55" s="288"/>
      <c r="Q55" s="288"/>
      <c r="R55" s="289"/>
    </row>
    <row r="56" spans="1:18" s="278" customFormat="1" ht="9" customHeight="1" x14ac:dyDescent="0.25">
      <c r="A56" s="75"/>
      <c r="B56" s="74"/>
      <c r="C56" s="298"/>
      <c r="D56" s="73"/>
      <c r="E56" s="283"/>
      <c r="F56" s="71"/>
      <c r="G56" s="284"/>
      <c r="H56" s="71"/>
      <c r="I56" s="67"/>
      <c r="J56" s="285" t="s">
        <v>21</v>
      </c>
      <c r="K56" s="50"/>
      <c r="L56" s="51"/>
      <c r="M56" s="50"/>
      <c r="N56" s="286"/>
      <c r="O56" s="50"/>
      <c r="P56" s="51"/>
      <c r="Q56" s="50"/>
      <c r="R56" s="286"/>
    </row>
    <row r="57" spans="1:18" s="278" customFormat="1" ht="9" customHeight="1" x14ac:dyDescent="0.25">
      <c r="A57" s="63"/>
      <c r="B57" s="62"/>
      <c r="C57" s="299"/>
      <c r="D57" s="61"/>
      <c r="E57" s="300"/>
      <c r="F57" s="59"/>
      <c r="G57" s="301"/>
      <c r="H57" s="59"/>
      <c r="I57" s="55"/>
      <c r="J57" s="302" t="s">
        <v>20</v>
      </c>
      <c r="K57" s="291"/>
      <c r="L57" s="295"/>
      <c r="M57" s="291"/>
      <c r="N57" s="296"/>
      <c r="O57" s="291" t="e">
        <f>R4</f>
        <v>#REF!</v>
      </c>
      <c r="P57" s="295"/>
      <c r="Q57" s="291"/>
      <c r="R57" s="303" t="e">
        <f>MIN(4,'[1]1MD ELO (3)'!Q5)</f>
        <v>#REF!</v>
      </c>
    </row>
  </sheetData>
  <mergeCells count="1">
    <mergeCell ref="A4:C4"/>
  </mergeCells>
  <conditionalFormatting sqref="B39 B41 B43 B45 B47">
    <cfRule type="cellIs" dxfId="91" priority="14" stopIfTrue="1" operator="equal">
      <formula>"QA"</formula>
    </cfRule>
    <cfRule type="cellIs" dxfId="90" priority="15" stopIfTrue="1" operator="equal">
      <formula>"DA"</formula>
    </cfRule>
  </conditionalFormatting>
  <conditionalFormatting sqref="E7 E9 E11 E13 E15 E17 E19 E21 E23 E25 E27 E29 E31 E33 E35 E37">
    <cfRule type="expression" dxfId="89" priority="12" stopIfTrue="1">
      <formula>$E7&lt;5</formula>
    </cfRule>
  </conditionalFormatting>
  <conditionalFormatting sqref="E39 E41 E43 E45 E47">
    <cfRule type="expression" dxfId="88" priority="20" stopIfTrue="1">
      <formula>AND($E39&lt;9,$C39&gt;0)</formula>
    </cfRule>
  </conditionalFormatting>
  <conditionalFormatting sqref="F7 F9 F11 F13 F15 F17 F19 F21 F23 F25 F27 F29 F31 F33 F35 F37">
    <cfRule type="cellIs" dxfId="87" priority="11" stopIfTrue="1" operator="equal">
      <formula>"Bye"</formula>
    </cfRule>
  </conditionalFormatting>
  <conditionalFormatting sqref="F39 F41 F43 F45 F47">
    <cfRule type="cellIs" dxfId="86" priority="18" stopIfTrue="1" operator="equal">
      <formula>"Bye"</formula>
    </cfRule>
  </conditionalFormatting>
  <conditionalFormatting sqref="F39:I39 F41:I41 F43:I43 F45:I45 F47:I47">
    <cfRule type="expression" dxfId="85" priority="19" stopIfTrue="1">
      <formula>AND($E39&lt;9,$C39&gt;0)</formula>
    </cfRule>
  </conditionalFormatting>
  <conditionalFormatting sqref="H7 H9 H11 H13 H15 H17 H19 H21 H23 H25 H27 H29 H31 H33 H35 H37">
    <cfRule type="expression" dxfId="84" priority="24" stopIfTrue="1">
      <formula>AND($E7&lt;9,$C7&gt;0)</formula>
    </cfRule>
  </conditionalFormatting>
  <conditionalFormatting sqref="I8 K10 I12 M14 I16 K18 I20 O22 I24 K26 I28 M30 I32 K34 I36 M40 I42 K44 I46">
    <cfRule type="expression" dxfId="83" priority="21" stopIfTrue="1">
      <formula>AND($O$1="CU",I8="Umpire")</formula>
    </cfRule>
    <cfRule type="expression" dxfId="82" priority="22" stopIfTrue="1">
      <formula>AND($O$1="CU",I8&lt;&gt;"Umpire",J8&lt;&gt;"")</formula>
    </cfRule>
    <cfRule type="expression" dxfId="81" priority="23" stopIfTrue="1">
      <formula>AND($O$1="CU",I8&lt;&gt;"Umpire")</formula>
    </cfRule>
  </conditionalFormatting>
  <conditionalFormatting sqref="J8 L10 J12 N14 J16 L18 J20 P22 J24 L26 J28 N30 J32 L34 J36 R57">
    <cfRule type="expression" dxfId="80" priority="13" stopIfTrue="1">
      <formula>$O$1="CU"</formula>
    </cfRule>
  </conditionalFormatting>
  <conditionalFormatting sqref="K8 K12 M10 O14 K24 M26 K28 K36 O30 Q22 K16 M18 K20 K32 M34 O40 K42 M44 K46">
    <cfRule type="expression" dxfId="79" priority="16" stopIfTrue="1">
      <formula>J8="as"</formula>
    </cfRule>
  </conditionalFormatting>
  <conditionalFormatting sqref="K8 M10 K12 O14 K16 M18 K20 Q22 K24 M26 K28 O30 K32 M34 K36 O40 K42 M44 K46">
    <cfRule type="expression" dxfId="78" priority="17" stopIfTrue="1">
      <formula>J8="bs"</formula>
    </cfRule>
  </conditionalFormatting>
  <conditionalFormatting sqref="K8">
    <cfRule type="cellIs" dxfId="77" priority="10" stopIfTrue="1" operator="equal">
      <formula>"Bye"</formula>
    </cfRule>
  </conditionalFormatting>
  <conditionalFormatting sqref="K12">
    <cfRule type="cellIs" dxfId="76" priority="9" stopIfTrue="1" operator="equal">
      <formula>"Bye"</formula>
    </cfRule>
  </conditionalFormatting>
  <conditionalFormatting sqref="K24">
    <cfRule type="cellIs" dxfId="75" priority="6" stopIfTrue="1" operator="equal">
      <formula>"Bye"</formula>
    </cfRule>
  </conditionalFormatting>
  <conditionalFormatting sqref="K28">
    <cfRule type="cellIs" dxfId="74" priority="4" stopIfTrue="1" operator="equal">
      <formula>"Bye"</formula>
    </cfRule>
  </conditionalFormatting>
  <conditionalFormatting sqref="K36">
    <cfRule type="cellIs" dxfId="73" priority="3" stopIfTrue="1" operator="equal">
      <formula>"Bye"</formula>
    </cfRule>
  </conditionalFormatting>
  <conditionalFormatting sqref="M10">
    <cfRule type="cellIs" dxfId="72" priority="8" stopIfTrue="1" operator="equal">
      <formula>"Bye"</formula>
    </cfRule>
  </conditionalFormatting>
  <conditionalFormatting sqref="M26">
    <cfRule type="cellIs" dxfId="71" priority="5" stopIfTrue="1" operator="equal">
      <formula>"Bye"</formula>
    </cfRule>
  </conditionalFormatting>
  <conditionalFormatting sqref="O14">
    <cfRule type="cellIs" dxfId="70" priority="7" stopIfTrue="1" operator="equal">
      <formula>"Bye"</formula>
    </cfRule>
  </conditionalFormatting>
  <conditionalFormatting sqref="O30">
    <cfRule type="cellIs" dxfId="69" priority="2" stopIfTrue="1" operator="equal">
      <formula>"Bye"</formula>
    </cfRule>
  </conditionalFormatting>
  <conditionalFormatting sqref="Q22">
    <cfRule type="cellIs" dxfId="68" priority="1" stopIfTrue="1" operator="equal">
      <formula>"Bye"</formula>
    </cfRule>
  </conditionalFormatting>
  <dataValidations count="1">
    <dataValidation type="list" allowBlank="1" showInputMessage="1" sqref="I46 I42 K44 M40 I8 M14 K10 K18 K26 K34 M30 I12 I36 O22 I16 I32 I24 I20 I28" xr:uid="{00000000-0002-0000-1200-000000000000}">
      <formula1>$U$7:$U$16</formula1>
    </dataValidation>
  </dataValidations>
  <printOptions horizontalCentered="1"/>
  <pageMargins left="0.35" right="0.35" top="0.39" bottom="0.39" header="0" footer="0"/>
  <pageSetup paperSize="9" scale="95" orientation="portrait" horizontalDpi="360" verticalDpi="2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9217" r:id="rId4" name="Button 1">
              <controlPr defaultSize="0" print="0" autoFill="0" autoPict="0" macro="[0]!Jun_Show_CU">
                <anchor moveWithCells="1" sizeWithCells="1">
                  <from>
                    <xdr:col>12</xdr:col>
                    <xdr:colOff>411480</xdr:colOff>
                    <xdr:row>0</xdr:row>
                    <xdr:rowOff>7620</xdr:rowOff>
                  </from>
                  <to>
                    <xdr:col>14</xdr:col>
                    <xdr:colOff>289560</xdr:colOff>
                    <xdr:row>0</xdr:row>
                    <xdr:rowOff>137160</xdr:rowOff>
                  </to>
                </anchor>
              </controlPr>
            </control>
          </mc:Choice>
        </mc:AlternateContent>
        <mc:AlternateContent xmlns:mc="http://schemas.openxmlformats.org/markup-compatibility/2006">
          <mc:Choice Requires="x14">
            <control shapeId="9218" r:id="rId5" name="Button 2">
              <controlPr defaultSize="0" print="0" autoFill="0" autoPict="0" macro="[0]!Jun_Hide_CU">
                <anchor moveWithCells="1" sizeWithCells="1">
                  <from>
                    <xdr:col>12</xdr:col>
                    <xdr:colOff>403860</xdr:colOff>
                    <xdr:row>0</xdr:row>
                    <xdr:rowOff>144780</xdr:rowOff>
                  </from>
                  <to>
                    <xdr:col>14</xdr:col>
                    <xdr:colOff>289560</xdr:colOff>
                    <xdr:row>1</xdr:row>
                    <xdr:rowOff>45720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indexed="11"/>
    <pageSetUpPr fitToPage="1"/>
  </sheetPr>
  <dimension ref="A1:AK57"/>
  <sheetViews>
    <sheetView showGridLines="0" showZeros="0" topLeftCell="A22" workbookViewId="0">
      <selection activeCell="T13" sqref="T13"/>
    </sheetView>
  </sheetViews>
  <sheetFormatPr defaultColWidth="9.109375" defaultRowHeight="13.2" x14ac:dyDescent="0.25"/>
  <cols>
    <col min="1" max="2" width="3.33203125" style="48" customWidth="1"/>
    <col min="3" max="3" width="4.6640625" style="48" customWidth="1"/>
    <col min="4" max="4" width="6.5546875" style="48" customWidth="1"/>
    <col min="5" max="5" width="4.33203125" style="48" customWidth="1"/>
    <col min="6" max="6" width="12.6640625" style="48" customWidth="1"/>
    <col min="7" max="7" width="2.6640625" style="48" customWidth="1"/>
    <col min="8" max="8" width="7.6640625" style="48" customWidth="1"/>
    <col min="9" max="9" width="5.88671875" style="48" customWidth="1"/>
    <col min="10" max="10" width="1.6640625" style="304" customWidth="1"/>
    <col min="11" max="11" width="10.6640625" style="48" customWidth="1"/>
    <col min="12" max="12" width="1.6640625" style="304" customWidth="1"/>
    <col min="13" max="13" width="10.6640625" style="48" customWidth="1"/>
    <col min="14" max="14" width="1.6640625" style="305" customWidth="1"/>
    <col min="15" max="15" width="10.6640625" style="48" customWidth="1"/>
    <col min="16" max="16" width="1.6640625" style="304" customWidth="1"/>
    <col min="17" max="17" width="10.6640625" style="48" customWidth="1"/>
    <col min="18" max="18" width="1.6640625" style="305" customWidth="1"/>
    <col min="19" max="19" width="9.109375" style="48" hidden="1" customWidth="1"/>
    <col min="20" max="20" width="8.6640625" style="48" customWidth="1"/>
    <col min="21" max="21" width="9.109375" style="48" hidden="1" customWidth="1"/>
    <col min="22" max="24" width="9.109375" style="48"/>
    <col min="25" max="34" width="9.109375" style="48" hidden="1" customWidth="1"/>
    <col min="35" max="16384" width="9.109375" style="48"/>
  </cols>
  <sheetData>
    <row r="1" spans="1:37" s="181" customFormat="1" ht="21.75" customHeight="1" x14ac:dyDescent="0.25">
      <c r="A1" s="176" t="e">
        <f>[1]Altalanos!$A$6</f>
        <v>#REF!</v>
      </c>
      <c r="B1" s="176"/>
      <c r="C1" s="154"/>
      <c r="D1" s="154"/>
      <c r="E1" s="154"/>
      <c r="F1" s="154"/>
      <c r="G1" s="154"/>
      <c r="H1" s="176"/>
      <c r="I1" s="177"/>
      <c r="J1" s="153"/>
      <c r="K1" s="178" t="s">
        <v>79</v>
      </c>
      <c r="L1" s="179"/>
      <c r="M1" s="180"/>
      <c r="N1" s="153"/>
      <c r="O1" s="153" t="s">
        <v>105</v>
      </c>
      <c r="P1" s="153"/>
      <c r="Q1" s="154"/>
      <c r="R1" s="153"/>
      <c r="Y1" s="182"/>
      <c r="Z1" s="182"/>
      <c r="AA1" s="182"/>
      <c r="AB1" s="152" t="e">
        <f>IF($Y$5=1,CONCATENATE(VLOOKUP($Y$3,$AA$2:$AH$14,2)),CONCATENATE(VLOOKUP($Y$3,$AA$16:$AH$25,2)))</f>
        <v>#REF!</v>
      </c>
      <c r="AC1" s="152" t="e">
        <f>IF($Y$5=1,CONCATENATE(VLOOKUP($Y$3,$AA$2:$AH$14,3)),CONCATENATE(VLOOKUP($Y$3,$AA$16:$AH$25,3)))</f>
        <v>#REF!</v>
      </c>
      <c r="AD1" s="152" t="e">
        <f>IF($Y$5=1,CONCATENATE(VLOOKUP($Y$3,$AA$2:$AH$14,4)),CONCATENATE(VLOOKUP($Y$3,$AA$16:$AH$25,4)))</f>
        <v>#REF!</v>
      </c>
      <c r="AE1" s="152" t="e">
        <f>IF($Y$5=1,CONCATENATE(VLOOKUP($Y$3,$AA$2:$AH$14,5)),CONCATENATE(VLOOKUP($Y$3,$AA$16:$AH$25,5)))</f>
        <v>#REF!</v>
      </c>
      <c r="AF1" s="152" t="e">
        <f>IF($Y$5=1,CONCATENATE(VLOOKUP($Y$3,$AA$2:$AH$14,6)),CONCATENATE(VLOOKUP($Y$3,$AA$16:$AH$25,6)))</f>
        <v>#REF!</v>
      </c>
      <c r="AG1" s="152" t="e">
        <f>IF($Y$5=1,CONCATENATE(VLOOKUP($Y$3,$AA$2:$AH$14,7)),CONCATENATE(VLOOKUP($Y$3,$AA$16:$AH$25,7)))</f>
        <v>#REF!</v>
      </c>
      <c r="AH1" s="152" t="e">
        <f>IF($Y$5=1,CONCATENATE(VLOOKUP($Y$3,$AA$2:$AH$14,8)),CONCATENATE(VLOOKUP($Y$3,$AA$16:$AH$25,8)))</f>
        <v>#REF!</v>
      </c>
    </row>
    <row r="2" spans="1:37" s="186" customFormat="1" x14ac:dyDescent="0.25">
      <c r="A2" s="183" t="s">
        <v>77</v>
      </c>
      <c r="B2" s="184"/>
      <c r="C2" s="184"/>
      <c r="D2" s="184"/>
      <c r="E2" s="306" t="e">
        <f>[1]Altalanos!$D$8</f>
        <v>#REF!</v>
      </c>
      <c r="F2" s="184" t="s">
        <v>139</v>
      </c>
      <c r="G2" s="185"/>
      <c r="H2" s="144"/>
      <c r="I2" s="144"/>
      <c r="J2" s="143"/>
      <c r="K2" s="179"/>
      <c r="L2" s="179"/>
      <c r="M2" s="179"/>
      <c r="N2" s="143"/>
      <c r="O2" s="144"/>
      <c r="P2" s="143"/>
      <c r="Q2" s="144"/>
      <c r="R2" s="143"/>
      <c r="Y2" s="142"/>
      <c r="Z2" s="111"/>
      <c r="AA2" s="111" t="s">
        <v>50</v>
      </c>
      <c r="AB2" s="114">
        <v>300</v>
      </c>
      <c r="AC2" s="114">
        <v>250</v>
      </c>
      <c r="AD2" s="114">
        <v>200</v>
      </c>
      <c r="AE2" s="114">
        <v>150</v>
      </c>
      <c r="AF2" s="114">
        <v>120</v>
      </c>
      <c r="AG2" s="114">
        <v>90</v>
      </c>
      <c r="AH2" s="114">
        <v>40</v>
      </c>
      <c r="AI2" s="48"/>
      <c r="AJ2" s="48"/>
      <c r="AK2" s="48"/>
    </row>
    <row r="3" spans="1:37" s="187" customFormat="1" ht="11.25" customHeight="1" x14ac:dyDescent="0.25">
      <c r="A3" s="139" t="s">
        <v>75</v>
      </c>
      <c r="B3" s="139"/>
      <c r="C3" s="139"/>
      <c r="D3" s="139"/>
      <c r="E3" s="139"/>
      <c r="F3" s="139"/>
      <c r="G3" s="139" t="s">
        <v>4</v>
      </c>
      <c r="H3" s="139"/>
      <c r="I3" s="139"/>
      <c r="J3" s="141"/>
      <c r="K3" s="139" t="s">
        <v>74</v>
      </c>
      <c r="L3" s="141"/>
      <c r="M3" s="139"/>
      <c r="N3" s="141"/>
      <c r="O3" s="139"/>
      <c r="P3" s="141"/>
      <c r="Q3" s="139"/>
      <c r="R3" s="140" t="s">
        <v>73</v>
      </c>
      <c r="Y3" s="111" t="str">
        <f>IF(K4="OB","A",IF(K4="IX","W",IF(K4="","",K4)))</f>
        <v/>
      </c>
      <c r="Z3" s="111"/>
      <c r="AA3" s="111" t="s">
        <v>48</v>
      </c>
      <c r="AB3" s="114">
        <v>280</v>
      </c>
      <c r="AC3" s="114">
        <v>230</v>
      </c>
      <c r="AD3" s="114">
        <v>180</v>
      </c>
      <c r="AE3" s="114">
        <v>140</v>
      </c>
      <c r="AF3" s="114">
        <v>80</v>
      </c>
      <c r="AG3" s="114">
        <v>0</v>
      </c>
      <c r="AH3" s="114">
        <v>0</v>
      </c>
      <c r="AI3" s="48"/>
      <c r="AJ3" s="48"/>
      <c r="AK3" s="48"/>
    </row>
    <row r="4" spans="1:37" s="195" customFormat="1" ht="11.25" customHeight="1" thickBot="1" x14ac:dyDescent="0.3">
      <c r="A4" s="333" t="e">
        <f>[1]Altalanos!$A$10</f>
        <v>#REF!</v>
      </c>
      <c r="B4" s="333"/>
      <c r="C4" s="333"/>
      <c r="D4" s="188"/>
      <c r="E4" s="189"/>
      <c r="F4" s="189"/>
      <c r="G4" s="189" t="e">
        <f>[1]Altalanos!$C$10</f>
        <v>#REF!</v>
      </c>
      <c r="H4" s="190"/>
      <c r="I4" s="189"/>
      <c r="J4" s="191"/>
      <c r="K4" s="192"/>
      <c r="L4" s="191"/>
      <c r="M4" s="193"/>
      <c r="N4" s="191"/>
      <c r="O4" s="189"/>
      <c r="P4" s="191"/>
      <c r="Q4" s="189"/>
      <c r="R4" s="194" t="e">
        <f>[1]Altalanos!$E$10</f>
        <v>#REF!</v>
      </c>
      <c r="Y4" s="111"/>
      <c r="Z4" s="111"/>
      <c r="AA4" s="111" t="s">
        <v>52</v>
      </c>
      <c r="AB4" s="114">
        <v>250</v>
      </c>
      <c r="AC4" s="114">
        <v>200</v>
      </c>
      <c r="AD4" s="114">
        <v>150</v>
      </c>
      <c r="AE4" s="114">
        <v>120</v>
      </c>
      <c r="AF4" s="114">
        <v>90</v>
      </c>
      <c r="AG4" s="114">
        <v>60</v>
      </c>
      <c r="AH4" s="114">
        <v>25</v>
      </c>
      <c r="AI4" s="48"/>
      <c r="AJ4" s="48"/>
      <c r="AK4" s="48"/>
    </row>
    <row r="5" spans="1:37" s="187" customFormat="1" x14ac:dyDescent="0.25">
      <c r="A5" s="84"/>
      <c r="B5" s="196" t="s">
        <v>106</v>
      </c>
      <c r="C5" s="197" t="s">
        <v>38</v>
      </c>
      <c r="D5" s="196" t="s">
        <v>107</v>
      </c>
      <c r="E5" s="196" t="s">
        <v>108</v>
      </c>
      <c r="F5" s="198" t="s">
        <v>109</v>
      </c>
      <c r="G5" s="198" t="s">
        <v>65</v>
      </c>
      <c r="H5" s="198"/>
      <c r="I5" s="198" t="s">
        <v>64</v>
      </c>
      <c r="J5" s="198"/>
      <c r="K5" s="196" t="s">
        <v>110</v>
      </c>
      <c r="L5" s="199"/>
      <c r="M5" s="196" t="s">
        <v>111</v>
      </c>
      <c r="N5" s="199"/>
      <c r="O5" s="196" t="s">
        <v>86</v>
      </c>
      <c r="P5" s="199"/>
      <c r="Q5" s="196" t="s">
        <v>112</v>
      </c>
      <c r="R5" s="200"/>
      <c r="Y5" s="111" t="e">
        <f>IF(OR([1]Altalanos!$A$8="F1",[1]Altalanos!$A$8="F2",[1]Altalanos!$A$8="N1",[1]Altalanos!$A$8="N2"),1,2)</f>
        <v>#REF!</v>
      </c>
      <c r="Z5" s="111"/>
      <c r="AA5" s="111" t="s">
        <v>51</v>
      </c>
      <c r="AB5" s="114">
        <v>200</v>
      </c>
      <c r="AC5" s="114">
        <v>150</v>
      </c>
      <c r="AD5" s="114">
        <v>120</v>
      </c>
      <c r="AE5" s="114">
        <v>90</v>
      </c>
      <c r="AF5" s="114">
        <v>60</v>
      </c>
      <c r="AG5" s="114">
        <v>40</v>
      </c>
      <c r="AH5" s="114">
        <v>15</v>
      </c>
      <c r="AI5" s="48"/>
      <c r="AJ5" s="48"/>
      <c r="AK5" s="48"/>
    </row>
    <row r="6" spans="1:37" s="208" customFormat="1" ht="14.25" customHeight="1" thickBot="1" x14ac:dyDescent="0.3">
      <c r="A6" s="201"/>
      <c r="B6" s="202"/>
      <c r="C6" s="202"/>
      <c r="D6" s="202"/>
      <c r="E6" s="202"/>
      <c r="F6" s="203" t="str">
        <f>IF(Y3="","",CONCATENATE(AH1," / ",VLOOKUP(Y3,AB1:AH1,5)," pont"))</f>
        <v/>
      </c>
      <c r="G6" s="204"/>
      <c r="H6" s="205"/>
      <c r="I6" s="204"/>
      <c r="J6" s="206"/>
      <c r="K6" s="202" t="str">
        <f>IF(Y3="","",CONCATENATE(VLOOKUP(Y3,AB1:AH1,4)," pont"))</f>
        <v/>
      </c>
      <c r="L6" s="206"/>
      <c r="M6" s="202" t="str">
        <f>IF(Y3="","",CONCATENATE(VLOOKUP(Y3,AB1:AH1,3)," pont"))</f>
        <v/>
      </c>
      <c r="N6" s="206"/>
      <c r="O6" s="202" t="str">
        <f>IF(Y3="","",CONCATENATE(VLOOKUP(Y3,AB1:AH1,2)," pont"))</f>
        <v/>
      </c>
      <c r="P6" s="206"/>
      <c r="Q6" s="202" t="str">
        <f>IF(Y3="","",CONCATENATE(VLOOKUP(Y3,AB1:AH1,1)," pont"))</f>
        <v/>
      </c>
      <c r="R6" s="207"/>
      <c r="Y6" s="209"/>
      <c r="Z6" s="209"/>
      <c r="AA6" s="209" t="s">
        <v>49</v>
      </c>
      <c r="AB6" s="210">
        <v>150</v>
      </c>
      <c r="AC6" s="210">
        <v>120</v>
      </c>
      <c r="AD6" s="210">
        <v>90</v>
      </c>
      <c r="AE6" s="210">
        <v>60</v>
      </c>
      <c r="AF6" s="210">
        <v>40</v>
      </c>
      <c r="AG6" s="210">
        <v>25</v>
      </c>
      <c r="AH6" s="210">
        <v>10</v>
      </c>
      <c r="AI6" s="211"/>
      <c r="AJ6" s="211"/>
      <c r="AK6" s="211"/>
    </row>
    <row r="7" spans="1:37" s="224" customFormat="1" ht="12.9" customHeight="1" x14ac:dyDescent="0.25">
      <c r="A7" s="212">
        <v>1</v>
      </c>
      <c r="B7" s="213"/>
      <c r="C7" s="214"/>
      <c r="D7" s="214"/>
      <c r="E7" s="215">
        <v>1</v>
      </c>
      <c r="F7" s="216" t="s">
        <v>262</v>
      </c>
      <c r="G7" s="216">
        <v>0</v>
      </c>
      <c r="H7" s="216"/>
      <c r="I7" s="216">
        <v>0</v>
      </c>
      <c r="J7" s="217"/>
      <c r="K7" s="218"/>
      <c r="L7" s="218"/>
      <c r="M7" s="218"/>
      <c r="N7" s="218"/>
      <c r="O7" s="219"/>
      <c r="P7" s="220"/>
      <c r="Q7" s="221"/>
      <c r="R7" s="222"/>
      <c r="S7" s="223"/>
      <c r="U7" s="225" t="e">
        <f>[1]Birók!P21</f>
        <v>#REF!</v>
      </c>
      <c r="Y7" s="111"/>
      <c r="Z7" s="111"/>
      <c r="AA7" s="111" t="s">
        <v>47</v>
      </c>
      <c r="AB7" s="114">
        <v>120</v>
      </c>
      <c r="AC7" s="114">
        <v>90</v>
      </c>
      <c r="AD7" s="114">
        <v>60</v>
      </c>
      <c r="AE7" s="114">
        <v>40</v>
      </c>
      <c r="AF7" s="114">
        <v>25</v>
      </c>
      <c r="AG7" s="114">
        <v>10</v>
      </c>
      <c r="AH7" s="114">
        <v>5</v>
      </c>
      <c r="AI7" s="48"/>
      <c r="AJ7" s="48"/>
      <c r="AK7" s="48"/>
    </row>
    <row r="8" spans="1:37" s="224" customFormat="1" ht="12.9" customHeight="1" x14ac:dyDescent="0.25">
      <c r="A8" s="226"/>
      <c r="B8" s="227"/>
      <c r="C8" s="228"/>
      <c r="D8" s="228"/>
      <c r="E8" s="229"/>
      <c r="F8" s="230"/>
      <c r="G8" s="230"/>
      <c r="H8" s="231"/>
      <c r="I8" s="232" t="s">
        <v>113</v>
      </c>
      <c r="J8" s="233" t="s">
        <v>114</v>
      </c>
      <c r="K8" s="234" t="s">
        <v>262</v>
      </c>
      <c r="L8" s="234"/>
      <c r="M8" s="218"/>
      <c r="N8" s="218"/>
      <c r="O8" s="219"/>
      <c r="P8" s="220"/>
      <c r="Q8" s="221"/>
      <c r="R8" s="222"/>
      <c r="S8" s="223"/>
      <c r="U8" s="235" t="e">
        <f>[1]Birók!P22</f>
        <v>#REF!</v>
      </c>
      <c r="Y8" s="111"/>
      <c r="Z8" s="111"/>
      <c r="AA8" s="111" t="s">
        <v>45</v>
      </c>
      <c r="AB8" s="114">
        <v>90</v>
      </c>
      <c r="AC8" s="114">
        <v>60</v>
      </c>
      <c r="AD8" s="114">
        <v>40</v>
      </c>
      <c r="AE8" s="114">
        <v>25</v>
      </c>
      <c r="AF8" s="114">
        <v>10</v>
      </c>
      <c r="AG8" s="114">
        <v>5</v>
      </c>
      <c r="AH8" s="114">
        <v>2</v>
      </c>
      <c r="AI8" s="48"/>
      <c r="AJ8" s="48"/>
      <c r="AK8" s="48"/>
    </row>
    <row r="9" spans="1:37" s="224" customFormat="1" ht="12.9" customHeight="1" x14ac:dyDescent="0.25">
      <c r="A9" s="226">
        <v>2</v>
      </c>
      <c r="B9" s="213"/>
      <c r="C9" s="214"/>
      <c r="D9" s="214"/>
      <c r="E9" s="215"/>
      <c r="F9" s="236" t="s">
        <v>115</v>
      </c>
      <c r="G9" s="236" t="s">
        <v>78</v>
      </c>
      <c r="H9" s="236"/>
      <c r="I9" s="216" t="s">
        <v>78</v>
      </c>
      <c r="J9" s="237"/>
      <c r="K9" s="218"/>
      <c r="L9" s="238"/>
      <c r="M9" s="218"/>
      <c r="N9" s="218"/>
      <c r="O9" s="219"/>
      <c r="P9" s="220"/>
      <c r="Q9" s="221"/>
      <c r="R9" s="222"/>
      <c r="S9" s="223"/>
      <c r="U9" s="235" t="e">
        <f>[1]Birók!P23</f>
        <v>#REF!</v>
      </c>
      <c r="Y9" s="111"/>
      <c r="Z9" s="111"/>
      <c r="AA9" s="111" t="s">
        <v>44</v>
      </c>
      <c r="AB9" s="114">
        <v>60</v>
      </c>
      <c r="AC9" s="114">
        <v>40</v>
      </c>
      <c r="AD9" s="114">
        <v>25</v>
      </c>
      <c r="AE9" s="114">
        <v>10</v>
      </c>
      <c r="AF9" s="114">
        <v>5</v>
      </c>
      <c r="AG9" s="114">
        <v>2</v>
      </c>
      <c r="AH9" s="114">
        <v>1</v>
      </c>
      <c r="AI9" s="48"/>
      <c r="AJ9" s="48"/>
      <c r="AK9" s="48"/>
    </row>
    <row r="10" spans="1:37" s="224" customFormat="1" ht="12.9" customHeight="1" x14ac:dyDescent="0.25">
      <c r="A10" s="226"/>
      <c r="B10" s="227"/>
      <c r="C10" s="228"/>
      <c r="D10" s="228"/>
      <c r="E10" s="239"/>
      <c r="F10" s="230"/>
      <c r="G10" s="230"/>
      <c r="H10" s="231"/>
      <c r="I10" s="218"/>
      <c r="J10" s="240"/>
      <c r="K10" s="241" t="s">
        <v>113</v>
      </c>
      <c r="L10" s="242"/>
      <c r="M10" s="236" t="s">
        <v>263</v>
      </c>
      <c r="N10" s="243"/>
      <c r="O10" s="244"/>
      <c r="P10" s="244"/>
      <c r="Q10" s="221"/>
      <c r="R10" s="222"/>
      <c r="S10" s="223"/>
      <c r="U10" s="235" t="e">
        <f>[1]Birók!P24</f>
        <v>#REF!</v>
      </c>
      <c r="Y10" s="111"/>
      <c r="Z10" s="111"/>
      <c r="AA10" s="111" t="s">
        <v>43</v>
      </c>
      <c r="AB10" s="114">
        <v>40</v>
      </c>
      <c r="AC10" s="114">
        <v>25</v>
      </c>
      <c r="AD10" s="114">
        <v>15</v>
      </c>
      <c r="AE10" s="114">
        <v>7</v>
      </c>
      <c r="AF10" s="114">
        <v>4</v>
      </c>
      <c r="AG10" s="114">
        <v>1</v>
      </c>
      <c r="AH10" s="114">
        <v>0</v>
      </c>
      <c r="AI10" s="48"/>
      <c r="AJ10" s="48"/>
      <c r="AK10" s="48"/>
    </row>
    <row r="11" spans="1:37" s="224" customFormat="1" ht="12.9" customHeight="1" x14ac:dyDescent="0.25">
      <c r="A11" s="226">
        <v>3</v>
      </c>
      <c r="B11" s="213"/>
      <c r="C11" s="214"/>
      <c r="D11" s="214"/>
      <c r="E11" s="215">
        <v>9</v>
      </c>
      <c r="F11" s="236" t="s">
        <v>263</v>
      </c>
      <c r="G11" s="236">
        <v>0</v>
      </c>
      <c r="H11" s="236"/>
      <c r="I11" s="236">
        <v>0</v>
      </c>
      <c r="J11" s="217"/>
      <c r="K11" s="218"/>
      <c r="L11" s="245"/>
      <c r="M11" s="218" t="s">
        <v>309</v>
      </c>
      <c r="N11" s="246"/>
      <c r="O11" s="244"/>
      <c r="P11" s="244"/>
      <c r="Q11" s="221"/>
      <c r="R11" s="222"/>
      <c r="S11" s="223"/>
      <c r="U11" s="235" t="e">
        <f>[1]Birók!P25</f>
        <v>#REF!</v>
      </c>
      <c r="Y11" s="111"/>
      <c r="Z11" s="111"/>
      <c r="AA11" s="111" t="s">
        <v>42</v>
      </c>
      <c r="AB11" s="114">
        <v>25</v>
      </c>
      <c r="AC11" s="114">
        <v>15</v>
      </c>
      <c r="AD11" s="114">
        <v>10</v>
      </c>
      <c r="AE11" s="114">
        <v>6</v>
      </c>
      <c r="AF11" s="114">
        <v>3</v>
      </c>
      <c r="AG11" s="114">
        <v>1</v>
      </c>
      <c r="AH11" s="114">
        <v>0</v>
      </c>
      <c r="AI11" s="48"/>
      <c r="AJ11" s="48"/>
      <c r="AK11" s="48"/>
    </row>
    <row r="12" spans="1:37" s="224" customFormat="1" ht="12.9" customHeight="1" x14ac:dyDescent="0.25">
      <c r="A12" s="226"/>
      <c r="B12" s="227"/>
      <c r="C12" s="228"/>
      <c r="D12" s="228"/>
      <c r="E12" s="239"/>
      <c r="F12" s="230"/>
      <c r="G12" s="230"/>
      <c r="H12" s="231"/>
      <c r="I12" s="232" t="s">
        <v>113</v>
      </c>
      <c r="J12" s="233"/>
      <c r="K12" s="236" t="s">
        <v>263</v>
      </c>
      <c r="L12" s="247"/>
      <c r="M12" s="218"/>
      <c r="N12" s="246"/>
      <c r="O12" s="244"/>
      <c r="P12" s="244"/>
      <c r="Q12" s="221"/>
      <c r="R12" s="222"/>
      <c r="S12" s="223"/>
      <c r="U12" s="235" t="e">
        <f>[1]Birók!P26</f>
        <v>#REF!</v>
      </c>
      <c r="Y12" s="111"/>
      <c r="Z12" s="111"/>
      <c r="AA12" s="111" t="s">
        <v>41</v>
      </c>
      <c r="AB12" s="114">
        <v>15</v>
      </c>
      <c r="AC12" s="114">
        <v>10</v>
      </c>
      <c r="AD12" s="114">
        <v>6</v>
      </c>
      <c r="AE12" s="114">
        <v>3</v>
      </c>
      <c r="AF12" s="114">
        <v>1</v>
      </c>
      <c r="AG12" s="114">
        <v>0</v>
      </c>
      <c r="AH12" s="114">
        <v>0</v>
      </c>
      <c r="AI12" s="48"/>
      <c r="AJ12" s="48"/>
      <c r="AK12" s="48"/>
    </row>
    <row r="13" spans="1:37" s="224" customFormat="1" ht="12.9" customHeight="1" x14ac:dyDescent="0.25">
      <c r="A13" s="226">
        <v>4</v>
      </c>
      <c r="B13" s="213"/>
      <c r="C13" s="214"/>
      <c r="D13" s="214"/>
      <c r="E13" s="215">
        <v>8</v>
      </c>
      <c r="F13" s="236" t="s">
        <v>264</v>
      </c>
      <c r="G13" s="236">
        <v>0</v>
      </c>
      <c r="H13" s="236"/>
      <c r="I13" s="236">
        <v>0</v>
      </c>
      <c r="J13" s="248"/>
      <c r="K13" s="218" t="s">
        <v>314</v>
      </c>
      <c r="L13" s="218"/>
      <c r="M13" s="218"/>
      <c r="N13" s="246"/>
      <c r="O13" s="244"/>
      <c r="P13" s="244"/>
      <c r="Q13" s="221"/>
      <c r="R13" s="222"/>
      <c r="S13" s="223"/>
      <c r="U13" s="235" t="e">
        <f>[1]Birók!P27</f>
        <v>#REF!</v>
      </c>
      <c r="Y13" s="111"/>
      <c r="Z13" s="111"/>
      <c r="AA13" s="111" t="s">
        <v>40</v>
      </c>
      <c r="AB13" s="114">
        <v>10</v>
      </c>
      <c r="AC13" s="114">
        <v>6</v>
      </c>
      <c r="AD13" s="114">
        <v>3</v>
      </c>
      <c r="AE13" s="114">
        <v>1</v>
      </c>
      <c r="AF13" s="114">
        <v>0</v>
      </c>
      <c r="AG13" s="114">
        <v>0</v>
      </c>
      <c r="AH13" s="114">
        <v>0</v>
      </c>
      <c r="AI13" s="48"/>
      <c r="AJ13" s="48"/>
      <c r="AK13" s="48"/>
    </row>
    <row r="14" spans="1:37" s="224" customFormat="1" ht="12.9" customHeight="1" x14ac:dyDescent="0.25">
      <c r="A14" s="226"/>
      <c r="B14" s="227"/>
      <c r="C14" s="228"/>
      <c r="D14" s="228"/>
      <c r="E14" s="239"/>
      <c r="F14" s="218"/>
      <c r="G14" s="218"/>
      <c r="H14" s="249"/>
      <c r="I14" s="250"/>
      <c r="J14" s="240"/>
      <c r="K14" s="218"/>
      <c r="L14" s="218"/>
      <c r="M14" s="241" t="s">
        <v>113</v>
      </c>
      <c r="N14" s="242"/>
      <c r="O14" s="236" t="s">
        <v>263</v>
      </c>
      <c r="P14" s="243"/>
      <c r="Q14" s="221"/>
      <c r="R14" s="222"/>
      <c r="S14" s="223"/>
      <c r="U14" s="235" t="e">
        <f>[1]Birók!P28</f>
        <v>#REF!</v>
      </c>
      <c r="Y14" s="111"/>
      <c r="Z14" s="111"/>
      <c r="AA14" s="111" t="s">
        <v>39</v>
      </c>
      <c r="AB14" s="114">
        <v>3</v>
      </c>
      <c r="AC14" s="114">
        <v>2</v>
      </c>
      <c r="AD14" s="114">
        <v>1</v>
      </c>
      <c r="AE14" s="114">
        <v>0</v>
      </c>
      <c r="AF14" s="114">
        <v>0</v>
      </c>
      <c r="AG14" s="114">
        <v>0</v>
      </c>
      <c r="AH14" s="114">
        <v>0</v>
      </c>
      <c r="AI14" s="48"/>
      <c r="AJ14" s="48"/>
      <c r="AK14" s="48"/>
    </row>
    <row r="15" spans="1:37" s="224" customFormat="1" ht="12.9" customHeight="1" x14ac:dyDescent="0.25">
      <c r="A15" s="212">
        <v>5</v>
      </c>
      <c r="B15" s="213"/>
      <c r="C15" s="214"/>
      <c r="D15" s="214"/>
      <c r="E15" s="215">
        <v>4</v>
      </c>
      <c r="F15" s="216" t="s">
        <v>265</v>
      </c>
      <c r="G15" s="216">
        <v>0</v>
      </c>
      <c r="H15" s="216"/>
      <c r="I15" s="216">
        <v>0</v>
      </c>
      <c r="J15" s="251"/>
      <c r="K15" s="218"/>
      <c r="L15" s="218"/>
      <c r="M15" s="218"/>
      <c r="N15" s="246"/>
      <c r="O15" s="218" t="s">
        <v>340</v>
      </c>
      <c r="P15" s="246"/>
      <c r="Q15" s="221"/>
      <c r="R15" s="222"/>
      <c r="S15" s="223"/>
      <c r="U15" s="235" t="e">
        <f>[1]Birók!P29</f>
        <v>#REF!</v>
      </c>
      <c r="Y15" s="111"/>
      <c r="Z15" s="111"/>
      <c r="AA15" s="111"/>
      <c r="AB15" s="111"/>
      <c r="AC15" s="111"/>
      <c r="AD15" s="111"/>
      <c r="AE15" s="111"/>
      <c r="AF15" s="111"/>
      <c r="AG15" s="111"/>
      <c r="AH15" s="111"/>
      <c r="AI15" s="48"/>
      <c r="AJ15" s="48"/>
      <c r="AK15" s="48"/>
    </row>
    <row r="16" spans="1:37" s="224" customFormat="1" ht="12.9" customHeight="1" thickBot="1" x14ac:dyDescent="0.3">
      <c r="A16" s="226"/>
      <c r="B16" s="227"/>
      <c r="C16" s="228"/>
      <c r="D16" s="228"/>
      <c r="E16" s="239"/>
      <c r="F16" s="230"/>
      <c r="G16" s="230"/>
      <c r="H16" s="231"/>
      <c r="I16" s="232" t="s">
        <v>113</v>
      </c>
      <c r="J16" s="233" t="s">
        <v>114</v>
      </c>
      <c r="K16" s="234" t="s">
        <v>265</v>
      </c>
      <c r="L16" s="234"/>
      <c r="M16" s="218"/>
      <c r="N16" s="246"/>
      <c r="O16" s="244"/>
      <c r="P16" s="246"/>
      <c r="Q16" s="221"/>
      <c r="R16" s="222"/>
      <c r="S16" s="223"/>
      <c r="U16" s="252" t="e">
        <f>[1]Birók!P30</f>
        <v>#REF!</v>
      </c>
      <c r="Y16" s="111"/>
      <c r="Z16" s="111"/>
      <c r="AA16" s="111" t="s">
        <v>50</v>
      </c>
      <c r="AB16" s="114">
        <v>150</v>
      </c>
      <c r="AC16" s="114">
        <v>120</v>
      </c>
      <c r="AD16" s="114">
        <v>90</v>
      </c>
      <c r="AE16" s="114">
        <v>60</v>
      </c>
      <c r="AF16" s="114">
        <v>40</v>
      </c>
      <c r="AG16" s="114">
        <v>25</v>
      </c>
      <c r="AH16" s="114">
        <v>15</v>
      </c>
      <c r="AI16" s="48"/>
      <c r="AJ16" s="48"/>
      <c r="AK16" s="48"/>
    </row>
    <row r="17" spans="1:37" s="224" customFormat="1" ht="12.9" customHeight="1" x14ac:dyDescent="0.25">
      <c r="A17" s="226">
        <v>6</v>
      </c>
      <c r="B17" s="213"/>
      <c r="C17" s="214"/>
      <c r="D17" s="214"/>
      <c r="E17" s="215"/>
      <c r="F17" s="236" t="s">
        <v>115</v>
      </c>
      <c r="G17" s="236" t="s">
        <v>78</v>
      </c>
      <c r="H17" s="236"/>
      <c r="I17" s="236" t="s">
        <v>78</v>
      </c>
      <c r="J17" s="237"/>
      <c r="K17" s="218"/>
      <c r="L17" s="238"/>
      <c r="M17" s="218"/>
      <c r="N17" s="246"/>
      <c r="O17" s="244"/>
      <c r="P17" s="246"/>
      <c r="Q17" s="221"/>
      <c r="R17" s="222"/>
      <c r="S17" s="223"/>
      <c r="Y17" s="111"/>
      <c r="Z17" s="111"/>
      <c r="AA17" s="111" t="s">
        <v>52</v>
      </c>
      <c r="AB17" s="114">
        <v>120</v>
      </c>
      <c r="AC17" s="114">
        <v>90</v>
      </c>
      <c r="AD17" s="114">
        <v>60</v>
      </c>
      <c r="AE17" s="114">
        <v>40</v>
      </c>
      <c r="AF17" s="114">
        <v>25</v>
      </c>
      <c r="AG17" s="114">
        <v>15</v>
      </c>
      <c r="AH17" s="114">
        <v>8</v>
      </c>
      <c r="AI17" s="48"/>
      <c r="AJ17" s="48"/>
      <c r="AK17" s="48"/>
    </row>
    <row r="18" spans="1:37" s="224" customFormat="1" ht="12.9" customHeight="1" x14ac:dyDescent="0.25">
      <c r="A18" s="226"/>
      <c r="B18" s="227"/>
      <c r="C18" s="228"/>
      <c r="D18" s="228"/>
      <c r="E18" s="239"/>
      <c r="F18" s="230"/>
      <c r="G18" s="230"/>
      <c r="H18" s="231"/>
      <c r="I18" s="218"/>
      <c r="J18" s="240"/>
      <c r="K18" s="241" t="s">
        <v>113</v>
      </c>
      <c r="L18" s="242"/>
      <c r="M18" s="234" t="s">
        <v>265</v>
      </c>
      <c r="N18" s="253"/>
      <c r="O18" s="244"/>
      <c r="P18" s="246"/>
      <c r="Q18" s="221"/>
      <c r="R18" s="222"/>
      <c r="S18" s="223"/>
      <c r="Y18" s="111"/>
      <c r="Z18" s="111"/>
      <c r="AA18" s="111" t="s">
        <v>51</v>
      </c>
      <c r="AB18" s="114">
        <v>90</v>
      </c>
      <c r="AC18" s="114">
        <v>60</v>
      </c>
      <c r="AD18" s="114">
        <v>40</v>
      </c>
      <c r="AE18" s="114">
        <v>25</v>
      </c>
      <c r="AF18" s="114">
        <v>15</v>
      </c>
      <c r="AG18" s="114">
        <v>8</v>
      </c>
      <c r="AH18" s="114">
        <v>4</v>
      </c>
      <c r="AI18" s="48"/>
      <c r="AJ18" s="48"/>
      <c r="AK18" s="48"/>
    </row>
    <row r="19" spans="1:37" s="224" customFormat="1" ht="12.9" customHeight="1" x14ac:dyDescent="0.25">
      <c r="A19" s="226">
        <v>7</v>
      </c>
      <c r="B19" s="213"/>
      <c r="C19" s="214"/>
      <c r="D19" s="214"/>
      <c r="E19" s="215">
        <v>5</v>
      </c>
      <c r="F19" s="236" t="s">
        <v>266</v>
      </c>
      <c r="G19" s="236">
        <v>0</v>
      </c>
      <c r="H19" s="236"/>
      <c r="I19" s="236">
        <v>0</v>
      </c>
      <c r="J19" s="217"/>
      <c r="K19" s="218"/>
      <c r="L19" s="245"/>
      <c r="M19" s="218" t="s">
        <v>310</v>
      </c>
      <c r="N19" s="244"/>
      <c r="O19" s="244"/>
      <c r="P19" s="246"/>
      <c r="Q19" s="221"/>
      <c r="R19" s="222"/>
      <c r="S19" s="223"/>
      <c r="Y19" s="111"/>
      <c r="Z19" s="111"/>
      <c r="AA19" s="111" t="s">
        <v>49</v>
      </c>
      <c r="AB19" s="114">
        <v>60</v>
      </c>
      <c r="AC19" s="114">
        <v>40</v>
      </c>
      <c r="AD19" s="114">
        <v>25</v>
      </c>
      <c r="AE19" s="114">
        <v>15</v>
      </c>
      <c r="AF19" s="114">
        <v>8</v>
      </c>
      <c r="AG19" s="114">
        <v>4</v>
      </c>
      <c r="AH19" s="114">
        <v>2</v>
      </c>
      <c r="AI19" s="48"/>
      <c r="AJ19" s="48"/>
      <c r="AK19" s="48"/>
    </row>
    <row r="20" spans="1:37" s="224" customFormat="1" ht="12.9" customHeight="1" x14ac:dyDescent="0.25">
      <c r="A20" s="226"/>
      <c r="B20" s="227"/>
      <c r="C20" s="228"/>
      <c r="D20" s="228"/>
      <c r="E20" s="229"/>
      <c r="F20" s="230"/>
      <c r="G20" s="230"/>
      <c r="H20" s="231"/>
      <c r="I20" s="232" t="s">
        <v>113</v>
      </c>
      <c r="J20" s="233" t="s">
        <v>114</v>
      </c>
      <c r="K20" s="234" t="s">
        <v>266</v>
      </c>
      <c r="L20" s="247"/>
      <c r="M20" s="218"/>
      <c r="N20" s="244"/>
      <c r="O20" s="244"/>
      <c r="P20" s="246"/>
      <c r="Q20" s="221"/>
      <c r="R20" s="222"/>
      <c r="S20" s="223"/>
      <c r="Y20" s="111"/>
      <c r="Z20" s="111"/>
      <c r="AA20" s="111" t="s">
        <v>47</v>
      </c>
      <c r="AB20" s="114">
        <v>40</v>
      </c>
      <c r="AC20" s="114">
        <v>25</v>
      </c>
      <c r="AD20" s="114">
        <v>15</v>
      </c>
      <c r="AE20" s="114">
        <v>8</v>
      </c>
      <c r="AF20" s="114">
        <v>4</v>
      </c>
      <c r="AG20" s="114">
        <v>2</v>
      </c>
      <c r="AH20" s="114">
        <v>1</v>
      </c>
      <c r="AI20" s="48"/>
      <c r="AJ20" s="48"/>
      <c r="AK20" s="48"/>
    </row>
    <row r="21" spans="1:37" s="224" customFormat="1" ht="12.9" customHeight="1" x14ac:dyDescent="0.25">
      <c r="A21" s="226">
        <v>8</v>
      </c>
      <c r="B21" s="213"/>
      <c r="C21" s="214"/>
      <c r="D21" s="214"/>
      <c r="E21" s="215"/>
      <c r="F21" s="236" t="s">
        <v>78</v>
      </c>
      <c r="G21" s="236" t="s">
        <v>78</v>
      </c>
      <c r="H21" s="236"/>
      <c r="I21" s="236" t="s">
        <v>78</v>
      </c>
      <c r="J21" s="248"/>
      <c r="K21" s="218"/>
      <c r="L21" s="218"/>
      <c r="M21" s="218"/>
      <c r="N21" s="244"/>
      <c r="O21" s="244"/>
      <c r="P21" s="246"/>
      <c r="Q21" s="221"/>
      <c r="R21" s="222"/>
      <c r="S21" s="223"/>
      <c r="Y21" s="111"/>
      <c r="Z21" s="111"/>
      <c r="AA21" s="111" t="s">
        <v>45</v>
      </c>
      <c r="AB21" s="114">
        <v>25</v>
      </c>
      <c r="AC21" s="114">
        <v>15</v>
      </c>
      <c r="AD21" s="114">
        <v>10</v>
      </c>
      <c r="AE21" s="114">
        <v>6</v>
      </c>
      <c r="AF21" s="114">
        <v>3</v>
      </c>
      <c r="AG21" s="114">
        <v>1</v>
      </c>
      <c r="AH21" s="114">
        <v>0</v>
      </c>
      <c r="AI21" s="48"/>
      <c r="AJ21" s="48"/>
      <c r="AK21" s="48"/>
    </row>
    <row r="22" spans="1:37" s="224" customFormat="1" ht="12.9" customHeight="1" x14ac:dyDescent="0.25">
      <c r="A22" s="226"/>
      <c r="B22" s="227"/>
      <c r="C22" s="228"/>
      <c r="D22" s="228"/>
      <c r="E22" s="229"/>
      <c r="F22" s="250"/>
      <c r="G22" s="250"/>
      <c r="H22" s="254"/>
      <c r="I22" s="250"/>
      <c r="J22" s="240"/>
      <c r="K22" s="218"/>
      <c r="L22" s="218"/>
      <c r="M22" s="218"/>
      <c r="N22" s="244"/>
      <c r="O22" s="241" t="s">
        <v>113</v>
      </c>
      <c r="P22" s="242"/>
      <c r="Q22" s="234" t="s">
        <v>270</v>
      </c>
      <c r="R22" s="243"/>
      <c r="S22" s="223"/>
      <c r="Y22" s="111"/>
      <c r="Z22" s="111"/>
      <c r="AA22" s="111" t="s">
        <v>44</v>
      </c>
      <c r="AB22" s="114">
        <v>15</v>
      </c>
      <c r="AC22" s="114">
        <v>10</v>
      </c>
      <c r="AD22" s="114">
        <v>6</v>
      </c>
      <c r="AE22" s="114">
        <v>3</v>
      </c>
      <c r="AF22" s="114">
        <v>1</v>
      </c>
      <c r="AG22" s="114">
        <v>0</v>
      </c>
      <c r="AH22" s="114">
        <v>0</v>
      </c>
      <c r="AI22" s="48"/>
      <c r="AJ22" s="48"/>
      <c r="AK22" s="48"/>
    </row>
    <row r="23" spans="1:37" s="224" customFormat="1" ht="12.9" customHeight="1" x14ac:dyDescent="0.25">
      <c r="A23" s="226">
        <v>9</v>
      </c>
      <c r="B23" s="213"/>
      <c r="C23" s="214"/>
      <c r="D23" s="214"/>
      <c r="E23" s="215">
        <v>7</v>
      </c>
      <c r="F23" s="236" t="s">
        <v>267</v>
      </c>
      <c r="G23" s="236">
        <v>0</v>
      </c>
      <c r="H23" s="236"/>
      <c r="I23" s="236">
        <v>0</v>
      </c>
      <c r="J23" s="217"/>
      <c r="K23" s="218"/>
      <c r="L23" s="218"/>
      <c r="M23" s="218"/>
      <c r="N23" s="244"/>
      <c r="O23" s="218"/>
      <c r="P23" s="246"/>
      <c r="Q23" s="218" t="s">
        <v>328</v>
      </c>
      <c r="R23" s="244"/>
      <c r="S23" s="223"/>
      <c r="Y23" s="111"/>
      <c r="Z23" s="111"/>
      <c r="AA23" s="111" t="s">
        <v>43</v>
      </c>
      <c r="AB23" s="114">
        <v>10</v>
      </c>
      <c r="AC23" s="114">
        <v>6</v>
      </c>
      <c r="AD23" s="114">
        <v>3</v>
      </c>
      <c r="AE23" s="114">
        <v>1</v>
      </c>
      <c r="AF23" s="114">
        <v>0</v>
      </c>
      <c r="AG23" s="114">
        <v>0</v>
      </c>
      <c r="AH23" s="114">
        <v>0</v>
      </c>
      <c r="AI23" s="48"/>
      <c r="AJ23" s="48"/>
      <c r="AK23" s="48"/>
    </row>
    <row r="24" spans="1:37" s="224" customFormat="1" ht="12.9" customHeight="1" x14ac:dyDescent="0.25">
      <c r="A24" s="226"/>
      <c r="B24" s="227"/>
      <c r="C24" s="228"/>
      <c r="D24" s="228"/>
      <c r="E24" s="229"/>
      <c r="F24" s="230"/>
      <c r="G24" s="230"/>
      <c r="H24" s="231"/>
      <c r="I24" s="232" t="s">
        <v>113</v>
      </c>
      <c r="J24" s="233" t="s">
        <v>114</v>
      </c>
      <c r="K24" s="234" t="s">
        <v>267</v>
      </c>
      <c r="L24" s="234"/>
      <c r="M24" s="218"/>
      <c r="N24" s="244"/>
      <c r="O24" s="244"/>
      <c r="P24" s="246"/>
      <c r="Q24" s="221"/>
      <c r="R24" s="222"/>
      <c r="S24" s="223"/>
      <c r="Y24" s="111"/>
      <c r="Z24" s="111"/>
      <c r="AA24" s="111" t="s">
        <v>42</v>
      </c>
      <c r="AB24" s="114">
        <v>6</v>
      </c>
      <c r="AC24" s="114">
        <v>3</v>
      </c>
      <c r="AD24" s="114">
        <v>1</v>
      </c>
      <c r="AE24" s="114">
        <v>0</v>
      </c>
      <c r="AF24" s="114">
        <v>0</v>
      </c>
      <c r="AG24" s="114">
        <v>0</v>
      </c>
      <c r="AH24" s="114">
        <v>0</v>
      </c>
      <c r="AI24" s="48"/>
      <c r="AJ24" s="48"/>
      <c r="AK24" s="48"/>
    </row>
    <row r="25" spans="1:37" s="224" customFormat="1" ht="12.9" customHeight="1" x14ac:dyDescent="0.25">
      <c r="A25" s="226">
        <v>10</v>
      </c>
      <c r="B25" s="213"/>
      <c r="C25" s="214"/>
      <c r="D25" s="214"/>
      <c r="E25" s="215"/>
      <c r="F25" s="236" t="s">
        <v>78</v>
      </c>
      <c r="G25" s="236" t="s">
        <v>78</v>
      </c>
      <c r="H25" s="236"/>
      <c r="I25" s="236" t="s">
        <v>78</v>
      </c>
      <c r="J25" s="237"/>
      <c r="K25" s="218"/>
      <c r="L25" s="238"/>
      <c r="M25" s="218"/>
      <c r="N25" s="244"/>
      <c r="O25" s="244"/>
      <c r="P25" s="246"/>
      <c r="Q25" s="221"/>
      <c r="R25" s="222"/>
      <c r="S25" s="223"/>
      <c r="Y25" s="111"/>
      <c r="Z25" s="111"/>
      <c r="AA25" s="111" t="s">
        <v>41</v>
      </c>
      <c r="AB25" s="114">
        <v>3</v>
      </c>
      <c r="AC25" s="114">
        <v>2</v>
      </c>
      <c r="AD25" s="114">
        <v>1</v>
      </c>
      <c r="AE25" s="114">
        <v>0</v>
      </c>
      <c r="AF25" s="114">
        <v>0</v>
      </c>
      <c r="AG25" s="114">
        <v>0</v>
      </c>
      <c r="AH25" s="114">
        <v>0</v>
      </c>
      <c r="AI25" s="48"/>
      <c r="AJ25" s="48"/>
      <c r="AK25" s="48"/>
    </row>
    <row r="26" spans="1:37" s="224" customFormat="1" ht="12.9" customHeight="1" x14ac:dyDescent="0.25">
      <c r="A26" s="226"/>
      <c r="B26" s="227"/>
      <c r="C26" s="228"/>
      <c r="D26" s="228"/>
      <c r="E26" s="239"/>
      <c r="F26" s="230"/>
      <c r="G26" s="230"/>
      <c r="H26" s="231"/>
      <c r="I26" s="218"/>
      <c r="J26" s="240"/>
      <c r="K26" s="241" t="s">
        <v>113</v>
      </c>
      <c r="L26" s="242"/>
      <c r="M26" s="234" t="s">
        <v>268</v>
      </c>
      <c r="N26" s="243"/>
      <c r="O26" s="244"/>
      <c r="P26" s="246"/>
      <c r="Q26" s="221"/>
      <c r="R26" s="222"/>
      <c r="S26" s="223"/>
      <c r="Y26" s="48"/>
      <c r="Z26" s="48"/>
      <c r="AA26" s="48"/>
      <c r="AB26" s="48"/>
      <c r="AC26" s="48"/>
      <c r="AD26" s="48"/>
      <c r="AE26" s="48"/>
      <c r="AF26" s="48"/>
      <c r="AG26" s="48"/>
      <c r="AH26" s="48"/>
      <c r="AI26" s="48"/>
      <c r="AJ26" s="48"/>
      <c r="AK26" s="48"/>
    </row>
    <row r="27" spans="1:37" s="224" customFormat="1" ht="12.9" customHeight="1" x14ac:dyDescent="0.25">
      <c r="A27" s="226">
        <v>11</v>
      </c>
      <c r="B27" s="213"/>
      <c r="C27" s="214"/>
      <c r="D27" s="214"/>
      <c r="E27" s="215"/>
      <c r="F27" s="236" t="s">
        <v>115</v>
      </c>
      <c r="G27" s="236" t="s">
        <v>78</v>
      </c>
      <c r="H27" s="236"/>
      <c r="I27" s="236" t="s">
        <v>78</v>
      </c>
      <c r="J27" s="217"/>
      <c r="K27" s="218"/>
      <c r="L27" s="245"/>
      <c r="M27" s="218" t="s">
        <v>309</v>
      </c>
      <c r="N27" s="246"/>
      <c r="O27" s="244"/>
      <c r="P27" s="246"/>
      <c r="Q27" s="221"/>
      <c r="R27" s="222"/>
      <c r="S27" s="223"/>
      <c r="Y27" s="48"/>
      <c r="Z27" s="48"/>
      <c r="AA27" s="48"/>
      <c r="AB27" s="48"/>
      <c r="AC27" s="48"/>
      <c r="AD27" s="48"/>
      <c r="AE27" s="48"/>
      <c r="AF27" s="48"/>
      <c r="AG27" s="48"/>
      <c r="AH27" s="48"/>
      <c r="AI27" s="48"/>
      <c r="AJ27" s="48"/>
      <c r="AK27" s="48"/>
    </row>
    <row r="28" spans="1:37" s="224" customFormat="1" ht="12.9" customHeight="1" x14ac:dyDescent="0.25">
      <c r="A28" s="255"/>
      <c r="B28" s="227"/>
      <c r="C28" s="228"/>
      <c r="D28" s="228"/>
      <c r="E28" s="239"/>
      <c r="F28" s="230"/>
      <c r="G28" s="230"/>
      <c r="H28" s="231"/>
      <c r="I28" s="232" t="s">
        <v>113</v>
      </c>
      <c r="J28" s="233" t="s">
        <v>118</v>
      </c>
      <c r="K28" s="234" t="s">
        <v>268</v>
      </c>
      <c r="L28" s="247"/>
      <c r="M28" s="218"/>
      <c r="N28" s="246"/>
      <c r="O28" s="244"/>
      <c r="P28" s="246"/>
      <c r="Q28" s="221"/>
      <c r="R28" s="222"/>
      <c r="S28" s="223"/>
    </row>
    <row r="29" spans="1:37" s="224" customFormat="1" ht="12.9" customHeight="1" x14ac:dyDescent="0.25">
      <c r="A29" s="212">
        <v>12</v>
      </c>
      <c r="B29" s="213"/>
      <c r="C29" s="214"/>
      <c r="D29" s="214"/>
      <c r="E29" s="215">
        <v>3</v>
      </c>
      <c r="F29" s="216" t="s">
        <v>268</v>
      </c>
      <c r="G29" s="216">
        <v>0</v>
      </c>
      <c r="H29" s="216"/>
      <c r="I29" s="216">
        <v>0</v>
      </c>
      <c r="J29" s="248"/>
      <c r="K29" s="218"/>
      <c r="L29" s="218"/>
      <c r="M29" s="218"/>
      <c r="N29" s="246"/>
      <c r="O29" s="244"/>
      <c r="P29" s="246"/>
      <c r="Q29" s="221"/>
      <c r="R29" s="222"/>
      <c r="S29" s="223"/>
    </row>
    <row r="30" spans="1:37" s="224" customFormat="1" ht="12.9" customHeight="1" x14ac:dyDescent="0.25">
      <c r="A30" s="226"/>
      <c r="B30" s="227"/>
      <c r="C30" s="228"/>
      <c r="D30" s="228"/>
      <c r="E30" s="239"/>
      <c r="F30" s="218"/>
      <c r="G30" s="218"/>
      <c r="H30" s="249"/>
      <c r="I30" s="250"/>
      <c r="J30" s="240"/>
      <c r="K30" s="218"/>
      <c r="L30" s="218"/>
      <c r="M30" s="241" t="s">
        <v>113</v>
      </c>
      <c r="N30" s="242"/>
      <c r="O30" s="234" t="s">
        <v>270</v>
      </c>
      <c r="P30" s="253"/>
      <c r="Q30" s="221"/>
      <c r="R30" s="222"/>
      <c r="S30" s="223"/>
    </row>
    <row r="31" spans="1:37" s="224" customFormat="1" ht="12.9" customHeight="1" x14ac:dyDescent="0.25">
      <c r="A31" s="226">
        <v>13</v>
      </c>
      <c r="B31" s="213"/>
      <c r="C31" s="214"/>
      <c r="D31" s="214"/>
      <c r="E31" s="215"/>
      <c r="F31" s="236" t="s">
        <v>78</v>
      </c>
      <c r="G31" s="236" t="s">
        <v>78</v>
      </c>
      <c r="H31" s="236"/>
      <c r="I31" s="236" t="s">
        <v>78</v>
      </c>
      <c r="J31" s="251"/>
      <c r="K31" s="218"/>
      <c r="L31" s="218"/>
      <c r="M31" s="218"/>
      <c r="N31" s="246"/>
      <c r="O31" s="218" t="s">
        <v>332</v>
      </c>
      <c r="P31" s="244"/>
      <c r="Q31" s="221"/>
      <c r="R31" s="222"/>
      <c r="S31" s="223"/>
    </row>
    <row r="32" spans="1:37" s="224" customFormat="1" ht="12.9" customHeight="1" x14ac:dyDescent="0.25">
      <c r="A32" s="226"/>
      <c r="B32" s="227"/>
      <c r="C32" s="228"/>
      <c r="D32" s="228"/>
      <c r="E32" s="239"/>
      <c r="F32" s="230"/>
      <c r="G32" s="230"/>
      <c r="H32" s="231"/>
      <c r="I32" s="241" t="s">
        <v>113</v>
      </c>
      <c r="J32" s="233" t="s">
        <v>118</v>
      </c>
      <c r="K32" s="234" t="s">
        <v>269</v>
      </c>
      <c r="L32" s="234"/>
      <c r="M32" s="218"/>
      <c r="N32" s="246"/>
      <c r="O32" s="244"/>
      <c r="P32" s="244"/>
      <c r="Q32" s="221"/>
      <c r="R32" s="222"/>
      <c r="S32" s="223"/>
    </row>
    <row r="33" spans="1:19" s="224" customFormat="1" ht="12.9" customHeight="1" x14ac:dyDescent="0.25">
      <c r="A33" s="226">
        <v>14</v>
      </c>
      <c r="B33" s="213"/>
      <c r="C33" s="214"/>
      <c r="D33" s="214"/>
      <c r="E33" s="215">
        <v>6</v>
      </c>
      <c r="F33" s="236" t="s">
        <v>269</v>
      </c>
      <c r="G33" s="236">
        <v>0</v>
      </c>
      <c r="H33" s="236"/>
      <c r="I33" s="236">
        <v>0</v>
      </c>
      <c r="J33" s="237"/>
      <c r="K33" s="218"/>
      <c r="L33" s="238"/>
      <c r="M33" s="218"/>
      <c r="N33" s="246"/>
      <c r="O33" s="244"/>
      <c r="P33" s="244"/>
      <c r="Q33" s="221"/>
      <c r="R33" s="222"/>
      <c r="S33" s="223"/>
    </row>
    <row r="34" spans="1:19" s="224" customFormat="1" ht="12.9" customHeight="1" x14ac:dyDescent="0.25">
      <c r="A34" s="226"/>
      <c r="B34" s="227"/>
      <c r="C34" s="228"/>
      <c r="D34" s="228"/>
      <c r="E34" s="239"/>
      <c r="F34" s="230"/>
      <c r="G34" s="230"/>
      <c r="H34" s="231"/>
      <c r="I34" s="218"/>
      <c r="J34" s="240"/>
      <c r="K34" s="241" t="s">
        <v>113</v>
      </c>
      <c r="L34" s="242"/>
      <c r="M34" s="234" t="s">
        <v>270</v>
      </c>
      <c r="N34" s="253"/>
      <c r="O34" s="244"/>
      <c r="P34" s="244"/>
      <c r="Q34" s="221"/>
      <c r="R34" s="222"/>
      <c r="S34" s="223"/>
    </row>
    <row r="35" spans="1:19" s="224" customFormat="1" ht="12.9" customHeight="1" x14ac:dyDescent="0.25">
      <c r="A35" s="226">
        <v>15</v>
      </c>
      <c r="B35" s="213"/>
      <c r="C35" s="214"/>
      <c r="D35" s="214"/>
      <c r="E35" s="215"/>
      <c r="F35" s="236" t="s">
        <v>115</v>
      </c>
      <c r="G35" s="236" t="s">
        <v>78</v>
      </c>
      <c r="H35" s="236"/>
      <c r="I35" s="236" t="s">
        <v>78</v>
      </c>
      <c r="J35" s="217"/>
      <c r="K35" s="218"/>
      <c r="L35" s="245"/>
      <c r="M35" s="218" t="s">
        <v>314</v>
      </c>
      <c r="N35" s="244"/>
      <c r="O35" s="244"/>
      <c r="P35" s="244"/>
      <c r="Q35" s="221"/>
      <c r="R35" s="222"/>
      <c r="S35" s="223"/>
    </row>
    <row r="36" spans="1:19" s="224" customFormat="1" ht="12.9" customHeight="1" x14ac:dyDescent="0.25">
      <c r="A36" s="226"/>
      <c r="B36" s="227"/>
      <c r="C36" s="228"/>
      <c r="D36" s="228"/>
      <c r="E36" s="229"/>
      <c r="F36" s="230"/>
      <c r="G36" s="230"/>
      <c r="H36" s="231"/>
      <c r="I36" s="241" t="s">
        <v>113</v>
      </c>
      <c r="J36" s="233" t="s">
        <v>118</v>
      </c>
      <c r="K36" s="234" t="s">
        <v>270</v>
      </c>
      <c r="L36" s="247"/>
      <c r="M36" s="218"/>
      <c r="N36" s="244"/>
      <c r="O36" s="244"/>
      <c r="P36" s="244"/>
      <c r="Q36" s="221"/>
      <c r="R36" s="222"/>
      <c r="S36" s="223"/>
    </row>
    <row r="37" spans="1:19" s="224" customFormat="1" ht="12.9" customHeight="1" x14ac:dyDescent="0.25">
      <c r="A37" s="212">
        <v>16</v>
      </c>
      <c r="B37" s="213"/>
      <c r="C37" s="214"/>
      <c r="D37" s="214"/>
      <c r="E37" s="215">
        <v>2</v>
      </c>
      <c r="F37" s="216" t="s">
        <v>270</v>
      </c>
      <c r="G37" s="216">
        <v>0</v>
      </c>
      <c r="H37" s="236"/>
      <c r="I37" s="216">
        <v>0</v>
      </c>
      <c r="J37" s="248"/>
      <c r="K37" s="218"/>
      <c r="L37" s="218"/>
      <c r="M37" s="218"/>
      <c r="N37" s="244"/>
      <c r="O37" s="244"/>
      <c r="P37" s="244"/>
      <c r="Q37" s="221"/>
      <c r="R37" s="222"/>
      <c r="S37" s="223"/>
    </row>
    <row r="38" spans="1:19" s="224" customFormat="1" ht="9.6" customHeight="1" x14ac:dyDescent="0.25">
      <c r="A38" s="256"/>
      <c r="B38" s="229"/>
      <c r="C38" s="229"/>
      <c r="D38" s="229"/>
      <c r="E38" s="229"/>
      <c r="F38" s="250"/>
      <c r="G38" s="250"/>
      <c r="H38" s="254"/>
      <c r="I38" s="218"/>
      <c r="J38" s="240"/>
      <c r="K38" s="218"/>
      <c r="L38" s="218"/>
      <c r="M38" s="218"/>
      <c r="N38" s="244"/>
      <c r="O38" s="244"/>
      <c r="P38" s="244"/>
      <c r="Q38" s="221"/>
      <c r="R38" s="222"/>
      <c r="S38" s="223"/>
    </row>
    <row r="39" spans="1:19" s="224" customFormat="1" ht="9.6" customHeight="1" x14ac:dyDescent="0.25">
      <c r="A39" s="257"/>
      <c r="B39" s="258"/>
      <c r="C39" s="258"/>
      <c r="D39" s="258"/>
      <c r="E39" s="229"/>
      <c r="F39" s="258"/>
      <c r="G39" s="258"/>
      <c r="H39" s="258"/>
      <c r="I39" s="258"/>
      <c r="J39" s="229"/>
      <c r="K39" s="258"/>
      <c r="L39" s="258"/>
      <c r="M39" s="258"/>
      <c r="N39" s="259"/>
      <c r="O39" s="259"/>
      <c r="P39" s="259"/>
      <c r="Q39" s="221"/>
      <c r="R39" s="222"/>
      <c r="S39" s="223"/>
    </row>
    <row r="40" spans="1:19" s="224" customFormat="1" ht="9.6" customHeight="1" x14ac:dyDescent="0.25">
      <c r="A40" s="256"/>
      <c r="B40" s="229"/>
      <c r="C40" s="229"/>
      <c r="D40" s="229"/>
      <c r="E40" s="229"/>
      <c r="F40" s="258"/>
      <c r="G40" s="258"/>
      <c r="I40" s="258"/>
      <c r="J40" s="229"/>
      <c r="K40" s="258"/>
      <c r="L40" s="258"/>
      <c r="M40" s="260"/>
      <c r="N40" s="229"/>
      <c r="O40" s="258"/>
      <c r="P40" s="259"/>
      <c r="Q40" s="221"/>
      <c r="R40" s="222"/>
      <c r="S40" s="223"/>
    </row>
    <row r="41" spans="1:19" s="224" customFormat="1" ht="9.6" customHeight="1" x14ac:dyDescent="0.25">
      <c r="A41" s="256"/>
      <c r="B41" s="258"/>
      <c r="C41" s="258"/>
      <c r="D41" s="258"/>
      <c r="E41" s="229"/>
      <c r="F41" s="258"/>
      <c r="G41" s="258"/>
      <c r="H41" s="258"/>
      <c r="I41" s="258"/>
      <c r="J41" s="229"/>
      <c r="K41" s="258"/>
      <c r="L41" s="258"/>
      <c r="M41" s="258"/>
      <c r="N41" s="259"/>
      <c r="O41" s="258"/>
      <c r="P41" s="259"/>
      <c r="Q41" s="221"/>
      <c r="R41" s="222"/>
      <c r="S41" s="223"/>
    </row>
    <row r="42" spans="1:19" s="224" customFormat="1" ht="9.6" customHeight="1" x14ac:dyDescent="0.25">
      <c r="A42" s="256"/>
      <c r="B42" s="229"/>
      <c r="C42" s="229"/>
      <c r="D42" s="229"/>
      <c r="E42" s="229"/>
      <c r="F42" s="258"/>
      <c r="G42" s="258"/>
      <c r="I42" s="260"/>
      <c r="J42" s="229"/>
      <c r="K42" s="258"/>
      <c r="L42" s="258"/>
      <c r="M42" s="258"/>
      <c r="N42" s="259"/>
      <c r="O42" s="259"/>
      <c r="P42" s="259"/>
      <c r="Q42" s="221"/>
      <c r="R42" s="222"/>
      <c r="S42" s="223"/>
    </row>
    <row r="43" spans="1:19" s="224" customFormat="1" ht="9.6" customHeight="1" x14ac:dyDescent="0.25">
      <c r="A43" s="256"/>
      <c r="B43" s="258"/>
      <c r="C43" s="258"/>
      <c r="D43" s="258"/>
      <c r="E43" s="229"/>
      <c r="F43" s="258"/>
      <c r="G43" s="258"/>
      <c r="H43" s="258"/>
      <c r="I43" s="258"/>
      <c r="J43" s="229"/>
      <c r="K43" s="258"/>
      <c r="L43" s="261"/>
      <c r="M43" s="258"/>
      <c r="N43" s="259"/>
      <c r="O43" s="259"/>
      <c r="P43" s="259"/>
      <c r="Q43" s="221"/>
      <c r="R43" s="222"/>
      <c r="S43" s="223"/>
    </row>
    <row r="44" spans="1:19" s="224" customFormat="1" ht="9.6" customHeight="1" x14ac:dyDescent="0.25">
      <c r="A44" s="256"/>
      <c r="B44" s="229"/>
      <c r="C44" s="229"/>
      <c r="D44" s="229"/>
      <c r="E44" s="229"/>
      <c r="F44" s="258"/>
      <c r="G44" s="258"/>
      <c r="I44" s="258"/>
      <c r="J44" s="229"/>
      <c r="K44" s="260"/>
      <c r="L44" s="229"/>
      <c r="M44" s="258"/>
      <c r="N44" s="259"/>
      <c r="O44" s="259"/>
      <c r="P44" s="259"/>
      <c r="Q44" s="221"/>
      <c r="R44" s="222"/>
      <c r="S44" s="223"/>
    </row>
    <row r="45" spans="1:19" s="224" customFormat="1" ht="9.6" customHeight="1" x14ac:dyDescent="0.25">
      <c r="A45" s="256"/>
      <c r="B45" s="258"/>
      <c r="C45" s="258"/>
      <c r="D45" s="258"/>
      <c r="E45" s="229"/>
      <c r="F45" s="258"/>
      <c r="G45" s="258"/>
      <c r="H45" s="258"/>
      <c r="I45" s="258"/>
      <c r="J45" s="229"/>
      <c r="K45" s="258"/>
      <c r="L45" s="258"/>
      <c r="M45" s="258"/>
      <c r="N45" s="259"/>
      <c r="O45" s="259"/>
      <c r="P45" s="259"/>
      <c r="Q45" s="221"/>
      <c r="R45" s="222"/>
      <c r="S45" s="223"/>
    </row>
    <row r="46" spans="1:19" s="224" customFormat="1" ht="9.6" customHeight="1" x14ac:dyDescent="0.25">
      <c r="A46" s="256"/>
      <c r="B46" s="229"/>
      <c r="C46" s="229"/>
      <c r="D46" s="229"/>
      <c r="E46" s="229"/>
      <c r="F46" s="258"/>
      <c r="G46" s="258"/>
      <c r="I46" s="260"/>
      <c r="J46" s="229"/>
      <c r="K46" s="258"/>
      <c r="L46" s="258"/>
      <c r="M46" s="258"/>
      <c r="N46" s="259"/>
      <c r="O46" s="259"/>
      <c r="P46" s="259"/>
      <c r="Q46" s="221"/>
      <c r="R46" s="222"/>
      <c r="S46" s="223"/>
    </row>
    <row r="47" spans="1:19" s="224" customFormat="1" ht="9.6" customHeight="1" x14ac:dyDescent="0.25">
      <c r="A47" s="257"/>
      <c r="B47" s="258"/>
      <c r="C47" s="258"/>
      <c r="D47" s="258"/>
      <c r="E47" s="229"/>
      <c r="F47" s="258"/>
      <c r="G47" s="258"/>
      <c r="H47" s="258"/>
      <c r="I47" s="258"/>
      <c r="J47" s="229"/>
      <c r="K47" s="258"/>
      <c r="L47" s="258"/>
      <c r="M47" s="258"/>
      <c r="N47" s="258"/>
      <c r="O47" s="219"/>
      <c r="P47" s="219"/>
      <c r="Q47" s="221"/>
      <c r="R47" s="222"/>
      <c r="S47" s="223"/>
    </row>
    <row r="48" spans="1:19" s="268" customFormat="1" ht="6.75" customHeight="1" x14ac:dyDescent="0.25">
      <c r="A48" s="262"/>
      <c r="B48" s="262"/>
      <c r="C48" s="262"/>
      <c r="D48" s="262"/>
      <c r="E48" s="262"/>
      <c r="F48" s="263"/>
      <c r="G48" s="263"/>
      <c r="H48" s="263"/>
      <c r="I48" s="263"/>
      <c r="J48" s="264"/>
      <c r="K48" s="265"/>
      <c r="L48" s="266"/>
      <c r="M48" s="265"/>
      <c r="N48" s="266"/>
      <c r="O48" s="265"/>
      <c r="P48" s="266"/>
      <c r="Q48" s="265"/>
      <c r="R48" s="266"/>
      <c r="S48" s="267"/>
    </row>
    <row r="49" spans="1:18" s="278" customFormat="1" ht="10.5" customHeight="1" x14ac:dyDescent="0.25">
      <c r="A49" s="110" t="s">
        <v>38</v>
      </c>
      <c r="B49" s="109"/>
      <c r="C49" s="109"/>
      <c r="D49" s="108"/>
      <c r="E49" s="269" t="s">
        <v>36</v>
      </c>
      <c r="F49" s="270" t="s">
        <v>37</v>
      </c>
      <c r="G49" s="269"/>
      <c r="H49" s="271"/>
      <c r="I49" s="272"/>
      <c r="J49" s="269" t="s">
        <v>36</v>
      </c>
      <c r="K49" s="270" t="s">
        <v>35</v>
      </c>
      <c r="L49" s="273"/>
      <c r="M49" s="270" t="s">
        <v>34</v>
      </c>
      <c r="N49" s="274"/>
      <c r="O49" s="275" t="s">
        <v>33</v>
      </c>
      <c r="P49" s="275"/>
      <c r="Q49" s="276"/>
      <c r="R49" s="277"/>
    </row>
    <row r="50" spans="1:18" s="278" customFormat="1" ht="9" customHeight="1" x14ac:dyDescent="0.25">
      <c r="A50" s="279" t="s">
        <v>32</v>
      </c>
      <c r="B50" s="280"/>
      <c r="C50" s="281"/>
      <c r="D50" s="282"/>
      <c r="E50" s="283">
        <v>1</v>
      </c>
      <c r="F50" s="71" t="e">
        <f>IF(E50&gt;$R$57,,UPPER(VLOOKUP(E50,'[1]1MD ELO (4)'!$A$7:$Q$134,2)))</f>
        <v>#REF!</v>
      </c>
      <c r="G50" s="284"/>
      <c r="H50" s="71"/>
      <c r="I50" s="67"/>
      <c r="J50" s="285" t="s">
        <v>31</v>
      </c>
      <c r="K50" s="50"/>
      <c r="L50" s="51"/>
      <c r="M50" s="50"/>
      <c r="N50" s="286"/>
      <c r="O50" s="287" t="s">
        <v>30</v>
      </c>
      <c r="P50" s="288"/>
      <c r="Q50" s="288"/>
      <c r="R50" s="289"/>
    </row>
    <row r="51" spans="1:18" s="278" customFormat="1" ht="9" customHeight="1" x14ac:dyDescent="0.25">
      <c r="A51" s="290" t="s">
        <v>29</v>
      </c>
      <c r="B51" s="291"/>
      <c r="C51" s="292"/>
      <c r="D51" s="293"/>
      <c r="E51" s="283">
        <v>2</v>
      </c>
      <c r="F51" s="71" t="e">
        <f>IF(E51&gt;$R$57,,UPPER(VLOOKUP(E51,'[1]1MD ELO (4)'!$A$7:$Q$134,2)))</f>
        <v>#REF!</v>
      </c>
      <c r="G51" s="284"/>
      <c r="H51" s="71"/>
      <c r="I51" s="67"/>
      <c r="J51" s="285" t="s">
        <v>28</v>
      </c>
      <c r="K51" s="50"/>
      <c r="L51" s="51"/>
      <c r="M51" s="50"/>
      <c r="N51" s="286"/>
      <c r="O51" s="294"/>
      <c r="P51" s="295"/>
      <c r="Q51" s="291"/>
      <c r="R51" s="296"/>
    </row>
    <row r="52" spans="1:18" s="278" customFormat="1" ht="9" customHeight="1" x14ac:dyDescent="0.25">
      <c r="A52" s="88"/>
      <c r="B52" s="87"/>
      <c r="C52" s="297"/>
      <c r="D52" s="86"/>
      <c r="E52" s="283">
        <v>3</v>
      </c>
      <c r="F52" s="71" t="e">
        <f>IF(E52&gt;$R$57,,UPPER(VLOOKUP(E52,'[1]1MD ELO (4)'!$A$7:$Q$134,2)))</f>
        <v>#REF!</v>
      </c>
      <c r="G52" s="284"/>
      <c r="H52" s="71"/>
      <c r="I52" s="67"/>
      <c r="J52" s="285" t="s">
        <v>27</v>
      </c>
      <c r="K52" s="50"/>
      <c r="L52" s="51"/>
      <c r="M52" s="50"/>
      <c r="N52" s="286"/>
      <c r="O52" s="287" t="s">
        <v>26</v>
      </c>
      <c r="P52" s="288"/>
      <c r="Q52" s="288"/>
      <c r="R52" s="289"/>
    </row>
    <row r="53" spans="1:18" s="278" customFormat="1" ht="9" customHeight="1" x14ac:dyDescent="0.25">
      <c r="A53" s="85"/>
      <c r="B53" s="84"/>
      <c r="C53" s="84"/>
      <c r="D53" s="80"/>
      <c r="E53" s="283">
        <v>4</v>
      </c>
      <c r="F53" s="71" t="e">
        <f>IF(E53&gt;$R$57,,UPPER(VLOOKUP(E53,'[1]1MD ELO (4)'!$A$7:$Q$134,2)))</f>
        <v>#REF!</v>
      </c>
      <c r="G53" s="284"/>
      <c r="H53" s="71"/>
      <c r="I53" s="67"/>
      <c r="J53" s="285" t="s">
        <v>25</v>
      </c>
      <c r="K53" s="50"/>
      <c r="L53" s="51"/>
      <c r="M53" s="50"/>
      <c r="N53" s="286"/>
      <c r="O53" s="50"/>
      <c r="P53" s="51"/>
      <c r="Q53" s="50"/>
      <c r="R53" s="286"/>
    </row>
    <row r="54" spans="1:18" s="278" customFormat="1" ht="9" customHeight="1" x14ac:dyDescent="0.25">
      <c r="A54" s="83"/>
      <c r="B54" s="82"/>
      <c r="C54" s="82"/>
      <c r="D54" s="81"/>
      <c r="E54" s="283"/>
      <c r="F54" s="71"/>
      <c r="G54" s="284"/>
      <c r="H54" s="71"/>
      <c r="I54" s="67"/>
      <c r="J54" s="285" t="s">
        <v>24</v>
      </c>
      <c r="K54" s="50"/>
      <c r="L54" s="51"/>
      <c r="M54" s="50"/>
      <c r="N54" s="286"/>
      <c r="O54" s="291"/>
      <c r="P54" s="295"/>
      <c r="Q54" s="291"/>
      <c r="R54" s="296"/>
    </row>
    <row r="55" spans="1:18" s="278" customFormat="1" ht="9" customHeight="1" x14ac:dyDescent="0.25">
      <c r="A55" s="75"/>
      <c r="B55" s="74"/>
      <c r="C55" s="84"/>
      <c r="D55" s="80"/>
      <c r="E55" s="283"/>
      <c r="F55" s="71"/>
      <c r="G55" s="284"/>
      <c r="H55" s="71"/>
      <c r="I55" s="67"/>
      <c r="J55" s="285" t="s">
        <v>23</v>
      </c>
      <c r="K55" s="50"/>
      <c r="L55" s="51"/>
      <c r="M55" s="50"/>
      <c r="N55" s="286"/>
      <c r="O55" s="287" t="s">
        <v>22</v>
      </c>
      <c r="P55" s="288"/>
      <c r="Q55" s="288"/>
      <c r="R55" s="289"/>
    </row>
    <row r="56" spans="1:18" s="278" customFormat="1" ht="9" customHeight="1" x14ac:dyDescent="0.25">
      <c r="A56" s="75"/>
      <c r="B56" s="74"/>
      <c r="C56" s="298"/>
      <c r="D56" s="73"/>
      <c r="E56" s="283"/>
      <c r="F56" s="71"/>
      <c r="G56" s="284"/>
      <c r="H56" s="71"/>
      <c r="I56" s="67"/>
      <c r="J56" s="285" t="s">
        <v>21</v>
      </c>
      <c r="K56" s="50"/>
      <c r="L56" s="51"/>
      <c r="M56" s="50"/>
      <c r="N56" s="286"/>
      <c r="O56" s="50"/>
      <c r="P56" s="51"/>
      <c r="Q56" s="50"/>
      <c r="R56" s="286"/>
    </row>
    <row r="57" spans="1:18" s="278" customFormat="1" ht="9" customHeight="1" x14ac:dyDescent="0.25">
      <c r="A57" s="63"/>
      <c r="B57" s="62"/>
      <c r="C57" s="299"/>
      <c r="D57" s="61"/>
      <c r="E57" s="300"/>
      <c r="F57" s="59"/>
      <c r="G57" s="301"/>
      <c r="H57" s="59"/>
      <c r="I57" s="55"/>
      <c r="J57" s="302" t="s">
        <v>20</v>
      </c>
      <c r="K57" s="291"/>
      <c r="L57" s="295"/>
      <c r="M57" s="291"/>
      <c r="N57" s="296"/>
      <c r="O57" s="291" t="e">
        <f>R4</f>
        <v>#REF!</v>
      </c>
      <c r="P57" s="295"/>
      <c r="Q57" s="291"/>
      <c r="R57" s="303" t="e">
        <f>MIN(4,'[1]1MD ELO (4)'!Q5)</f>
        <v>#REF!</v>
      </c>
    </row>
  </sheetData>
  <mergeCells count="1">
    <mergeCell ref="A4:C4"/>
  </mergeCells>
  <conditionalFormatting sqref="B39 B41 B43 B45 B47">
    <cfRule type="cellIs" dxfId="67" priority="7" stopIfTrue="1" operator="equal">
      <formula>"QA"</formula>
    </cfRule>
    <cfRule type="cellIs" dxfId="66" priority="8" stopIfTrue="1" operator="equal">
      <formula>"DA"</formula>
    </cfRule>
  </conditionalFormatting>
  <conditionalFormatting sqref="E7 E9 E11 E13 E15 E17 E19 E21 E23 E25 E27 E29 E31 E33 E35 E37">
    <cfRule type="expression" dxfId="65" priority="5" stopIfTrue="1">
      <formula>$E7&lt;5</formula>
    </cfRule>
  </conditionalFormatting>
  <conditionalFormatting sqref="E39 E41 E43 E45 E47">
    <cfRule type="expression" dxfId="64" priority="13" stopIfTrue="1">
      <formula>AND($E39&lt;9,$C39&gt;0)</formula>
    </cfRule>
  </conditionalFormatting>
  <conditionalFormatting sqref="F7 F9 F11 F13 F15 F17 F19 F21 F23 F25 F27 F29 F31 F33 F35 F37">
    <cfRule type="cellIs" dxfId="63" priority="4" stopIfTrue="1" operator="equal">
      <formula>"Bye"</formula>
    </cfRule>
  </conditionalFormatting>
  <conditionalFormatting sqref="F39 F41 F43 F45 F47">
    <cfRule type="cellIs" dxfId="62" priority="11" stopIfTrue="1" operator="equal">
      <formula>"Bye"</formula>
    </cfRule>
  </conditionalFormatting>
  <conditionalFormatting sqref="F39:I39 F41:I41 F43:I43 F45:I45 F47:I47">
    <cfRule type="expression" dxfId="61" priority="12" stopIfTrue="1">
      <formula>AND($E39&lt;9,$C39&gt;0)</formula>
    </cfRule>
  </conditionalFormatting>
  <conditionalFormatting sqref="H7 H9 H11 H13 H15 H17 H19 H21 H23 H25 H27 H29 H31 H33 H35 H37">
    <cfRule type="expression" dxfId="60" priority="17" stopIfTrue="1">
      <formula>AND($E7&lt;9,$C7&gt;0)</formula>
    </cfRule>
  </conditionalFormatting>
  <conditionalFormatting sqref="I8 K10 I12 M14 I16 K18 I20 O22 I24 K26 I28 M30 I32 K34 I36 M40 I42 K44 I46">
    <cfRule type="expression" dxfId="59" priority="14" stopIfTrue="1">
      <formula>AND($O$1="CU",I8="Umpire")</formula>
    </cfRule>
    <cfRule type="expression" dxfId="58" priority="15" stopIfTrue="1">
      <formula>AND($O$1="CU",I8&lt;&gt;"Umpire",J8&lt;&gt;"")</formula>
    </cfRule>
    <cfRule type="expression" dxfId="57" priority="16" stopIfTrue="1">
      <formula>AND($O$1="CU",I8&lt;&gt;"Umpire")</formula>
    </cfRule>
  </conditionalFormatting>
  <conditionalFormatting sqref="J8 L10 J12 N14 J16 L18 J20 P22 J24 L26 J28 N30 J32 L34 J36 R57">
    <cfRule type="expression" dxfId="56" priority="6" stopIfTrue="1">
      <formula>$O$1="CU"</formula>
    </cfRule>
  </conditionalFormatting>
  <conditionalFormatting sqref="K8 M10 K12 O14 K16 M18 K20 Q22 K24 M26 K28 O30 K32 M34 K36 O40 K42 M44 K46">
    <cfRule type="expression" dxfId="55" priority="10" stopIfTrue="1">
      <formula>J8="bs"</formula>
    </cfRule>
  </conditionalFormatting>
  <conditionalFormatting sqref="K12 M10 O14 K8 K16 M18 K20 Q22 K24 M26 K28 O30 K32 M34 K36 O40 K42 M44 K46">
    <cfRule type="expression" dxfId="54" priority="9" stopIfTrue="1">
      <formula>J8="as"</formula>
    </cfRule>
  </conditionalFormatting>
  <conditionalFormatting sqref="K12">
    <cfRule type="cellIs" dxfId="53" priority="3" stopIfTrue="1" operator="equal">
      <formula>"Bye"</formula>
    </cfRule>
  </conditionalFormatting>
  <conditionalFormatting sqref="M10">
    <cfRule type="cellIs" dxfId="52" priority="2" stopIfTrue="1" operator="equal">
      <formula>"Bye"</formula>
    </cfRule>
  </conditionalFormatting>
  <conditionalFormatting sqref="O14">
    <cfRule type="cellIs" dxfId="51" priority="1" stopIfTrue="1" operator="equal">
      <formula>"Bye"</formula>
    </cfRule>
  </conditionalFormatting>
  <dataValidations count="1">
    <dataValidation type="list" allowBlank="1" showInputMessage="1" sqref="I46 I42 K44 M40 I8 M14 K10 K18 K26 K34 M30 I12 I36 O22 I16 I32 I24 I20 I28" xr:uid="{00000000-0002-0000-1300-000000000000}">
      <formula1>$U$7:$U$16</formula1>
    </dataValidation>
  </dataValidations>
  <printOptions horizontalCentered="1"/>
  <pageMargins left="0.35" right="0.35" top="0.39" bottom="0.39" header="0" footer="0"/>
  <pageSetup paperSize="9" scale="96" orientation="portrait" horizontalDpi="360" verticalDpi="2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41" r:id="rId4" name="Button 1">
              <controlPr defaultSize="0" print="0" autoFill="0" autoPict="0" macro="[0]!Jun_Show_CU">
                <anchor moveWithCells="1" sizeWithCells="1">
                  <from>
                    <xdr:col>12</xdr:col>
                    <xdr:colOff>411480</xdr:colOff>
                    <xdr:row>0</xdr:row>
                    <xdr:rowOff>7620</xdr:rowOff>
                  </from>
                  <to>
                    <xdr:col>14</xdr:col>
                    <xdr:colOff>289560</xdr:colOff>
                    <xdr:row>0</xdr:row>
                    <xdr:rowOff>137160</xdr:rowOff>
                  </to>
                </anchor>
              </controlPr>
            </control>
          </mc:Choice>
        </mc:AlternateContent>
        <mc:AlternateContent xmlns:mc="http://schemas.openxmlformats.org/markup-compatibility/2006">
          <mc:Choice Requires="x14">
            <control shapeId="10242" r:id="rId5" name="Button 2">
              <controlPr defaultSize="0" print="0" autoFill="0" autoPict="0" macro="[0]!Jun_Hide_CU">
                <anchor moveWithCells="1" sizeWithCells="1">
                  <from>
                    <xdr:col>12</xdr:col>
                    <xdr:colOff>403860</xdr:colOff>
                    <xdr:row>0</xdr:row>
                    <xdr:rowOff>144780</xdr:rowOff>
                  </from>
                  <to>
                    <xdr:col>14</xdr:col>
                    <xdr:colOff>289560</xdr:colOff>
                    <xdr:row>1</xdr:row>
                    <xdr:rowOff>45720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indexed="11"/>
    <pageSetUpPr fitToPage="1"/>
  </sheetPr>
  <dimension ref="A1:AK57"/>
  <sheetViews>
    <sheetView showGridLines="0" showZeros="0" topLeftCell="A7" workbookViewId="0">
      <selection activeCell="V27" sqref="V27"/>
    </sheetView>
  </sheetViews>
  <sheetFormatPr defaultColWidth="9.109375" defaultRowHeight="13.2" x14ac:dyDescent="0.25"/>
  <cols>
    <col min="1" max="2" width="3.33203125" style="48" customWidth="1"/>
    <col min="3" max="3" width="4.6640625" style="48" customWidth="1"/>
    <col min="4" max="4" width="7" style="48" customWidth="1"/>
    <col min="5" max="5" width="4.33203125" style="48" customWidth="1"/>
    <col min="6" max="6" width="12.6640625" style="48" customWidth="1"/>
    <col min="7" max="7" width="2.6640625" style="48" customWidth="1"/>
    <col min="8" max="8" width="7.6640625" style="48" customWidth="1"/>
    <col min="9" max="9" width="5.88671875" style="48" customWidth="1"/>
    <col min="10" max="10" width="1.6640625" style="304" customWidth="1"/>
    <col min="11" max="11" width="10.6640625" style="48" customWidth="1"/>
    <col min="12" max="12" width="1.6640625" style="304" customWidth="1"/>
    <col min="13" max="13" width="10.6640625" style="48" customWidth="1"/>
    <col min="14" max="14" width="1.6640625" style="305" customWidth="1"/>
    <col min="15" max="15" width="10.6640625" style="48" customWidth="1"/>
    <col min="16" max="16" width="1.6640625" style="304" customWidth="1"/>
    <col min="17" max="17" width="10.6640625" style="48" customWidth="1"/>
    <col min="18" max="18" width="1.6640625" style="305" customWidth="1"/>
    <col min="19" max="19" width="9.109375" style="48" hidden="1" customWidth="1"/>
    <col min="20" max="20" width="8.6640625" style="48" customWidth="1"/>
    <col min="21" max="21" width="9.109375" style="48" hidden="1" customWidth="1"/>
    <col min="22" max="24" width="9.109375" style="48"/>
    <col min="25" max="34" width="9.109375" style="48" hidden="1" customWidth="1"/>
    <col min="35" max="16384" width="9.109375" style="48"/>
  </cols>
  <sheetData>
    <row r="1" spans="1:37" s="181" customFormat="1" ht="21.75" customHeight="1" x14ac:dyDescent="0.25">
      <c r="A1" s="176" t="s">
        <v>16</v>
      </c>
      <c r="B1" s="176"/>
      <c r="C1" s="154"/>
      <c r="D1" s="154"/>
      <c r="E1" s="154"/>
      <c r="F1" s="154"/>
      <c r="G1" s="154"/>
      <c r="H1" s="176"/>
      <c r="I1" s="177"/>
      <c r="J1" s="153"/>
      <c r="K1" s="178" t="s">
        <v>79</v>
      </c>
      <c r="L1" s="179"/>
      <c r="M1" s="180"/>
      <c r="N1" s="153"/>
      <c r="O1" s="153" t="s">
        <v>105</v>
      </c>
      <c r="P1" s="153"/>
      <c r="Q1" s="154"/>
      <c r="R1" s="153"/>
      <c r="Y1" s="182"/>
      <c r="Z1" s="182"/>
      <c r="AA1" s="182"/>
      <c r="AB1" s="152" t="e">
        <f>IF($Y$5=1,CONCATENATE(VLOOKUP($Y$3,$AA$2:$AH$14,2)),CONCATENATE(VLOOKUP($Y$3,$AA$16:$AH$25,2)))</f>
        <v>#REF!</v>
      </c>
      <c r="AC1" s="152" t="e">
        <f>IF($Y$5=1,CONCATENATE(VLOOKUP($Y$3,$AA$2:$AH$14,3)),CONCATENATE(VLOOKUP($Y$3,$AA$16:$AH$25,3)))</f>
        <v>#REF!</v>
      </c>
      <c r="AD1" s="152" t="e">
        <f>IF($Y$5=1,CONCATENATE(VLOOKUP($Y$3,$AA$2:$AH$14,4)),CONCATENATE(VLOOKUP($Y$3,$AA$16:$AH$25,4)))</f>
        <v>#REF!</v>
      </c>
      <c r="AE1" s="152" t="e">
        <f>IF($Y$5=1,CONCATENATE(VLOOKUP($Y$3,$AA$2:$AH$14,5)),CONCATENATE(VLOOKUP($Y$3,$AA$16:$AH$25,5)))</f>
        <v>#REF!</v>
      </c>
      <c r="AF1" s="152" t="e">
        <f>IF($Y$5=1,CONCATENATE(VLOOKUP($Y$3,$AA$2:$AH$14,6)),CONCATENATE(VLOOKUP($Y$3,$AA$16:$AH$25,6)))</f>
        <v>#REF!</v>
      </c>
      <c r="AG1" s="152" t="e">
        <f>IF($Y$5=1,CONCATENATE(VLOOKUP($Y$3,$AA$2:$AH$14,7)),CONCATENATE(VLOOKUP($Y$3,$AA$16:$AH$25,7)))</f>
        <v>#REF!</v>
      </c>
      <c r="AH1" s="152" t="e">
        <f>IF($Y$5=1,CONCATENATE(VLOOKUP($Y$3,$AA$2:$AH$14,8)),CONCATENATE(VLOOKUP($Y$3,$AA$16:$AH$25,8)))</f>
        <v>#REF!</v>
      </c>
    </row>
    <row r="2" spans="1:37" s="186" customFormat="1" x14ac:dyDescent="0.25">
      <c r="A2" s="183" t="s">
        <v>77</v>
      </c>
      <c r="B2" s="184"/>
      <c r="C2" s="184"/>
      <c r="D2" s="184"/>
      <c r="E2" s="173">
        <v>0</v>
      </c>
      <c r="F2" s="184" t="s">
        <v>140</v>
      </c>
      <c r="G2" s="185"/>
      <c r="H2" s="144"/>
      <c r="I2" s="144"/>
      <c r="J2" s="143"/>
      <c r="K2" s="179"/>
      <c r="L2" s="179"/>
      <c r="M2" s="179"/>
      <c r="N2" s="143"/>
      <c r="O2" s="144"/>
      <c r="P2" s="143"/>
      <c r="Q2" s="144"/>
      <c r="R2" s="143"/>
      <c r="Y2" s="142"/>
      <c r="Z2" s="111"/>
      <c r="AA2" s="111" t="s">
        <v>50</v>
      </c>
      <c r="AB2" s="114">
        <v>300</v>
      </c>
      <c r="AC2" s="114">
        <v>250</v>
      </c>
      <c r="AD2" s="114">
        <v>200</v>
      </c>
      <c r="AE2" s="114">
        <v>150</v>
      </c>
      <c r="AF2" s="114">
        <v>120</v>
      </c>
      <c r="AG2" s="114">
        <v>90</v>
      </c>
      <c r="AH2" s="114">
        <v>40</v>
      </c>
      <c r="AI2" s="48"/>
      <c r="AJ2" s="48"/>
      <c r="AK2" s="48"/>
    </row>
    <row r="3" spans="1:37" s="187" customFormat="1" ht="11.25" customHeight="1" x14ac:dyDescent="0.25">
      <c r="A3" s="139" t="s">
        <v>75</v>
      </c>
      <c r="B3" s="139"/>
      <c r="C3" s="139"/>
      <c r="D3" s="139"/>
      <c r="E3" s="139"/>
      <c r="F3" s="139"/>
      <c r="G3" s="139" t="s">
        <v>4</v>
      </c>
      <c r="H3" s="139"/>
      <c r="I3" s="139"/>
      <c r="J3" s="141"/>
      <c r="K3" s="139" t="s">
        <v>74</v>
      </c>
      <c r="L3" s="141"/>
      <c r="M3" s="139"/>
      <c r="N3" s="141"/>
      <c r="O3" s="139"/>
      <c r="P3" s="141"/>
      <c r="Q3" s="139"/>
      <c r="R3" s="140" t="s">
        <v>73</v>
      </c>
      <c r="Y3" s="111" t="str">
        <f>IF(K4="OB","A",IF(K4="IX","W",IF(K4="","",K4)))</f>
        <v/>
      </c>
      <c r="Z3" s="111"/>
      <c r="AA3" s="111" t="s">
        <v>48</v>
      </c>
      <c r="AB3" s="114">
        <v>280</v>
      </c>
      <c r="AC3" s="114">
        <v>230</v>
      </c>
      <c r="AD3" s="114">
        <v>180</v>
      </c>
      <c r="AE3" s="114">
        <v>140</v>
      </c>
      <c r="AF3" s="114">
        <v>80</v>
      </c>
      <c r="AG3" s="114">
        <v>0</v>
      </c>
      <c r="AH3" s="114">
        <v>0</v>
      </c>
      <c r="AI3" s="48"/>
      <c r="AJ3" s="48"/>
      <c r="AK3" s="48"/>
    </row>
    <row r="4" spans="1:37" s="195" customFormat="1" ht="11.25" customHeight="1" thickBot="1" x14ac:dyDescent="0.3">
      <c r="A4" s="333" t="s">
        <v>17</v>
      </c>
      <c r="B4" s="333"/>
      <c r="C4" s="333"/>
      <c r="D4" s="188"/>
      <c r="E4" s="189"/>
      <c r="F4" s="189"/>
      <c r="G4" s="189" t="s">
        <v>18</v>
      </c>
      <c r="H4" s="190"/>
      <c r="I4" s="189"/>
      <c r="J4" s="191"/>
      <c r="K4" s="192"/>
      <c r="L4" s="191"/>
      <c r="M4" s="193"/>
      <c r="N4" s="191"/>
      <c r="O4" s="189"/>
      <c r="P4" s="191"/>
      <c r="Q4" s="189"/>
      <c r="R4" s="194" t="e">
        <f>[1]Altalanos!$E$10</f>
        <v>#REF!</v>
      </c>
      <c r="Y4" s="111"/>
      <c r="Z4" s="111"/>
      <c r="AA4" s="111" t="s">
        <v>52</v>
      </c>
      <c r="AB4" s="114">
        <v>250</v>
      </c>
      <c r="AC4" s="114">
        <v>200</v>
      </c>
      <c r="AD4" s="114">
        <v>150</v>
      </c>
      <c r="AE4" s="114">
        <v>120</v>
      </c>
      <c r="AF4" s="114">
        <v>90</v>
      </c>
      <c r="AG4" s="114">
        <v>60</v>
      </c>
      <c r="AH4" s="114">
        <v>25</v>
      </c>
      <c r="AI4" s="48"/>
      <c r="AJ4" s="48"/>
      <c r="AK4" s="48"/>
    </row>
    <row r="5" spans="1:37" s="187" customFormat="1" x14ac:dyDescent="0.25">
      <c r="A5" s="84"/>
      <c r="B5" s="196" t="s">
        <v>106</v>
      </c>
      <c r="C5" s="197" t="s">
        <v>38</v>
      </c>
      <c r="D5" s="196" t="s">
        <v>107</v>
      </c>
      <c r="E5" s="196" t="s">
        <v>108</v>
      </c>
      <c r="F5" s="198" t="s">
        <v>109</v>
      </c>
      <c r="G5" s="198" t="s">
        <v>65</v>
      </c>
      <c r="H5" s="198"/>
      <c r="I5" s="198" t="s">
        <v>64</v>
      </c>
      <c r="J5" s="198"/>
      <c r="K5" s="196" t="s">
        <v>110</v>
      </c>
      <c r="L5" s="199"/>
      <c r="M5" s="196" t="s">
        <v>111</v>
      </c>
      <c r="N5" s="199"/>
      <c r="O5" s="196" t="s">
        <v>86</v>
      </c>
      <c r="P5" s="199"/>
      <c r="Q5" s="196" t="s">
        <v>112</v>
      </c>
      <c r="R5" s="200"/>
      <c r="Y5" s="111" t="e">
        <f>IF(OR([1]Altalanos!$A$8="F1",[1]Altalanos!$A$8="F2",[1]Altalanos!$A$8="N1",[1]Altalanos!$A$8="N2"),1,2)</f>
        <v>#REF!</v>
      </c>
      <c r="Z5" s="111"/>
      <c r="AA5" s="111" t="s">
        <v>51</v>
      </c>
      <c r="AB5" s="114">
        <v>200</v>
      </c>
      <c r="AC5" s="114">
        <v>150</v>
      </c>
      <c r="AD5" s="114">
        <v>120</v>
      </c>
      <c r="AE5" s="114">
        <v>90</v>
      </c>
      <c r="AF5" s="114">
        <v>60</v>
      </c>
      <c r="AG5" s="114">
        <v>40</v>
      </c>
      <c r="AH5" s="114">
        <v>15</v>
      </c>
      <c r="AI5" s="48"/>
      <c r="AJ5" s="48"/>
      <c r="AK5" s="48"/>
    </row>
    <row r="6" spans="1:37" s="208" customFormat="1" ht="11.1" customHeight="1" thickBot="1" x14ac:dyDescent="0.3">
      <c r="A6" s="201"/>
      <c r="B6" s="202"/>
      <c r="C6" s="202"/>
      <c r="D6" s="202"/>
      <c r="E6" s="202"/>
      <c r="F6" s="203" t="s">
        <v>78</v>
      </c>
      <c r="G6" s="204"/>
      <c r="H6" s="205"/>
      <c r="I6" s="204"/>
      <c r="J6" s="206"/>
      <c r="K6" s="202" t="s">
        <v>78</v>
      </c>
      <c r="L6" s="206"/>
      <c r="M6" s="202" t="s">
        <v>78</v>
      </c>
      <c r="N6" s="206"/>
      <c r="O6" s="202" t="str">
        <f>IF(Y3="","",CONCATENATE(VLOOKUP(Y3,AB1:AH1,2)," pont"))</f>
        <v/>
      </c>
      <c r="P6" s="206"/>
      <c r="Q6" s="202" t="str">
        <f>IF(Y3="","",CONCATENATE(VLOOKUP(Y3,AB1:AH1,1)," pont"))</f>
        <v/>
      </c>
      <c r="R6" s="207"/>
      <c r="Y6" s="209"/>
      <c r="Z6" s="209"/>
      <c r="AA6" s="209" t="s">
        <v>49</v>
      </c>
      <c r="AB6" s="210">
        <v>150</v>
      </c>
      <c r="AC6" s="210">
        <v>120</v>
      </c>
      <c r="AD6" s="210">
        <v>90</v>
      </c>
      <c r="AE6" s="210">
        <v>60</v>
      </c>
      <c r="AF6" s="210">
        <v>40</v>
      </c>
      <c r="AG6" s="210">
        <v>25</v>
      </c>
      <c r="AH6" s="210">
        <v>10</v>
      </c>
      <c r="AI6" s="211"/>
      <c r="AJ6" s="211"/>
      <c r="AK6" s="211"/>
    </row>
    <row r="7" spans="1:37" s="224" customFormat="1" ht="12.9" customHeight="1" x14ac:dyDescent="0.25">
      <c r="A7" s="212">
        <v>1</v>
      </c>
      <c r="B7" s="213">
        <v>0</v>
      </c>
      <c r="C7" s="214">
        <v>0</v>
      </c>
      <c r="D7" s="214">
        <v>0</v>
      </c>
      <c r="E7" s="215">
        <v>2</v>
      </c>
      <c r="F7" s="308" t="s">
        <v>271</v>
      </c>
      <c r="G7" s="216">
        <v>0</v>
      </c>
      <c r="H7" s="216"/>
      <c r="I7" s="216">
        <v>0</v>
      </c>
      <c r="J7" s="217"/>
      <c r="K7" s="218"/>
      <c r="L7" s="218"/>
      <c r="M7" s="218"/>
      <c r="N7" s="218"/>
      <c r="O7" s="219"/>
      <c r="P7" s="220"/>
      <c r="Q7" s="221"/>
      <c r="R7" s="222"/>
      <c r="S7" s="223"/>
      <c r="U7" s="225" t="e">
        <f>[1]Birók!P21</f>
        <v>#REF!</v>
      </c>
      <c r="Y7" s="111"/>
      <c r="Z7" s="111"/>
      <c r="AA7" s="111" t="s">
        <v>47</v>
      </c>
      <c r="AB7" s="114">
        <v>120</v>
      </c>
      <c r="AC7" s="114">
        <v>90</v>
      </c>
      <c r="AD7" s="114">
        <v>60</v>
      </c>
      <c r="AE7" s="114">
        <v>40</v>
      </c>
      <c r="AF7" s="114">
        <v>25</v>
      </c>
      <c r="AG7" s="114">
        <v>10</v>
      </c>
      <c r="AH7" s="114">
        <v>5</v>
      </c>
      <c r="AI7" s="48"/>
      <c r="AJ7" s="48"/>
      <c r="AK7" s="48"/>
    </row>
    <row r="8" spans="1:37" s="224" customFormat="1" ht="12.9" customHeight="1" x14ac:dyDescent="0.25">
      <c r="A8" s="226"/>
      <c r="B8" s="227"/>
      <c r="C8" s="228"/>
      <c r="D8" s="228"/>
      <c r="E8" s="229"/>
      <c r="F8" s="230"/>
      <c r="G8" s="230"/>
      <c r="H8" s="231"/>
      <c r="I8" s="232" t="s">
        <v>113</v>
      </c>
      <c r="J8" s="233" t="s">
        <v>114</v>
      </c>
      <c r="K8" s="234" t="s">
        <v>271</v>
      </c>
      <c r="L8" s="234"/>
      <c r="M8" s="218"/>
      <c r="N8" s="218"/>
      <c r="O8" s="219"/>
      <c r="P8" s="220"/>
      <c r="Q8" s="221"/>
      <c r="R8" s="222"/>
      <c r="S8" s="223"/>
      <c r="U8" s="235" t="e">
        <f>[1]Birók!P22</f>
        <v>#REF!</v>
      </c>
      <c r="Y8" s="111"/>
      <c r="Z8" s="111"/>
      <c r="AA8" s="111" t="s">
        <v>45</v>
      </c>
      <c r="AB8" s="114">
        <v>90</v>
      </c>
      <c r="AC8" s="114">
        <v>60</v>
      </c>
      <c r="AD8" s="114">
        <v>40</v>
      </c>
      <c r="AE8" s="114">
        <v>25</v>
      </c>
      <c r="AF8" s="114">
        <v>10</v>
      </c>
      <c r="AG8" s="114">
        <v>5</v>
      </c>
      <c r="AH8" s="114">
        <v>2</v>
      </c>
      <c r="AI8" s="48"/>
      <c r="AJ8" s="48"/>
      <c r="AK8" s="48"/>
    </row>
    <row r="9" spans="1:37" s="224" customFormat="1" ht="12.9" customHeight="1" x14ac:dyDescent="0.25">
      <c r="A9" s="226">
        <v>2</v>
      </c>
      <c r="B9" s="213" t="s">
        <v>78</v>
      </c>
      <c r="C9" s="214" t="s">
        <v>78</v>
      </c>
      <c r="D9" s="214" t="s">
        <v>78</v>
      </c>
      <c r="E9" s="215"/>
      <c r="F9" s="236" t="s">
        <v>78</v>
      </c>
      <c r="G9" s="236" t="s">
        <v>78</v>
      </c>
      <c r="H9" s="236"/>
      <c r="I9" s="216" t="s">
        <v>78</v>
      </c>
      <c r="J9" s="237"/>
      <c r="K9" s="218"/>
      <c r="L9" s="238"/>
      <c r="M9" s="218"/>
      <c r="N9" s="218"/>
      <c r="O9" s="219"/>
      <c r="P9" s="220"/>
      <c r="Q9" s="221"/>
      <c r="R9" s="222"/>
      <c r="S9" s="223"/>
      <c r="U9" s="235" t="e">
        <f>[1]Birók!P23</f>
        <v>#REF!</v>
      </c>
      <c r="Y9" s="111"/>
      <c r="Z9" s="111"/>
      <c r="AA9" s="111" t="s">
        <v>44</v>
      </c>
      <c r="AB9" s="114">
        <v>60</v>
      </c>
      <c r="AC9" s="114">
        <v>40</v>
      </c>
      <c r="AD9" s="114">
        <v>25</v>
      </c>
      <c r="AE9" s="114">
        <v>10</v>
      </c>
      <c r="AF9" s="114">
        <v>5</v>
      </c>
      <c r="AG9" s="114">
        <v>2</v>
      </c>
      <c r="AH9" s="114">
        <v>1</v>
      </c>
      <c r="AI9" s="48"/>
      <c r="AJ9" s="48"/>
      <c r="AK9" s="48"/>
    </row>
    <row r="10" spans="1:37" s="224" customFormat="1" ht="12.9" customHeight="1" x14ac:dyDescent="0.25">
      <c r="A10" s="226"/>
      <c r="B10" s="227"/>
      <c r="C10" s="228"/>
      <c r="D10" s="228"/>
      <c r="E10" s="239"/>
      <c r="F10" s="230"/>
      <c r="G10" s="230"/>
      <c r="H10" s="231"/>
      <c r="I10" s="218"/>
      <c r="J10" s="240"/>
      <c r="K10" s="241" t="s">
        <v>113</v>
      </c>
      <c r="L10" s="242"/>
      <c r="M10" s="236" t="s">
        <v>273</v>
      </c>
      <c r="N10" s="243"/>
      <c r="O10" s="244"/>
      <c r="P10" s="244"/>
      <c r="Q10" s="221"/>
      <c r="R10" s="222"/>
      <c r="S10" s="223"/>
      <c r="U10" s="235" t="e">
        <f>[1]Birók!P24</f>
        <v>#REF!</v>
      </c>
      <c r="Y10" s="111"/>
      <c r="Z10" s="111"/>
      <c r="AA10" s="111" t="s">
        <v>43</v>
      </c>
      <c r="AB10" s="114">
        <v>40</v>
      </c>
      <c r="AC10" s="114">
        <v>25</v>
      </c>
      <c r="AD10" s="114">
        <v>15</v>
      </c>
      <c r="AE10" s="114">
        <v>7</v>
      </c>
      <c r="AF10" s="114">
        <v>4</v>
      </c>
      <c r="AG10" s="114">
        <v>1</v>
      </c>
      <c r="AH10" s="114">
        <v>0</v>
      </c>
      <c r="AI10" s="48"/>
      <c r="AJ10" s="48"/>
      <c r="AK10" s="48"/>
    </row>
    <row r="11" spans="1:37" s="224" customFormat="1" ht="12.9" customHeight="1" x14ac:dyDescent="0.25">
      <c r="A11" s="226">
        <v>3</v>
      </c>
      <c r="B11" s="213">
        <v>0</v>
      </c>
      <c r="C11" s="214">
        <v>0</v>
      </c>
      <c r="D11" s="214">
        <v>0</v>
      </c>
      <c r="E11" s="215">
        <v>4</v>
      </c>
      <c r="F11" s="236" t="s">
        <v>272</v>
      </c>
      <c r="G11" s="236">
        <v>0</v>
      </c>
      <c r="H11" s="236"/>
      <c r="I11" s="236">
        <v>0</v>
      </c>
      <c r="J11" s="217"/>
      <c r="K11" s="218"/>
      <c r="L11" s="245"/>
      <c r="M11" s="218" t="s">
        <v>341</v>
      </c>
      <c r="N11" s="246"/>
      <c r="O11" s="244"/>
      <c r="P11" s="244"/>
      <c r="Q11" s="221"/>
      <c r="R11" s="222"/>
      <c r="S11" s="223"/>
      <c r="U11" s="235" t="e">
        <f>[1]Birók!P25</f>
        <v>#REF!</v>
      </c>
      <c r="Y11" s="111"/>
      <c r="Z11" s="111"/>
      <c r="AA11" s="111" t="s">
        <v>42</v>
      </c>
      <c r="AB11" s="114">
        <v>25</v>
      </c>
      <c r="AC11" s="114">
        <v>15</v>
      </c>
      <c r="AD11" s="114">
        <v>10</v>
      </c>
      <c r="AE11" s="114">
        <v>6</v>
      </c>
      <c r="AF11" s="114">
        <v>3</v>
      </c>
      <c r="AG11" s="114">
        <v>1</v>
      </c>
      <c r="AH11" s="114">
        <v>0</v>
      </c>
      <c r="AI11" s="48"/>
      <c r="AJ11" s="48"/>
      <c r="AK11" s="48"/>
    </row>
    <row r="12" spans="1:37" s="224" customFormat="1" ht="12.9" customHeight="1" x14ac:dyDescent="0.25">
      <c r="A12" s="226"/>
      <c r="B12" s="227"/>
      <c r="C12" s="228"/>
      <c r="D12" s="228"/>
      <c r="E12" s="239"/>
      <c r="F12" s="230"/>
      <c r="G12" s="230"/>
      <c r="H12" s="231"/>
      <c r="I12" s="232" t="s">
        <v>113</v>
      </c>
      <c r="J12" s="233"/>
      <c r="K12" s="236" t="s">
        <v>273</v>
      </c>
      <c r="L12" s="247"/>
      <c r="M12" s="218"/>
      <c r="N12" s="246"/>
      <c r="O12" s="244"/>
      <c r="P12" s="244"/>
      <c r="Q12" s="221"/>
      <c r="R12" s="222"/>
      <c r="S12" s="223"/>
      <c r="U12" s="235" t="e">
        <f>[1]Birók!P26</f>
        <v>#REF!</v>
      </c>
      <c r="Y12" s="111"/>
      <c r="Z12" s="111"/>
      <c r="AA12" s="111" t="s">
        <v>41</v>
      </c>
      <c r="AB12" s="114">
        <v>15</v>
      </c>
      <c r="AC12" s="114">
        <v>10</v>
      </c>
      <c r="AD12" s="114">
        <v>6</v>
      </c>
      <c r="AE12" s="114">
        <v>3</v>
      </c>
      <c r="AF12" s="114">
        <v>1</v>
      </c>
      <c r="AG12" s="114">
        <v>0</v>
      </c>
      <c r="AH12" s="114">
        <v>0</v>
      </c>
      <c r="AI12" s="48"/>
      <c r="AJ12" s="48"/>
      <c r="AK12" s="48"/>
    </row>
    <row r="13" spans="1:37" s="224" customFormat="1" ht="12.9" customHeight="1" x14ac:dyDescent="0.25">
      <c r="A13" s="226">
        <v>4</v>
      </c>
      <c r="B13" s="213">
        <v>0</v>
      </c>
      <c r="C13" s="214">
        <v>0</v>
      </c>
      <c r="D13" s="214">
        <v>0</v>
      </c>
      <c r="E13" s="215">
        <v>5</v>
      </c>
      <c r="F13" s="236" t="s">
        <v>273</v>
      </c>
      <c r="G13" s="236">
        <v>0</v>
      </c>
      <c r="H13" s="236"/>
      <c r="I13" s="236">
        <v>0</v>
      </c>
      <c r="J13" s="248"/>
      <c r="K13" s="218" t="s">
        <v>328</v>
      </c>
      <c r="L13" s="218"/>
      <c r="M13" s="218"/>
      <c r="N13" s="246"/>
      <c r="O13" s="244"/>
      <c r="P13" s="244"/>
      <c r="Q13" s="221"/>
      <c r="R13" s="222"/>
      <c r="S13" s="223"/>
      <c r="U13" s="235" t="e">
        <f>[1]Birók!P27</f>
        <v>#REF!</v>
      </c>
      <c r="Y13" s="111"/>
      <c r="Z13" s="111"/>
      <c r="AA13" s="111" t="s">
        <v>40</v>
      </c>
      <c r="AB13" s="114">
        <v>10</v>
      </c>
      <c r="AC13" s="114">
        <v>6</v>
      </c>
      <c r="AD13" s="114">
        <v>3</v>
      </c>
      <c r="AE13" s="114">
        <v>1</v>
      </c>
      <c r="AF13" s="114">
        <v>0</v>
      </c>
      <c r="AG13" s="114">
        <v>0</v>
      </c>
      <c r="AH13" s="114">
        <v>0</v>
      </c>
      <c r="AI13" s="48"/>
      <c r="AJ13" s="48"/>
      <c r="AK13" s="48"/>
    </row>
    <row r="14" spans="1:37" s="224" customFormat="1" ht="12.9" customHeight="1" x14ac:dyDescent="0.25">
      <c r="A14" s="226"/>
      <c r="B14" s="227"/>
      <c r="C14" s="228"/>
      <c r="D14" s="228"/>
      <c r="E14" s="239"/>
      <c r="F14" s="218"/>
      <c r="G14" s="218"/>
      <c r="H14" s="249"/>
      <c r="I14" s="250"/>
      <c r="J14" s="240"/>
      <c r="K14" s="218"/>
      <c r="L14" s="218"/>
      <c r="M14" s="241" t="s">
        <v>113</v>
      </c>
      <c r="N14" s="242"/>
      <c r="O14" s="236" t="s">
        <v>273</v>
      </c>
      <c r="P14" s="243"/>
      <c r="Q14" s="221"/>
      <c r="R14" s="222"/>
      <c r="S14" s="223"/>
      <c r="U14" s="235" t="e">
        <f>[1]Birók!P28</f>
        <v>#REF!</v>
      </c>
      <c r="Y14" s="111"/>
      <c r="Z14" s="111"/>
      <c r="AA14" s="111" t="s">
        <v>39</v>
      </c>
      <c r="AB14" s="114">
        <v>3</v>
      </c>
      <c r="AC14" s="114">
        <v>2</v>
      </c>
      <c r="AD14" s="114">
        <v>1</v>
      </c>
      <c r="AE14" s="114">
        <v>0</v>
      </c>
      <c r="AF14" s="114">
        <v>0</v>
      </c>
      <c r="AG14" s="114">
        <v>0</v>
      </c>
      <c r="AH14" s="114">
        <v>0</v>
      </c>
      <c r="AI14" s="48"/>
      <c r="AJ14" s="48"/>
      <c r="AK14" s="48"/>
    </row>
    <row r="15" spans="1:37" s="224" customFormat="1" ht="12.9" customHeight="1" x14ac:dyDescent="0.25">
      <c r="A15" s="212">
        <v>5</v>
      </c>
      <c r="B15" s="213">
        <v>0</v>
      </c>
      <c r="C15" s="214">
        <v>0</v>
      </c>
      <c r="D15" s="214">
        <v>0</v>
      </c>
      <c r="E15" s="215">
        <v>6</v>
      </c>
      <c r="F15" s="308" t="s">
        <v>274</v>
      </c>
      <c r="G15" s="216">
        <v>0</v>
      </c>
      <c r="H15" s="216"/>
      <c r="I15" s="216">
        <v>0</v>
      </c>
      <c r="J15" s="251"/>
      <c r="K15" s="218"/>
      <c r="L15" s="218"/>
      <c r="M15" s="218"/>
      <c r="N15" s="246"/>
      <c r="O15" s="218" t="s">
        <v>343</v>
      </c>
      <c r="P15" s="246"/>
      <c r="Q15" s="221"/>
      <c r="R15" s="222"/>
      <c r="S15" s="223"/>
      <c r="U15" s="235" t="e">
        <f>[1]Birók!P29</f>
        <v>#REF!</v>
      </c>
      <c r="Y15" s="111"/>
      <c r="Z15" s="111"/>
      <c r="AA15" s="111"/>
      <c r="AB15" s="111"/>
      <c r="AC15" s="111"/>
      <c r="AD15" s="111"/>
      <c r="AE15" s="111"/>
      <c r="AF15" s="111"/>
      <c r="AG15" s="111"/>
      <c r="AH15" s="111"/>
      <c r="AI15" s="48"/>
      <c r="AJ15" s="48"/>
      <c r="AK15" s="48"/>
    </row>
    <row r="16" spans="1:37" s="224" customFormat="1" ht="12.9" customHeight="1" thickBot="1" x14ac:dyDescent="0.3">
      <c r="A16" s="226"/>
      <c r="B16" s="227"/>
      <c r="C16" s="228"/>
      <c r="D16" s="228"/>
      <c r="E16" s="239"/>
      <c r="F16" s="230"/>
      <c r="G16" s="230"/>
      <c r="H16" s="231"/>
      <c r="I16" s="232" t="s">
        <v>113</v>
      </c>
      <c r="J16" s="233"/>
      <c r="K16" s="308" t="s">
        <v>274</v>
      </c>
      <c r="L16" s="234"/>
      <c r="M16" s="218"/>
      <c r="N16" s="246"/>
      <c r="O16" s="244"/>
      <c r="P16" s="246"/>
      <c r="Q16" s="221"/>
      <c r="R16" s="222"/>
      <c r="S16" s="223"/>
      <c r="U16" s="252" t="e">
        <f>[1]Birók!P30</f>
        <v>#REF!</v>
      </c>
      <c r="Y16" s="111"/>
      <c r="Z16" s="111"/>
      <c r="AA16" s="111" t="s">
        <v>50</v>
      </c>
      <c r="AB16" s="114">
        <v>150</v>
      </c>
      <c r="AC16" s="114">
        <v>120</v>
      </c>
      <c r="AD16" s="114">
        <v>90</v>
      </c>
      <c r="AE16" s="114">
        <v>60</v>
      </c>
      <c r="AF16" s="114">
        <v>40</v>
      </c>
      <c r="AG16" s="114">
        <v>25</v>
      </c>
      <c r="AH16" s="114">
        <v>15</v>
      </c>
      <c r="AI16" s="48"/>
      <c r="AJ16" s="48"/>
      <c r="AK16" s="48"/>
    </row>
    <row r="17" spans="1:37" s="224" customFormat="1" ht="12.9" customHeight="1" x14ac:dyDescent="0.25">
      <c r="A17" s="226">
        <v>6</v>
      </c>
      <c r="B17" s="213">
        <v>0</v>
      </c>
      <c r="C17" s="214">
        <v>0</v>
      </c>
      <c r="D17" s="214">
        <v>0</v>
      </c>
      <c r="E17" s="215">
        <v>9</v>
      </c>
      <c r="F17" s="236" t="s">
        <v>275</v>
      </c>
      <c r="G17" s="236">
        <v>0</v>
      </c>
      <c r="H17" s="236"/>
      <c r="I17" s="236">
        <v>0</v>
      </c>
      <c r="J17" s="237"/>
      <c r="K17" s="218" t="s">
        <v>317</v>
      </c>
      <c r="L17" s="238"/>
      <c r="M17" s="218"/>
      <c r="N17" s="246"/>
      <c r="O17" s="244"/>
      <c r="P17" s="246"/>
      <c r="Q17" s="221"/>
      <c r="R17" s="222"/>
      <c r="S17" s="223"/>
      <c r="Y17" s="111"/>
      <c r="Z17" s="111"/>
      <c r="AA17" s="111" t="s">
        <v>52</v>
      </c>
      <c r="AB17" s="114">
        <v>120</v>
      </c>
      <c r="AC17" s="114">
        <v>90</v>
      </c>
      <c r="AD17" s="114">
        <v>60</v>
      </c>
      <c r="AE17" s="114">
        <v>40</v>
      </c>
      <c r="AF17" s="114">
        <v>25</v>
      </c>
      <c r="AG17" s="114">
        <v>15</v>
      </c>
      <c r="AH17" s="114">
        <v>8</v>
      </c>
      <c r="AI17" s="48"/>
      <c r="AJ17" s="48"/>
      <c r="AK17" s="48"/>
    </row>
    <row r="18" spans="1:37" s="224" customFormat="1" ht="12.9" customHeight="1" x14ac:dyDescent="0.25">
      <c r="A18" s="226"/>
      <c r="B18" s="227"/>
      <c r="C18" s="228"/>
      <c r="D18" s="228"/>
      <c r="E18" s="239"/>
      <c r="F18" s="230"/>
      <c r="G18" s="230"/>
      <c r="H18" s="231"/>
      <c r="I18" s="218"/>
      <c r="J18" s="240"/>
      <c r="K18" s="241" t="s">
        <v>113</v>
      </c>
      <c r="L18" s="242"/>
      <c r="M18" s="308" t="s">
        <v>274</v>
      </c>
      <c r="N18" s="253"/>
      <c r="O18" s="244"/>
      <c r="P18" s="246"/>
      <c r="Q18" s="221"/>
      <c r="R18" s="222"/>
      <c r="S18" s="223"/>
      <c r="Y18" s="111"/>
      <c r="Z18" s="111"/>
      <c r="AA18" s="111" t="s">
        <v>51</v>
      </c>
      <c r="AB18" s="114">
        <v>90</v>
      </c>
      <c r="AC18" s="114">
        <v>60</v>
      </c>
      <c r="AD18" s="114">
        <v>40</v>
      </c>
      <c r="AE18" s="114">
        <v>25</v>
      </c>
      <c r="AF18" s="114">
        <v>15</v>
      </c>
      <c r="AG18" s="114">
        <v>8</v>
      </c>
      <c r="AH18" s="114">
        <v>4</v>
      </c>
      <c r="AI18" s="48"/>
      <c r="AJ18" s="48"/>
      <c r="AK18" s="48"/>
    </row>
    <row r="19" spans="1:37" s="224" customFormat="1" ht="12.9" customHeight="1" x14ac:dyDescent="0.25">
      <c r="A19" s="226">
        <v>7</v>
      </c>
      <c r="B19" s="213">
        <v>0</v>
      </c>
      <c r="C19" s="214">
        <v>0</v>
      </c>
      <c r="D19" s="214">
        <v>0</v>
      </c>
      <c r="E19" s="215">
        <v>8</v>
      </c>
      <c r="F19" s="236" t="s">
        <v>276</v>
      </c>
      <c r="G19" s="236">
        <v>0</v>
      </c>
      <c r="H19" s="236"/>
      <c r="I19" s="236">
        <v>0</v>
      </c>
      <c r="J19" s="217"/>
      <c r="K19" s="218"/>
      <c r="L19" s="245"/>
      <c r="M19" s="218" t="s">
        <v>339</v>
      </c>
      <c r="N19" s="244"/>
      <c r="O19" s="244"/>
      <c r="P19" s="246"/>
      <c r="Q19" s="221"/>
      <c r="R19" s="222"/>
      <c r="S19" s="223"/>
      <c r="Y19" s="111"/>
      <c r="Z19" s="111"/>
      <c r="AA19" s="111" t="s">
        <v>49</v>
      </c>
      <c r="AB19" s="114">
        <v>60</v>
      </c>
      <c r="AC19" s="114">
        <v>40</v>
      </c>
      <c r="AD19" s="114">
        <v>25</v>
      </c>
      <c r="AE19" s="114">
        <v>15</v>
      </c>
      <c r="AF19" s="114">
        <v>8</v>
      </c>
      <c r="AG19" s="114">
        <v>4</v>
      </c>
      <c r="AH19" s="114">
        <v>2</v>
      </c>
      <c r="AI19" s="48"/>
      <c r="AJ19" s="48"/>
      <c r="AK19" s="48"/>
    </row>
    <row r="20" spans="1:37" s="224" customFormat="1" ht="12.9" customHeight="1" x14ac:dyDescent="0.25">
      <c r="A20" s="226"/>
      <c r="B20" s="227"/>
      <c r="C20" s="228"/>
      <c r="D20" s="228"/>
      <c r="E20" s="229"/>
      <c r="F20" s="230"/>
      <c r="G20" s="230"/>
      <c r="H20" s="231"/>
      <c r="I20" s="232" t="s">
        <v>113</v>
      </c>
      <c r="J20" s="233"/>
      <c r="K20" s="236" t="s">
        <v>277</v>
      </c>
      <c r="L20" s="247"/>
      <c r="M20" s="218"/>
      <c r="N20" s="244"/>
      <c r="O20" s="244"/>
      <c r="P20" s="246"/>
      <c r="Q20" s="221"/>
      <c r="R20" s="222"/>
      <c r="S20" s="223"/>
      <c r="Y20" s="111"/>
      <c r="Z20" s="111"/>
      <c r="AA20" s="111" t="s">
        <v>47</v>
      </c>
      <c r="AB20" s="114">
        <v>40</v>
      </c>
      <c r="AC20" s="114">
        <v>25</v>
      </c>
      <c r="AD20" s="114">
        <v>15</v>
      </c>
      <c r="AE20" s="114">
        <v>8</v>
      </c>
      <c r="AF20" s="114">
        <v>4</v>
      </c>
      <c r="AG20" s="114">
        <v>2</v>
      </c>
      <c r="AH20" s="114">
        <v>1</v>
      </c>
      <c r="AI20" s="48"/>
      <c r="AJ20" s="48"/>
      <c r="AK20" s="48"/>
    </row>
    <row r="21" spans="1:37" s="224" customFormat="1" ht="12.9" customHeight="1" x14ac:dyDescent="0.25">
      <c r="A21" s="226">
        <v>8</v>
      </c>
      <c r="B21" s="213">
        <v>0</v>
      </c>
      <c r="C21" s="214">
        <v>0</v>
      </c>
      <c r="D21" s="214">
        <v>0</v>
      </c>
      <c r="E21" s="215">
        <v>11</v>
      </c>
      <c r="F21" s="236" t="s">
        <v>277</v>
      </c>
      <c r="G21" s="236">
        <v>0</v>
      </c>
      <c r="H21" s="236"/>
      <c r="I21" s="236">
        <v>0</v>
      </c>
      <c r="J21" s="248"/>
      <c r="K21" s="218" t="s">
        <v>309</v>
      </c>
      <c r="L21" s="218"/>
      <c r="M21" s="218"/>
      <c r="N21" s="244"/>
      <c r="O21" s="244"/>
      <c r="P21" s="246"/>
      <c r="Q21" s="221"/>
      <c r="R21" s="222"/>
      <c r="S21" s="223"/>
      <c r="Y21" s="111"/>
      <c r="Z21" s="111"/>
      <c r="AA21" s="111" t="s">
        <v>45</v>
      </c>
      <c r="AB21" s="114">
        <v>25</v>
      </c>
      <c r="AC21" s="114">
        <v>15</v>
      </c>
      <c r="AD21" s="114">
        <v>10</v>
      </c>
      <c r="AE21" s="114">
        <v>6</v>
      </c>
      <c r="AF21" s="114">
        <v>3</v>
      </c>
      <c r="AG21" s="114">
        <v>1</v>
      </c>
      <c r="AH21" s="114">
        <v>0</v>
      </c>
      <c r="AI21" s="48"/>
      <c r="AJ21" s="48"/>
      <c r="AK21" s="48"/>
    </row>
    <row r="22" spans="1:37" s="224" customFormat="1" ht="12.9" customHeight="1" x14ac:dyDescent="0.25">
      <c r="A22" s="226"/>
      <c r="B22" s="227"/>
      <c r="C22" s="228"/>
      <c r="D22" s="228"/>
      <c r="E22" s="229"/>
      <c r="F22" s="250"/>
      <c r="G22" s="250"/>
      <c r="H22" s="254"/>
      <c r="I22" s="250"/>
      <c r="J22" s="240"/>
      <c r="K22" s="218"/>
      <c r="L22" s="218"/>
      <c r="M22" s="218"/>
      <c r="N22" s="244"/>
      <c r="O22" s="241" t="s">
        <v>113</v>
      </c>
      <c r="P22" s="242"/>
      <c r="Q22" s="234" t="s">
        <v>283</v>
      </c>
      <c r="R22" s="243"/>
      <c r="S22" s="223"/>
      <c r="Y22" s="111"/>
      <c r="Z22" s="111"/>
      <c r="AA22" s="111" t="s">
        <v>44</v>
      </c>
      <c r="AB22" s="114">
        <v>15</v>
      </c>
      <c r="AC22" s="114">
        <v>10</v>
      </c>
      <c r="AD22" s="114">
        <v>6</v>
      </c>
      <c r="AE22" s="114">
        <v>3</v>
      </c>
      <c r="AF22" s="114">
        <v>1</v>
      </c>
      <c r="AG22" s="114">
        <v>0</v>
      </c>
      <c r="AH22" s="114">
        <v>0</v>
      </c>
      <c r="AI22" s="48"/>
      <c r="AJ22" s="48"/>
      <c r="AK22" s="48"/>
    </row>
    <row r="23" spans="1:37" s="224" customFormat="1" ht="12.9" customHeight="1" x14ac:dyDescent="0.25">
      <c r="A23" s="226">
        <v>9</v>
      </c>
      <c r="B23" s="213">
        <v>0</v>
      </c>
      <c r="C23" s="214">
        <v>0</v>
      </c>
      <c r="D23" s="214">
        <v>0</v>
      </c>
      <c r="E23" s="215">
        <v>10</v>
      </c>
      <c r="F23" s="236" t="s">
        <v>278</v>
      </c>
      <c r="G23" s="236">
        <v>0</v>
      </c>
      <c r="H23" s="236"/>
      <c r="I23" s="236">
        <v>0</v>
      </c>
      <c r="J23" s="217"/>
      <c r="K23" s="218"/>
      <c r="L23" s="218"/>
      <c r="M23" s="218"/>
      <c r="N23" s="244"/>
      <c r="O23" s="218"/>
      <c r="P23" s="246"/>
      <c r="Q23" s="218" t="s">
        <v>328</v>
      </c>
      <c r="R23" s="244"/>
      <c r="S23" s="223"/>
      <c r="Y23" s="111"/>
      <c r="Z23" s="111"/>
      <c r="AA23" s="111" t="s">
        <v>43</v>
      </c>
      <c r="AB23" s="114">
        <v>10</v>
      </c>
      <c r="AC23" s="114">
        <v>6</v>
      </c>
      <c r="AD23" s="114">
        <v>3</v>
      </c>
      <c r="AE23" s="114">
        <v>1</v>
      </c>
      <c r="AF23" s="114">
        <v>0</v>
      </c>
      <c r="AG23" s="114">
        <v>0</v>
      </c>
      <c r="AH23" s="114">
        <v>0</v>
      </c>
      <c r="AI23" s="48"/>
      <c r="AJ23" s="48"/>
      <c r="AK23" s="48"/>
    </row>
    <row r="24" spans="1:37" s="224" customFormat="1" ht="12.9" customHeight="1" x14ac:dyDescent="0.25">
      <c r="A24" s="226"/>
      <c r="B24" s="227"/>
      <c r="C24" s="228"/>
      <c r="D24" s="228"/>
      <c r="E24" s="229"/>
      <c r="F24" s="230"/>
      <c r="G24" s="230"/>
      <c r="H24" s="231"/>
      <c r="I24" s="232" t="s">
        <v>113</v>
      </c>
      <c r="J24" s="233"/>
      <c r="K24" s="236" t="s">
        <v>279</v>
      </c>
      <c r="L24" s="234"/>
      <c r="M24" s="218"/>
      <c r="N24" s="244"/>
      <c r="O24" s="244"/>
      <c r="P24" s="246"/>
      <c r="Q24" s="221"/>
      <c r="R24" s="222"/>
      <c r="S24" s="223"/>
      <c r="Y24" s="111"/>
      <c r="Z24" s="111"/>
      <c r="AA24" s="111" t="s">
        <v>42</v>
      </c>
      <c r="AB24" s="114">
        <v>6</v>
      </c>
      <c r="AC24" s="114">
        <v>3</v>
      </c>
      <c r="AD24" s="114">
        <v>1</v>
      </c>
      <c r="AE24" s="114">
        <v>0</v>
      </c>
      <c r="AF24" s="114">
        <v>0</v>
      </c>
      <c r="AG24" s="114">
        <v>0</v>
      </c>
      <c r="AH24" s="114">
        <v>0</v>
      </c>
      <c r="AI24" s="48"/>
      <c r="AJ24" s="48"/>
      <c r="AK24" s="48"/>
    </row>
    <row r="25" spans="1:37" s="224" customFormat="1" ht="12.9" customHeight="1" x14ac:dyDescent="0.25">
      <c r="A25" s="226">
        <v>10</v>
      </c>
      <c r="B25" s="213">
        <v>0</v>
      </c>
      <c r="C25" s="214">
        <v>0</v>
      </c>
      <c r="D25" s="214">
        <v>0</v>
      </c>
      <c r="E25" s="215">
        <v>7</v>
      </c>
      <c r="F25" s="236" t="s">
        <v>279</v>
      </c>
      <c r="G25" s="236">
        <v>0</v>
      </c>
      <c r="H25" s="236"/>
      <c r="I25" s="236">
        <v>0</v>
      </c>
      <c r="J25" s="237"/>
      <c r="K25" s="218" t="s">
        <v>314</v>
      </c>
      <c r="L25" s="238"/>
      <c r="M25" s="218"/>
      <c r="N25" s="244"/>
      <c r="O25" s="244"/>
      <c r="P25" s="246"/>
      <c r="Q25" s="221"/>
      <c r="R25" s="222"/>
      <c r="S25" s="223"/>
      <c r="Y25" s="111"/>
      <c r="Z25" s="111"/>
      <c r="AA25" s="111" t="s">
        <v>41</v>
      </c>
      <c r="AB25" s="114">
        <v>3</v>
      </c>
      <c r="AC25" s="114">
        <v>2</v>
      </c>
      <c r="AD25" s="114">
        <v>1</v>
      </c>
      <c r="AE25" s="114">
        <v>0</v>
      </c>
      <c r="AF25" s="114">
        <v>0</v>
      </c>
      <c r="AG25" s="114">
        <v>0</v>
      </c>
      <c r="AH25" s="114">
        <v>0</v>
      </c>
      <c r="AI25" s="48"/>
      <c r="AJ25" s="48"/>
      <c r="AK25" s="48"/>
    </row>
    <row r="26" spans="1:37" s="224" customFormat="1" ht="12.9" customHeight="1" x14ac:dyDescent="0.25">
      <c r="A26" s="226"/>
      <c r="B26" s="227"/>
      <c r="C26" s="228"/>
      <c r="D26" s="228"/>
      <c r="E26" s="239"/>
      <c r="F26" s="230"/>
      <c r="G26" s="230"/>
      <c r="H26" s="231"/>
      <c r="I26" s="218"/>
      <c r="J26" s="240"/>
      <c r="K26" s="241" t="s">
        <v>113</v>
      </c>
      <c r="L26" s="242"/>
      <c r="M26" s="236" t="s">
        <v>279</v>
      </c>
      <c r="N26" s="243"/>
      <c r="O26" s="244"/>
      <c r="P26" s="246"/>
      <c r="Q26" s="221"/>
      <c r="R26" s="222"/>
      <c r="S26" s="223"/>
      <c r="Y26" s="48"/>
      <c r="Z26" s="48"/>
      <c r="AA26" s="48"/>
      <c r="AB26" s="48"/>
      <c r="AC26" s="48"/>
      <c r="AD26" s="48"/>
      <c r="AE26" s="48"/>
      <c r="AF26" s="48"/>
      <c r="AG26" s="48"/>
      <c r="AH26" s="48"/>
      <c r="AI26" s="48"/>
      <c r="AJ26" s="48"/>
      <c r="AK26" s="48"/>
    </row>
    <row r="27" spans="1:37" s="224" customFormat="1" ht="12.9" customHeight="1" x14ac:dyDescent="0.25">
      <c r="A27" s="226">
        <v>11</v>
      </c>
      <c r="B27" s="213">
        <v>0</v>
      </c>
      <c r="C27" s="214">
        <v>0</v>
      </c>
      <c r="D27" s="214">
        <v>0</v>
      </c>
      <c r="E27" s="215">
        <v>12</v>
      </c>
      <c r="F27" s="236" t="s">
        <v>280</v>
      </c>
      <c r="G27" s="236">
        <v>0</v>
      </c>
      <c r="H27" s="236"/>
      <c r="I27" s="236">
        <v>0</v>
      </c>
      <c r="J27" s="217"/>
      <c r="K27" s="218"/>
      <c r="L27" s="245"/>
      <c r="M27" s="218" t="s">
        <v>342</v>
      </c>
      <c r="N27" s="246"/>
      <c r="O27" s="244"/>
      <c r="P27" s="246"/>
      <c r="Q27" s="221"/>
      <c r="R27" s="222"/>
      <c r="S27" s="223"/>
      <c r="Y27" s="48"/>
      <c r="Z27" s="48"/>
      <c r="AA27" s="48"/>
      <c r="AB27" s="48"/>
      <c r="AC27" s="48"/>
      <c r="AD27" s="48"/>
      <c r="AE27" s="48"/>
      <c r="AF27" s="48"/>
      <c r="AG27" s="48"/>
      <c r="AH27" s="48"/>
      <c r="AI27" s="48"/>
      <c r="AJ27" s="48"/>
      <c r="AK27" s="48"/>
    </row>
    <row r="28" spans="1:37" s="224" customFormat="1" ht="12.9" customHeight="1" x14ac:dyDescent="0.25">
      <c r="A28" s="255"/>
      <c r="B28" s="227"/>
      <c r="C28" s="228"/>
      <c r="D28" s="228"/>
      <c r="E28" s="239"/>
      <c r="F28" s="230"/>
      <c r="G28" s="230"/>
      <c r="H28" s="231"/>
      <c r="I28" s="232" t="s">
        <v>113</v>
      </c>
      <c r="J28" s="233"/>
      <c r="K28" s="236" t="s">
        <v>280</v>
      </c>
      <c r="L28" s="247"/>
      <c r="M28" s="218"/>
      <c r="N28" s="246"/>
      <c r="O28" s="244"/>
      <c r="P28" s="246"/>
      <c r="Q28" s="221"/>
      <c r="R28" s="222"/>
      <c r="S28" s="223"/>
    </row>
    <row r="29" spans="1:37" s="224" customFormat="1" ht="12.9" customHeight="1" x14ac:dyDescent="0.25">
      <c r="A29" s="212">
        <v>12</v>
      </c>
      <c r="B29" s="213">
        <v>0</v>
      </c>
      <c r="C29" s="214">
        <v>0</v>
      </c>
      <c r="D29" s="214">
        <v>0</v>
      </c>
      <c r="E29" s="215">
        <v>13</v>
      </c>
      <c r="F29" s="216" t="s">
        <v>281</v>
      </c>
      <c r="G29" s="216">
        <v>0</v>
      </c>
      <c r="H29" s="216"/>
      <c r="I29" s="216">
        <v>0</v>
      </c>
      <c r="J29" s="248"/>
      <c r="K29" s="218" t="s">
        <v>312</v>
      </c>
      <c r="L29" s="218"/>
      <c r="M29" s="218"/>
      <c r="N29" s="246"/>
      <c r="O29" s="244"/>
      <c r="P29" s="246"/>
      <c r="Q29" s="221"/>
      <c r="R29" s="222"/>
      <c r="S29" s="223"/>
    </row>
    <row r="30" spans="1:37" s="224" customFormat="1" ht="12.9" customHeight="1" x14ac:dyDescent="0.25">
      <c r="A30" s="226"/>
      <c r="B30" s="227"/>
      <c r="C30" s="228"/>
      <c r="D30" s="228"/>
      <c r="E30" s="239"/>
      <c r="F30" s="218"/>
      <c r="G30" s="218"/>
      <c r="H30" s="249"/>
      <c r="I30" s="250"/>
      <c r="J30" s="240"/>
      <c r="K30" s="218"/>
      <c r="L30" s="218"/>
      <c r="M30" s="241" t="s">
        <v>113</v>
      </c>
      <c r="N30" s="242"/>
      <c r="O30" s="234" t="s">
        <v>283</v>
      </c>
      <c r="P30" s="253"/>
      <c r="Q30" s="221"/>
      <c r="R30" s="222"/>
      <c r="S30" s="223"/>
    </row>
    <row r="31" spans="1:37" s="224" customFormat="1" ht="12.9" customHeight="1" x14ac:dyDescent="0.25">
      <c r="A31" s="226">
        <v>13</v>
      </c>
      <c r="B31" s="213">
        <v>0</v>
      </c>
      <c r="C31" s="214">
        <v>0</v>
      </c>
      <c r="D31" s="214">
        <v>0</v>
      </c>
      <c r="E31" s="215">
        <v>1</v>
      </c>
      <c r="F31" s="236" t="s">
        <v>282</v>
      </c>
      <c r="G31" s="236">
        <v>0</v>
      </c>
      <c r="H31" s="236"/>
      <c r="I31" s="236">
        <v>0</v>
      </c>
      <c r="J31" s="251"/>
      <c r="K31" s="218"/>
      <c r="L31" s="218"/>
      <c r="M31" s="218"/>
      <c r="N31" s="246"/>
      <c r="O31" s="218" t="s">
        <v>343</v>
      </c>
      <c r="P31" s="244"/>
      <c r="Q31" s="221"/>
      <c r="R31" s="222"/>
      <c r="S31" s="223"/>
    </row>
    <row r="32" spans="1:37" s="224" customFormat="1" ht="12.9" customHeight="1" x14ac:dyDescent="0.25">
      <c r="A32" s="226"/>
      <c r="B32" s="227"/>
      <c r="C32" s="228"/>
      <c r="D32" s="228"/>
      <c r="E32" s="239"/>
      <c r="F32" s="230"/>
      <c r="G32" s="230"/>
      <c r="H32" s="231"/>
      <c r="I32" s="241" t="s">
        <v>113</v>
      </c>
      <c r="J32" s="233" t="s">
        <v>114</v>
      </c>
      <c r="K32" s="234" t="s">
        <v>282</v>
      </c>
      <c r="L32" s="234"/>
      <c r="M32" s="218"/>
      <c r="N32" s="246"/>
      <c r="O32" s="244"/>
      <c r="P32" s="244"/>
      <c r="Q32" s="221"/>
      <c r="R32" s="222"/>
      <c r="S32" s="223"/>
    </row>
    <row r="33" spans="1:19" s="224" customFormat="1" ht="12.9" customHeight="1" x14ac:dyDescent="0.25">
      <c r="A33" s="226">
        <v>14</v>
      </c>
      <c r="B33" s="213" t="s">
        <v>78</v>
      </c>
      <c r="C33" s="214" t="s">
        <v>78</v>
      </c>
      <c r="D33" s="214" t="s">
        <v>78</v>
      </c>
      <c r="E33" s="215"/>
      <c r="F33" s="236" t="s">
        <v>78</v>
      </c>
      <c r="G33" s="236" t="s">
        <v>78</v>
      </c>
      <c r="H33" s="236"/>
      <c r="I33" s="236" t="s">
        <v>78</v>
      </c>
      <c r="J33" s="237"/>
      <c r="K33" s="218"/>
      <c r="L33" s="238"/>
      <c r="M33" s="218"/>
      <c r="N33" s="246"/>
      <c r="O33" s="244"/>
      <c r="P33" s="244"/>
      <c r="Q33" s="221"/>
      <c r="R33" s="222"/>
      <c r="S33" s="223"/>
    </row>
    <row r="34" spans="1:19" s="224" customFormat="1" ht="12.9" customHeight="1" x14ac:dyDescent="0.25">
      <c r="A34" s="226"/>
      <c r="B34" s="227"/>
      <c r="C34" s="228"/>
      <c r="D34" s="228"/>
      <c r="E34" s="239"/>
      <c r="F34" s="230"/>
      <c r="G34" s="230"/>
      <c r="H34" s="231"/>
      <c r="I34" s="218"/>
      <c r="J34" s="240"/>
      <c r="K34" s="241" t="s">
        <v>113</v>
      </c>
      <c r="L34" s="242"/>
      <c r="M34" s="234" t="s">
        <v>283</v>
      </c>
      <c r="N34" s="253"/>
      <c r="O34" s="244"/>
      <c r="P34" s="244"/>
      <c r="Q34" s="221"/>
      <c r="R34" s="222"/>
      <c r="S34" s="223"/>
    </row>
    <row r="35" spans="1:19" s="224" customFormat="1" ht="12.9" customHeight="1" x14ac:dyDescent="0.25">
      <c r="A35" s="226">
        <v>15</v>
      </c>
      <c r="B35" s="213" t="s">
        <v>78</v>
      </c>
      <c r="C35" s="214" t="s">
        <v>78</v>
      </c>
      <c r="D35" s="214" t="s">
        <v>78</v>
      </c>
      <c r="E35" s="215"/>
      <c r="F35" s="236" t="s">
        <v>78</v>
      </c>
      <c r="G35" s="236" t="s">
        <v>78</v>
      </c>
      <c r="H35" s="236"/>
      <c r="I35" s="236" t="s">
        <v>78</v>
      </c>
      <c r="J35" s="217"/>
      <c r="K35" s="218"/>
      <c r="L35" s="245"/>
      <c r="M35" s="218" t="s">
        <v>314</v>
      </c>
      <c r="N35" s="244"/>
      <c r="O35" s="244"/>
      <c r="P35" s="244"/>
      <c r="Q35" s="221"/>
      <c r="R35" s="222"/>
      <c r="S35" s="223"/>
    </row>
    <row r="36" spans="1:19" s="224" customFormat="1" ht="12.9" customHeight="1" x14ac:dyDescent="0.25">
      <c r="A36" s="226"/>
      <c r="B36" s="227"/>
      <c r="C36" s="228"/>
      <c r="D36" s="228"/>
      <c r="E36" s="229"/>
      <c r="F36" s="230"/>
      <c r="G36" s="230"/>
      <c r="H36" s="231"/>
      <c r="I36" s="241" t="s">
        <v>113</v>
      </c>
      <c r="J36" s="233" t="s">
        <v>118</v>
      </c>
      <c r="K36" s="234" t="s">
        <v>283</v>
      </c>
      <c r="L36" s="247"/>
      <c r="M36" s="218"/>
      <c r="N36" s="244"/>
      <c r="O36" s="244"/>
      <c r="P36" s="244"/>
      <c r="Q36" s="221"/>
      <c r="R36" s="222"/>
      <c r="S36" s="223"/>
    </row>
    <row r="37" spans="1:19" s="224" customFormat="1" ht="12.9" customHeight="1" x14ac:dyDescent="0.25">
      <c r="A37" s="212">
        <v>16</v>
      </c>
      <c r="B37" s="213">
        <v>0</v>
      </c>
      <c r="C37" s="214">
        <v>0</v>
      </c>
      <c r="D37" s="214">
        <v>0</v>
      </c>
      <c r="E37" s="215">
        <v>3</v>
      </c>
      <c r="F37" s="216" t="s">
        <v>283</v>
      </c>
      <c r="G37" s="216">
        <v>0</v>
      </c>
      <c r="H37" s="236"/>
      <c r="I37" s="216">
        <v>0</v>
      </c>
      <c r="J37" s="248"/>
      <c r="K37" s="218"/>
      <c r="L37" s="218"/>
      <c r="M37" s="218"/>
      <c r="N37" s="244"/>
      <c r="O37" s="244"/>
      <c r="P37" s="244"/>
      <c r="Q37" s="221"/>
      <c r="R37" s="222"/>
      <c r="S37" s="223"/>
    </row>
    <row r="38" spans="1:19" s="224" customFormat="1" ht="9.6" customHeight="1" x14ac:dyDescent="0.25">
      <c r="A38" s="256"/>
      <c r="B38" s="229"/>
      <c r="C38" s="229"/>
      <c r="D38" s="229"/>
      <c r="E38" s="229"/>
      <c r="F38" s="250"/>
      <c r="G38" s="250"/>
      <c r="H38" s="254"/>
      <c r="I38" s="218"/>
      <c r="J38" s="240"/>
      <c r="K38" s="218"/>
      <c r="L38" s="218"/>
      <c r="M38" s="218"/>
      <c r="N38" s="244"/>
      <c r="O38" s="244"/>
      <c r="P38" s="244"/>
      <c r="Q38" s="221"/>
      <c r="R38" s="222"/>
      <c r="S38" s="223"/>
    </row>
    <row r="39" spans="1:19" s="224" customFormat="1" ht="9.6" customHeight="1" x14ac:dyDescent="0.25">
      <c r="A39" s="257"/>
      <c r="B39" s="258"/>
      <c r="C39" s="258"/>
      <c r="D39" s="258"/>
      <c r="E39" s="229"/>
      <c r="F39" s="258"/>
      <c r="G39" s="258"/>
      <c r="H39" s="258"/>
      <c r="I39" s="258"/>
      <c r="J39" s="229"/>
      <c r="K39" s="258"/>
      <c r="L39" s="258"/>
      <c r="M39" s="258"/>
      <c r="N39" s="259"/>
      <c r="O39" s="259"/>
      <c r="P39" s="259"/>
      <c r="Q39" s="221"/>
      <c r="R39" s="222"/>
      <c r="S39" s="223"/>
    </row>
    <row r="40" spans="1:19" s="224" customFormat="1" ht="9.6" customHeight="1" x14ac:dyDescent="0.25">
      <c r="A40" s="256"/>
      <c r="B40" s="229"/>
      <c r="C40" s="229"/>
      <c r="D40" s="229"/>
      <c r="E40" s="229"/>
      <c r="F40" s="258"/>
      <c r="G40" s="258"/>
      <c r="I40" s="258"/>
      <c r="J40" s="229"/>
      <c r="K40" s="258"/>
      <c r="L40" s="258"/>
      <c r="M40" s="260"/>
      <c r="N40" s="229"/>
      <c r="O40" s="258"/>
      <c r="P40" s="259"/>
      <c r="Q40" s="221"/>
      <c r="R40" s="222"/>
      <c r="S40" s="223"/>
    </row>
    <row r="41" spans="1:19" s="224" customFormat="1" ht="9.6" customHeight="1" x14ac:dyDescent="0.25">
      <c r="A41" s="256"/>
      <c r="B41" s="258"/>
      <c r="C41" s="258"/>
      <c r="D41" s="258"/>
      <c r="E41" s="229"/>
      <c r="F41" s="258"/>
      <c r="G41" s="258"/>
      <c r="H41" s="258"/>
      <c r="I41" s="258"/>
      <c r="J41" s="229"/>
      <c r="K41" s="258"/>
      <c r="L41" s="258"/>
      <c r="M41" s="258"/>
      <c r="N41" s="259"/>
      <c r="O41" s="258"/>
      <c r="P41" s="259"/>
      <c r="Q41" s="221"/>
      <c r="R41" s="222"/>
      <c r="S41" s="223"/>
    </row>
    <row r="42" spans="1:19" s="224" customFormat="1" ht="9.6" customHeight="1" x14ac:dyDescent="0.25">
      <c r="A42" s="256"/>
      <c r="B42" s="229"/>
      <c r="C42" s="229"/>
      <c r="D42" s="229"/>
      <c r="E42" s="229"/>
      <c r="F42" s="258"/>
      <c r="G42" s="258"/>
      <c r="I42" s="260"/>
      <c r="J42" s="229"/>
      <c r="K42" s="258"/>
      <c r="L42" s="258"/>
      <c r="M42" s="258"/>
      <c r="N42" s="259"/>
      <c r="O42" s="259"/>
      <c r="P42" s="259"/>
      <c r="Q42" s="221"/>
      <c r="R42" s="222"/>
      <c r="S42" s="223"/>
    </row>
    <row r="43" spans="1:19" s="224" customFormat="1" ht="9.6" customHeight="1" x14ac:dyDescent="0.25">
      <c r="A43" s="256"/>
      <c r="B43" s="258"/>
      <c r="C43" s="258"/>
      <c r="D43" s="258"/>
      <c r="E43" s="229"/>
      <c r="F43" s="258"/>
      <c r="G43" s="258"/>
      <c r="H43" s="258"/>
      <c r="I43" s="258"/>
      <c r="J43" s="229"/>
      <c r="K43" s="258"/>
      <c r="L43" s="261"/>
      <c r="M43" s="258"/>
      <c r="N43" s="259"/>
      <c r="O43" s="259"/>
      <c r="P43" s="259"/>
      <c r="Q43" s="221"/>
      <c r="R43" s="222"/>
      <c r="S43" s="223"/>
    </row>
    <row r="44" spans="1:19" s="224" customFormat="1" ht="9.6" customHeight="1" x14ac:dyDescent="0.25">
      <c r="A44" s="256"/>
      <c r="B44" s="229"/>
      <c r="C44" s="229"/>
      <c r="D44" s="229"/>
      <c r="E44" s="229"/>
      <c r="F44" s="258"/>
      <c r="G44" s="258"/>
      <c r="I44" s="258"/>
      <c r="J44" s="229"/>
      <c r="K44" s="260"/>
      <c r="L44" s="229"/>
      <c r="M44" s="258"/>
      <c r="N44" s="259"/>
      <c r="O44" s="259"/>
      <c r="P44" s="259"/>
      <c r="Q44" s="221"/>
      <c r="R44" s="222"/>
      <c r="S44" s="223"/>
    </row>
    <row r="45" spans="1:19" s="224" customFormat="1" ht="9.6" customHeight="1" x14ac:dyDescent="0.25">
      <c r="A45" s="256"/>
      <c r="B45" s="258"/>
      <c r="C45" s="258"/>
      <c r="D45" s="258"/>
      <c r="E45" s="229"/>
      <c r="F45" s="258"/>
      <c r="G45" s="258"/>
      <c r="H45" s="258"/>
      <c r="I45" s="258"/>
      <c r="J45" s="229"/>
      <c r="K45" s="258"/>
      <c r="L45" s="258"/>
      <c r="M45" s="258"/>
      <c r="N45" s="259"/>
      <c r="O45" s="259"/>
      <c r="P45" s="259"/>
      <c r="Q45" s="221"/>
      <c r="R45" s="222"/>
      <c r="S45" s="223"/>
    </row>
    <row r="46" spans="1:19" s="224" customFormat="1" ht="9.6" customHeight="1" x14ac:dyDescent="0.25">
      <c r="A46" s="256"/>
      <c r="B46" s="229"/>
      <c r="C46" s="229"/>
      <c r="D46" s="229"/>
      <c r="E46" s="229"/>
      <c r="F46" s="258"/>
      <c r="G46" s="258"/>
      <c r="I46" s="260"/>
      <c r="J46" s="229"/>
      <c r="K46" s="258"/>
      <c r="L46" s="258"/>
      <c r="M46" s="258"/>
      <c r="N46" s="259"/>
      <c r="O46" s="259"/>
      <c r="P46" s="259"/>
      <c r="Q46" s="221"/>
      <c r="R46" s="222"/>
      <c r="S46" s="223"/>
    </row>
    <row r="47" spans="1:19" s="224" customFormat="1" ht="9.6" customHeight="1" x14ac:dyDescent="0.25">
      <c r="A47" s="257"/>
      <c r="B47" s="258"/>
      <c r="C47" s="258"/>
      <c r="D47" s="258"/>
      <c r="E47" s="229"/>
      <c r="F47" s="258"/>
      <c r="G47" s="258"/>
      <c r="H47" s="258"/>
      <c r="I47" s="258"/>
      <c r="J47" s="229"/>
      <c r="K47" s="258"/>
      <c r="L47" s="258"/>
      <c r="M47" s="258"/>
      <c r="N47" s="258"/>
      <c r="O47" s="219"/>
      <c r="P47" s="219"/>
      <c r="Q47" s="221"/>
      <c r="R47" s="222"/>
      <c r="S47" s="223"/>
    </row>
    <row r="48" spans="1:19" s="268" customFormat="1" ht="6.75" customHeight="1" x14ac:dyDescent="0.25">
      <c r="A48" s="262"/>
      <c r="B48" s="262"/>
      <c r="C48" s="262"/>
      <c r="D48" s="262"/>
      <c r="E48" s="262"/>
      <c r="F48" s="263"/>
      <c r="G48" s="263"/>
      <c r="H48" s="263"/>
      <c r="I48" s="263"/>
      <c r="J48" s="264"/>
      <c r="K48" s="265"/>
      <c r="L48" s="266"/>
      <c r="M48" s="265"/>
      <c r="N48" s="266"/>
      <c r="O48" s="265"/>
      <c r="P48" s="266"/>
      <c r="Q48" s="265"/>
      <c r="R48" s="266"/>
      <c r="S48" s="267"/>
    </row>
    <row r="49" spans="1:18" s="278" customFormat="1" ht="10.5" customHeight="1" x14ac:dyDescent="0.25">
      <c r="A49" s="110" t="s">
        <v>38</v>
      </c>
      <c r="B49" s="109"/>
      <c r="C49" s="109"/>
      <c r="D49" s="108"/>
      <c r="E49" s="269" t="s">
        <v>36</v>
      </c>
      <c r="F49" s="270" t="s">
        <v>37</v>
      </c>
      <c r="G49" s="269"/>
      <c r="H49" s="271"/>
      <c r="I49" s="272"/>
      <c r="J49" s="269" t="s">
        <v>36</v>
      </c>
      <c r="K49" s="270" t="s">
        <v>35</v>
      </c>
      <c r="L49" s="273"/>
      <c r="M49" s="270" t="s">
        <v>34</v>
      </c>
      <c r="N49" s="274"/>
      <c r="O49" s="275" t="s">
        <v>33</v>
      </c>
      <c r="P49" s="275"/>
      <c r="Q49" s="276"/>
      <c r="R49" s="277"/>
    </row>
    <row r="50" spans="1:18" s="278" customFormat="1" ht="9" customHeight="1" x14ac:dyDescent="0.25">
      <c r="A50" s="279" t="s">
        <v>32</v>
      </c>
      <c r="B50" s="280"/>
      <c r="C50" s="281"/>
      <c r="D50" s="282"/>
      <c r="E50" s="283">
        <v>1</v>
      </c>
      <c r="F50" s="71" t="e">
        <f>IF(E50&gt;$R$57,,UPPER(VLOOKUP(E50,'[1]1MD ELO (5)'!$A$7:$Q$134,2)))</f>
        <v>#REF!</v>
      </c>
      <c r="G50" s="284"/>
      <c r="H50" s="71"/>
      <c r="I50" s="67"/>
      <c r="J50" s="285" t="s">
        <v>31</v>
      </c>
      <c r="K50" s="50"/>
      <c r="L50" s="51"/>
      <c r="M50" s="50"/>
      <c r="N50" s="286"/>
      <c r="O50" s="287" t="s">
        <v>30</v>
      </c>
      <c r="P50" s="288"/>
      <c r="Q50" s="288"/>
      <c r="R50" s="289"/>
    </row>
    <row r="51" spans="1:18" s="278" customFormat="1" ht="9" customHeight="1" x14ac:dyDescent="0.25">
      <c r="A51" s="290" t="s">
        <v>29</v>
      </c>
      <c r="B51" s="291"/>
      <c r="C51" s="292"/>
      <c r="D51" s="293"/>
      <c r="E51" s="283">
        <v>2</v>
      </c>
      <c r="F51" s="71" t="e">
        <f>IF(E51&gt;$R$57,,UPPER(VLOOKUP(E51,'[1]1MD ELO (5)'!$A$7:$Q$134,2)))</f>
        <v>#REF!</v>
      </c>
      <c r="G51" s="284"/>
      <c r="H51" s="71"/>
      <c r="I51" s="67"/>
      <c r="J51" s="285" t="s">
        <v>28</v>
      </c>
      <c r="K51" s="50"/>
      <c r="L51" s="51"/>
      <c r="M51" s="50"/>
      <c r="N51" s="286"/>
      <c r="O51" s="294"/>
      <c r="P51" s="295"/>
      <c r="Q51" s="291"/>
      <c r="R51" s="296"/>
    </row>
    <row r="52" spans="1:18" s="278" customFormat="1" ht="9" customHeight="1" x14ac:dyDescent="0.25">
      <c r="A52" s="88"/>
      <c r="B52" s="87"/>
      <c r="C52" s="297"/>
      <c r="D52" s="86"/>
      <c r="E52" s="283">
        <v>3</v>
      </c>
      <c r="F52" s="71" t="e">
        <f>IF(E52&gt;$R$57,,UPPER(VLOOKUP(E52,'[1]1MD ELO (5)'!$A$7:$Q$134,2)))</f>
        <v>#REF!</v>
      </c>
      <c r="G52" s="284"/>
      <c r="H52" s="71"/>
      <c r="I52" s="67"/>
      <c r="J52" s="285" t="s">
        <v>27</v>
      </c>
      <c r="K52" s="50"/>
      <c r="L52" s="51"/>
      <c r="M52" s="50"/>
      <c r="N52" s="286"/>
      <c r="O52" s="287" t="s">
        <v>26</v>
      </c>
      <c r="P52" s="288"/>
      <c r="Q52" s="288"/>
      <c r="R52" s="289"/>
    </row>
    <row r="53" spans="1:18" s="278" customFormat="1" ht="9" customHeight="1" x14ac:dyDescent="0.25">
      <c r="A53" s="85"/>
      <c r="B53" s="84"/>
      <c r="C53" s="84"/>
      <c r="D53" s="80"/>
      <c r="E53" s="283">
        <v>4</v>
      </c>
      <c r="F53" s="71" t="e">
        <f>IF(E53&gt;$R$57,,UPPER(VLOOKUP(E53,'[1]1MD ELO (5)'!$A$7:$Q$134,2)))</f>
        <v>#REF!</v>
      </c>
      <c r="G53" s="284"/>
      <c r="H53" s="71"/>
      <c r="I53" s="67"/>
      <c r="J53" s="285" t="s">
        <v>25</v>
      </c>
      <c r="K53" s="50"/>
      <c r="L53" s="51"/>
      <c r="M53" s="50"/>
      <c r="N53" s="286"/>
      <c r="O53" s="50"/>
      <c r="P53" s="51"/>
      <c r="Q53" s="50"/>
      <c r="R53" s="286"/>
    </row>
    <row r="54" spans="1:18" s="278" customFormat="1" ht="9" customHeight="1" x14ac:dyDescent="0.25">
      <c r="A54" s="83"/>
      <c r="B54" s="82"/>
      <c r="C54" s="82"/>
      <c r="D54" s="81"/>
      <c r="E54" s="283"/>
      <c r="F54" s="71"/>
      <c r="G54" s="284"/>
      <c r="H54" s="71"/>
      <c r="I54" s="67"/>
      <c r="J54" s="285" t="s">
        <v>24</v>
      </c>
      <c r="K54" s="50"/>
      <c r="L54" s="51"/>
      <c r="M54" s="50"/>
      <c r="N54" s="286"/>
      <c r="O54" s="291"/>
      <c r="P54" s="295"/>
      <c r="Q54" s="291"/>
      <c r="R54" s="296"/>
    </row>
    <row r="55" spans="1:18" s="278" customFormat="1" ht="9" customHeight="1" x14ac:dyDescent="0.25">
      <c r="A55" s="75"/>
      <c r="B55" s="74"/>
      <c r="C55" s="84"/>
      <c r="D55" s="80"/>
      <c r="E55" s="283"/>
      <c r="F55" s="71"/>
      <c r="G55" s="284"/>
      <c r="H55" s="71"/>
      <c r="I55" s="67"/>
      <c r="J55" s="285" t="s">
        <v>23</v>
      </c>
      <c r="K55" s="50"/>
      <c r="L55" s="51"/>
      <c r="M55" s="50"/>
      <c r="N55" s="286"/>
      <c r="O55" s="287" t="s">
        <v>22</v>
      </c>
      <c r="P55" s="288"/>
      <c r="Q55" s="288"/>
      <c r="R55" s="289"/>
    </row>
    <row r="56" spans="1:18" s="278" customFormat="1" ht="9" customHeight="1" x14ac:dyDescent="0.25">
      <c r="A56" s="75"/>
      <c r="B56" s="74"/>
      <c r="C56" s="298"/>
      <c r="D56" s="73"/>
      <c r="E56" s="283"/>
      <c r="F56" s="71"/>
      <c r="G56" s="284"/>
      <c r="H56" s="71"/>
      <c r="I56" s="67"/>
      <c r="J56" s="285" t="s">
        <v>21</v>
      </c>
      <c r="K56" s="50"/>
      <c r="L56" s="51"/>
      <c r="M56" s="50"/>
      <c r="N56" s="286"/>
      <c r="O56" s="50"/>
      <c r="P56" s="51"/>
      <c r="Q56" s="50"/>
      <c r="R56" s="286"/>
    </row>
    <row r="57" spans="1:18" s="278" customFormat="1" ht="9" customHeight="1" x14ac:dyDescent="0.25">
      <c r="A57" s="63"/>
      <c r="B57" s="62"/>
      <c r="C57" s="299"/>
      <c r="D57" s="61"/>
      <c r="E57" s="300"/>
      <c r="F57" s="59"/>
      <c r="G57" s="301"/>
      <c r="H57" s="59"/>
      <c r="I57" s="55"/>
      <c r="J57" s="302" t="s">
        <v>20</v>
      </c>
      <c r="K57" s="291"/>
      <c r="L57" s="295"/>
      <c r="M57" s="291"/>
      <c r="N57" s="296"/>
      <c r="O57" s="291" t="e">
        <f>R4</f>
        <v>#REF!</v>
      </c>
      <c r="P57" s="295"/>
      <c r="Q57" s="291"/>
      <c r="R57" s="303" t="e">
        <f>MIN(4,'[1]1MD ELO (5)'!Q5)</f>
        <v>#REF!</v>
      </c>
    </row>
  </sheetData>
  <mergeCells count="1">
    <mergeCell ref="A4:C4"/>
  </mergeCells>
  <conditionalFormatting sqref="B39 B41 B43 B45 B47">
    <cfRule type="cellIs" dxfId="50" priority="13" stopIfTrue="1" operator="equal">
      <formula>"QA"</formula>
    </cfRule>
    <cfRule type="cellIs" dxfId="49" priority="14" stopIfTrue="1" operator="equal">
      <formula>"DA"</formula>
    </cfRule>
  </conditionalFormatting>
  <conditionalFormatting sqref="E7 E9 E11 E13 E15 E17 E19 E21 E23 E25 E27 E29 E31 E33 E35 E37">
    <cfRule type="expression" dxfId="48" priority="11" stopIfTrue="1">
      <formula>$E7&lt;5</formula>
    </cfRule>
  </conditionalFormatting>
  <conditionalFormatting sqref="E39 E41 E43 E45 E47">
    <cfRule type="expression" dxfId="47" priority="19" stopIfTrue="1">
      <formula>AND($E39&lt;9,$C39&gt;0)</formula>
    </cfRule>
  </conditionalFormatting>
  <conditionalFormatting sqref="F7 F9 F11 F13 F15 F17 F19 F21 F23 F25 F27 F29 F31 F33 F35 F37">
    <cfRule type="cellIs" dxfId="46" priority="10" stopIfTrue="1" operator="equal">
      <formula>"Bye"</formula>
    </cfRule>
  </conditionalFormatting>
  <conditionalFormatting sqref="F39 F41 F43 F45 F47">
    <cfRule type="cellIs" dxfId="45" priority="17" stopIfTrue="1" operator="equal">
      <formula>"Bye"</formula>
    </cfRule>
  </conditionalFormatting>
  <conditionalFormatting sqref="F39:I39 F41:I41 F43:I43 F45:I45 F47:I47">
    <cfRule type="expression" dxfId="44" priority="18" stopIfTrue="1">
      <formula>AND($E39&lt;9,$C39&gt;0)</formula>
    </cfRule>
  </conditionalFormatting>
  <conditionalFormatting sqref="H7 H9 H11 H13 H15 H17 H19 H21 H23 H25 H27 H29 H31 H33 H35 H37">
    <cfRule type="expression" dxfId="43" priority="23" stopIfTrue="1">
      <formula>AND($E7&lt;9,$C7&gt;0)</formula>
    </cfRule>
  </conditionalFormatting>
  <conditionalFormatting sqref="I8 K10 I12 M14 I16 K18 I20 O22 I24 K26 I28 M30 I32 K34 I36 M40 I42 K44 I46">
    <cfRule type="expression" dxfId="42" priority="20" stopIfTrue="1">
      <formula>AND($O$1="CU",I8="Umpire")</formula>
    </cfRule>
    <cfRule type="expression" dxfId="41" priority="21" stopIfTrue="1">
      <formula>AND($O$1="CU",I8&lt;&gt;"Umpire",J8&lt;&gt;"")</formula>
    </cfRule>
    <cfRule type="expression" dxfId="40" priority="22" stopIfTrue="1">
      <formula>AND($O$1="CU",I8&lt;&gt;"Umpire")</formula>
    </cfRule>
  </conditionalFormatting>
  <conditionalFormatting sqref="J8 L10 J12 N14 J16 L18 J20 P22 J24 L26 J28 N30 J32 L34 J36 R57">
    <cfRule type="expression" dxfId="39" priority="12" stopIfTrue="1">
      <formula>$O$1="CU"</formula>
    </cfRule>
  </conditionalFormatting>
  <conditionalFormatting sqref="K8 M10 K12 O14 K16 M18 K20 Q22 K24 M26 K28 O30 K32 M34 K36 O40 K42 M44 K46">
    <cfRule type="expression" dxfId="38" priority="16" stopIfTrue="1">
      <formula>J8="bs"</formula>
    </cfRule>
  </conditionalFormatting>
  <conditionalFormatting sqref="K12 M10 O14 K16 M18 K20 K24 K28 M26 K8 Q22 O30 K32 M34 K36 O40 K42 M44 K46">
    <cfRule type="expression" dxfId="37" priority="15" stopIfTrue="1">
      <formula>J8="as"</formula>
    </cfRule>
  </conditionalFormatting>
  <conditionalFormatting sqref="K12">
    <cfRule type="cellIs" dxfId="36" priority="9" stopIfTrue="1" operator="equal">
      <formula>"Bye"</formula>
    </cfRule>
  </conditionalFormatting>
  <conditionalFormatting sqref="K16">
    <cfRule type="cellIs" dxfId="35" priority="6" stopIfTrue="1" operator="equal">
      <formula>"Bye"</formula>
    </cfRule>
  </conditionalFormatting>
  <conditionalFormatting sqref="K20">
    <cfRule type="cellIs" dxfId="34" priority="4" stopIfTrue="1" operator="equal">
      <formula>"Bye"</formula>
    </cfRule>
  </conditionalFormatting>
  <conditionalFormatting sqref="K24">
    <cfRule type="cellIs" dxfId="33" priority="3" stopIfTrue="1" operator="equal">
      <formula>"Bye"</formula>
    </cfRule>
  </conditionalFormatting>
  <conditionalFormatting sqref="K28">
    <cfRule type="cellIs" dxfId="32" priority="2" stopIfTrue="1" operator="equal">
      <formula>"Bye"</formula>
    </cfRule>
  </conditionalFormatting>
  <conditionalFormatting sqref="M10">
    <cfRule type="cellIs" dxfId="31" priority="8" stopIfTrue="1" operator="equal">
      <formula>"Bye"</formula>
    </cfRule>
  </conditionalFormatting>
  <conditionalFormatting sqref="M18">
    <cfRule type="cellIs" dxfId="30" priority="5" stopIfTrue="1" operator="equal">
      <formula>"Bye"</formula>
    </cfRule>
  </conditionalFormatting>
  <conditionalFormatting sqref="M26">
    <cfRule type="cellIs" dxfId="29" priority="1" stopIfTrue="1" operator="equal">
      <formula>"Bye"</formula>
    </cfRule>
  </conditionalFormatting>
  <conditionalFormatting sqref="O14">
    <cfRule type="cellIs" dxfId="28" priority="7" stopIfTrue="1" operator="equal">
      <formula>"Bye"</formula>
    </cfRule>
  </conditionalFormatting>
  <dataValidations count="1">
    <dataValidation type="list" allowBlank="1" showInputMessage="1" sqref="I46 I42 K44 M40 I8 M14 K10 K18 K26 K34 M30 I12 I36 O22 I16 I32 I24 I20 I28" xr:uid="{00000000-0002-0000-1400-000000000000}">
      <formula1>$U$7:$U$16</formula1>
    </dataValidation>
  </dataValidations>
  <printOptions horizontalCentered="1"/>
  <pageMargins left="0.35" right="0.35" top="0.39" bottom="0.39" header="0" footer="0"/>
  <pageSetup paperSize="9" scale="95" orientation="portrait" horizontalDpi="360" verticalDpi="2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1265" r:id="rId4" name="Button 1">
              <controlPr defaultSize="0" print="0" autoFill="0" autoPict="0" macro="[0]!Jun_Show_CU">
                <anchor moveWithCells="1" sizeWithCells="1">
                  <from>
                    <xdr:col>12</xdr:col>
                    <xdr:colOff>411480</xdr:colOff>
                    <xdr:row>0</xdr:row>
                    <xdr:rowOff>7620</xdr:rowOff>
                  </from>
                  <to>
                    <xdr:col>14</xdr:col>
                    <xdr:colOff>289560</xdr:colOff>
                    <xdr:row>0</xdr:row>
                    <xdr:rowOff>137160</xdr:rowOff>
                  </to>
                </anchor>
              </controlPr>
            </control>
          </mc:Choice>
        </mc:AlternateContent>
        <mc:AlternateContent xmlns:mc="http://schemas.openxmlformats.org/markup-compatibility/2006">
          <mc:Choice Requires="x14">
            <control shapeId="11266" r:id="rId5" name="Button 2">
              <controlPr defaultSize="0" print="0" autoFill="0" autoPict="0" macro="[0]!Jun_Hide_CU">
                <anchor moveWithCells="1" sizeWithCells="1">
                  <from>
                    <xdr:col>12</xdr:col>
                    <xdr:colOff>403860</xdr:colOff>
                    <xdr:row>0</xdr:row>
                    <xdr:rowOff>144780</xdr:rowOff>
                  </from>
                  <to>
                    <xdr:col>14</xdr:col>
                    <xdr:colOff>289560</xdr:colOff>
                    <xdr:row>1</xdr:row>
                    <xdr:rowOff>45720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indexed="11"/>
  </sheetPr>
  <dimension ref="A1:AK41"/>
  <sheetViews>
    <sheetView workbookViewId="0">
      <selection activeCell="L17" sqref="L17"/>
    </sheetView>
  </sheetViews>
  <sheetFormatPr defaultColWidth="9.109375" defaultRowHeight="13.2" x14ac:dyDescent="0.25"/>
  <cols>
    <col min="1" max="1" width="5.44140625" style="48" customWidth="1"/>
    <col min="2" max="2" width="4.44140625" style="48" customWidth="1"/>
    <col min="3" max="3" width="8.33203125" style="48" customWidth="1"/>
    <col min="4" max="4" width="7.109375" style="48" customWidth="1"/>
    <col min="5" max="5" width="9.33203125" style="48" customWidth="1"/>
    <col min="6" max="6" width="7.109375" style="48" customWidth="1"/>
    <col min="7" max="7" width="9.33203125" style="48" customWidth="1"/>
    <col min="8" max="8" width="7.109375" style="48" customWidth="1"/>
    <col min="9" max="9" width="9.33203125" style="48" customWidth="1"/>
    <col min="10" max="10" width="7.88671875" style="48" customWidth="1"/>
    <col min="11" max="12" width="8.5546875" style="48" customWidth="1"/>
    <col min="13" max="13" width="7.88671875" style="48" customWidth="1"/>
    <col min="14" max="14" width="9.109375" style="48"/>
    <col min="15" max="16" width="4.44140625" style="48" customWidth="1"/>
    <col min="17" max="17" width="12.109375" style="48" customWidth="1"/>
    <col min="18" max="18" width="7.88671875" style="48" customWidth="1"/>
    <col min="19" max="19" width="7.44140625" style="48" customWidth="1"/>
    <col min="20" max="24" width="9.109375" style="48"/>
    <col min="25" max="37" width="0" style="48" hidden="1" customWidth="1"/>
    <col min="38" max="16384" width="9.109375" style="48"/>
  </cols>
  <sheetData>
    <row r="1" spans="1:37" ht="24.6" x14ac:dyDescent="0.25">
      <c r="A1" s="334" t="s">
        <v>16</v>
      </c>
      <c r="B1" s="334"/>
      <c r="C1" s="334"/>
      <c r="D1" s="334"/>
      <c r="E1" s="334"/>
      <c r="F1" s="334"/>
      <c r="G1" s="159"/>
      <c r="H1" s="158" t="s">
        <v>79</v>
      </c>
      <c r="I1" s="157"/>
      <c r="J1" s="156"/>
      <c r="L1" s="145"/>
      <c r="M1" s="155"/>
      <c r="N1" s="153"/>
      <c r="O1" s="153" t="s">
        <v>78</v>
      </c>
      <c r="P1" s="153"/>
      <c r="Q1" s="154"/>
      <c r="R1" s="153"/>
      <c r="AB1" s="152" t="e">
        <f>IF(Y5=1,CONCATENATE(VLOOKUP(Y3,AA16:AH27,2)),CONCATENATE(VLOOKUP(Y3,AA2:AK13,2)))</f>
        <v>#REF!</v>
      </c>
      <c r="AC1" s="152" t="e">
        <f>IF(Y5=1,CONCATENATE(VLOOKUP(Y3,AA16:AK27,3)),CONCATENATE(VLOOKUP(Y3,AA2:AK13,3)))</f>
        <v>#REF!</v>
      </c>
      <c r="AD1" s="152" t="e">
        <f>IF(Y5=1,CONCATENATE(VLOOKUP(Y3,AA16:AK27,4)),CONCATENATE(VLOOKUP(Y3,AA2:AK13,4)))</f>
        <v>#REF!</v>
      </c>
      <c r="AE1" s="152" t="e">
        <f>IF(Y5=1,CONCATENATE(VLOOKUP(Y3,AA16:AK27,5)),CONCATENATE(VLOOKUP(Y3,AA2:AK13,5)))</f>
        <v>#REF!</v>
      </c>
      <c r="AF1" s="152" t="e">
        <f>IF(Y5=1,CONCATENATE(VLOOKUP(Y3,AA16:AK27,6)),CONCATENATE(VLOOKUP(Y3,AA2:AK13,6)))</f>
        <v>#REF!</v>
      </c>
      <c r="AG1" s="152" t="e">
        <f>IF(Y5=1,CONCATENATE(VLOOKUP(Y3,AA16:AK27,7)),CONCATENATE(VLOOKUP(Y3,AA2:AK13,7)))</f>
        <v>#REF!</v>
      </c>
      <c r="AH1" s="152" t="e">
        <f>IF(Y5=1,CONCATENATE(VLOOKUP(Y3,AA16:AK27,8)),CONCATENATE(VLOOKUP(Y3,AA2:AK13,8)))</f>
        <v>#REF!</v>
      </c>
      <c r="AI1" s="152" t="e">
        <f>IF(Y5=1,CONCATENATE(VLOOKUP(Y3,AA16:AK27,9)),CONCATENATE(VLOOKUP(Y3,AA2:AK13,9)))</f>
        <v>#REF!</v>
      </c>
      <c r="AJ1" s="152" t="e">
        <f>IF(Y5=1,CONCATENATE(VLOOKUP(Y3,AA16:AK27,10)),CONCATENATE(VLOOKUP(Y3,AA2:AK13,10)))</f>
        <v>#REF!</v>
      </c>
      <c r="AK1" s="152" t="e">
        <f>IF(Y5=1,CONCATENATE(VLOOKUP(Y3,AA16:AK27,11)),CONCATENATE(VLOOKUP(Y3,AA2:AK13,11)))</f>
        <v>#REF!</v>
      </c>
    </row>
    <row r="2" spans="1:37" x14ac:dyDescent="0.25">
      <c r="A2" s="151" t="s">
        <v>77</v>
      </c>
      <c r="B2" s="149"/>
      <c r="C2" s="149"/>
      <c r="D2" s="149"/>
      <c r="E2" s="149" t="s">
        <v>141</v>
      </c>
      <c r="F2" s="149"/>
      <c r="G2" s="148"/>
      <c r="H2" s="147"/>
      <c r="I2" s="147"/>
      <c r="J2" s="146"/>
      <c r="K2" s="145"/>
      <c r="L2" s="145"/>
      <c r="M2" s="145"/>
      <c r="N2" s="143"/>
      <c r="O2" s="144"/>
      <c r="P2" s="143"/>
      <c r="Q2" s="144"/>
      <c r="R2" s="143"/>
      <c r="Y2" s="142"/>
      <c r="Z2" s="111"/>
      <c r="AA2" s="111" t="s">
        <v>50</v>
      </c>
      <c r="AB2" s="114">
        <v>150</v>
      </c>
      <c r="AC2" s="114">
        <v>120</v>
      </c>
      <c r="AD2" s="114">
        <v>100</v>
      </c>
      <c r="AE2" s="114">
        <v>80</v>
      </c>
      <c r="AF2" s="114">
        <v>70</v>
      </c>
      <c r="AG2" s="114">
        <v>60</v>
      </c>
      <c r="AH2" s="114">
        <v>55</v>
      </c>
      <c r="AI2" s="114">
        <v>50</v>
      </c>
      <c r="AJ2" s="114">
        <v>45</v>
      </c>
      <c r="AK2" s="114">
        <v>40</v>
      </c>
    </row>
    <row r="3" spans="1:37" x14ac:dyDescent="0.25">
      <c r="A3" s="139" t="s">
        <v>75</v>
      </c>
      <c r="B3" s="139"/>
      <c r="C3" s="139"/>
      <c r="D3" s="139"/>
      <c r="E3" s="139" t="s">
        <v>4</v>
      </c>
      <c r="F3" s="139"/>
      <c r="G3" s="139"/>
      <c r="H3" s="139" t="s">
        <v>74</v>
      </c>
      <c r="I3" s="139"/>
      <c r="J3" s="141"/>
      <c r="K3" s="139"/>
      <c r="L3" s="140"/>
      <c r="M3" s="140" t="s">
        <v>73</v>
      </c>
      <c r="N3" s="137"/>
      <c r="O3" s="138"/>
      <c r="P3" s="137"/>
      <c r="Q3" s="136" t="s">
        <v>72</v>
      </c>
      <c r="R3" s="114" t="s">
        <v>71</v>
      </c>
      <c r="S3" s="114" t="s">
        <v>91</v>
      </c>
      <c r="Y3" s="111">
        <f>IF(H4="OB","A",IF(H4="IX","W",H4))</f>
        <v>0</v>
      </c>
      <c r="Z3" s="111"/>
      <c r="AA3" s="111" t="s">
        <v>52</v>
      </c>
      <c r="AB3" s="114">
        <v>120</v>
      </c>
      <c r="AC3" s="114">
        <v>90</v>
      </c>
      <c r="AD3" s="114">
        <v>65</v>
      </c>
      <c r="AE3" s="114">
        <v>55</v>
      </c>
      <c r="AF3" s="114">
        <v>50</v>
      </c>
      <c r="AG3" s="114">
        <v>45</v>
      </c>
      <c r="AH3" s="114">
        <v>40</v>
      </c>
      <c r="AI3" s="114">
        <v>35</v>
      </c>
      <c r="AJ3" s="114">
        <v>25</v>
      </c>
      <c r="AK3" s="114">
        <v>20</v>
      </c>
    </row>
    <row r="4" spans="1:37" ht="13.8" thickBot="1" x14ac:dyDescent="0.3">
      <c r="A4" s="335" t="s">
        <v>17</v>
      </c>
      <c r="B4" s="335"/>
      <c r="C4" s="335"/>
      <c r="D4" s="135"/>
      <c r="E4" s="134" t="s">
        <v>18</v>
      </c>
      <c r="F4" s="134"/>
      <c r="G4" s="134"/>
      <c r="H4" s="131"/>
      <c r="I4" s="134"/>
      <c r="J4" s="133"/>
      <c r="K4" s="131"/>
      <c r="L4" s="169"/>
      <c r="M4" s="132" t="e">
        <f>[7]Altalanos!$E$10</f>
        <v>#REF!</v>
      </c>
      <c r="N4" s="129"/>
      <c r="O4" s="130"/>
      <c r="P4" s="129"/>
      <c r="Q4" s="128" t="s">
        <v>70</v>
      </c>
      <c r="R4" s="127" t="s">
        <v>69</v>
      </c>
      <c r="S4" s="127" t="s">
        <v>92</v>
      </c>
      <c r="Y4" s="111"/>
      <c r="Z4" s="111"/>
      <c r="AA4" s="111" t="s">
        <v>51</v>
      </c>
      <c r="AB4" s="114">
        <v>90</v>
      </c>
      <c r="AC4" s="114">
        <v>60</v>
      </c>
      <c r="AD4" s="114">
        <v>45</v>
      </c>
      <c r="AE4" s="114">
        <v>34</v>
      </c>
      <c r="AF4" s="114">
        <v>27</v>
      </c>
      <c r="AG4" s="114">
        <v>22</v>
      </c>
      <c r="AH4" s="114">
        <v>18</v>
      </c>
      <c r="AI4" s="114">
        <v>15</v>
      </c>
      <c r="AJ4" s="114">
        <v>12</v>
      </c>
      <c r="AK4" s="114">
        <v>9</v>
      </c>
    </row>
    <row r="5" spans="1:37" x14ac:dyDescent="0.25">
      <c r="A5" s="102"/>
      <c r="B5" s="102" t="s">
        <v>68</v>
      </c>
      <c r="C5" s="102" t="s">
        <v>67</v>
      </c>
      <c r="D5" s="102" t="s">
        <v>38</v>
      </c>
      <c r="E5" s="102" t="s">
        <v>66</v>
      </c>
      <c r="F5" s="102"/>
      <c r="G5" s="102" t="s">
        <v>65</v>
      </c>
      <c r="H5" s="102"/>
      <c r="I5" s="102" t="s">
        <v>64</v>
      </c>
      <c r="J5" s="102"/>
      <c r="K5" s="126" t="s">
        <v>63</v>
      </c>
      <c r="L5" s="126" t="s">
        <v>62</v>
      </c>
      <c r="M5" s="126" t="s">
        <v>61</v>
      </c>
      <c r="Q5" s="125" t="s">
        <v>60</v>
      </c>
      <c r="R5" s="124" t="s">
        <v>59</v>
      </c>
      <c r="S5" s="124" t="s">
        <v>93</v>
      </c>
      <c r="Y5" s="111" t="e">
        <f>IF(OR([7]Altalanos!$A$8="F1",[7]Altalanos!$A$8="F2",[7]Altalanos!$A$8="N1",[7]Altalanos!$A$8="N2"),1,2)</f>
        <v>#REF!</v>
      </c>
      <c r="Z5" s="111"/>
      <c r="AA5" s="111" t="s">
        <v>49</v>
      </c>
      <c r="AB5" s="114">
        <v>60</v>
      </c>
      <c r="AC5" s="114">
        <v>40</v>
      </c>
      <c r="AD5" s="114">
        <v>30</v>
      </c>
      <c r="AE5" s="114">
        <v>20</v>
      </c>
      <c r="AF5" s="114">
        <v>18</v>
      </c>
      <c r="AG5" s="114">
        <v>15</v>
      </c>
      <c r="AH5" s="114">
        <v>12</v>
      </c>
      <c r="AI5" s="114">
        <v>10</v>
      </c>
      <c r="AJ5" s="114">
        <v>8</v>
      </c>
      <c r="AK5" s="114">
        <v>6</v>
      </c>
    </row>
    <row r="6" spans="1:37" x14ac:dyDescent="0.25">
      <c r="A6" s="65"/>
      <c r="B6" s="65"/>
      <c r="C6" s="65"/>
      <c r="D6" s="65"/>
      <c r="E6" s="65"/>
      <c r="F6" s="65"/>
      <c r="G6" s="65"/>
      <c r="H6" s="65"/>
      <c r="I6" s="65"/>
      <c r="J6" s="65"/>
      <c r="K6" s="65"/>
      <c r="L6" s="65"/>
      <c r="M6" s="65"/>
      <c r="Y6" s="111"/>
      <c r="Z6" s="111"/>
      <c r="AA6" s="111" t="s">
        <v>47</v>
      </c>
      <c r="AB6" s="114">
        <v>40</v>
      </c>
      <c r="AC6" s="114">
        <v>25</v>
      </c>
      <c r="AD6" s="114">
        <v>18</v>
      </c>
      <c r="AE6" s="114">
        <v>13</v>
      </c>
      <c r="AF6" s="114">
        <v>10</v>
      </c>
      <c r="AG6" s="114">
        <v>8</v>
      </c>
      <c r="AH6" s="114">
        <v>6</v>
      </c>
      <c r="AI6" s="114">
        <v>5</v>
      </c>
      <c r="AJ6" s="114">
        <v>4</v>
      </c>
      <c r="AK6" s="114">
        <v>3</v>
      </c>
    </row>
    <row r="7" spans="1:37" x14ac:dyDescent="0.25">
      <c r="A7" s="121" t="s">
        <v>50</v>
      </c>
      <c r="B7" s="120">
        <v>3</v>
      </c>
      <c r="C7" s="170">
        <v>0</v>
      </c>
      <c r="D7" s="170">
        <v>0</v>
      </c>
      <c r="E7" s="345" t="s">
        <v>284</v>
      </c>
      <c r="F7" s="345"/>
      <c r="G7" s="345">
        <v>0</v>
      </c>
      <c r="H7" s="345"/>
      <c r="I7" s="171">
        <v>0</v>
      </c>
      <c r="J7" s="65"/>
      <c r="K7" s="117"/>
      <c r="L7" s="116" t="s">
        <v>78</v>
      </c>
      <c r="M7" s="115"/>
      <c r="Y7" s="111"/>
      <c r="Z7" s="111"/>
      <c r="AA7" s="111" t="s">
        <v>45</v>
      </c>
      <c r="AB7" s="114">
        <v>25</v>
      </c>
      <c r="AC7" s="114">
        <v>15</v>
      </c>
      <c r="AD7" s="114">
        <v>13</v>
      </c>
      <c r="AE7" s="114">
        <v>8</v>
      </c>
      <c r="AF7" s="114">
        <v>6</v>
      </c>
      <c r="AG7" s="114">
        <v>4</v>
      </c>
      <c r="AH7" s="114">
        <v>3</v>
      </c>
      <c r="AI7" s="114">
        <v>2</v>
      </c>
      <c r="AJ7" s="114">
        <v>1</v>
      </c>
      <c r="AK7" s="114">
        <v>0</v>
      </c>
    </row>
    <row r="8" spans="1:37" x14ac:dyDescent="0.25">
      <c r="A8" s="121"/>
      <c r="B8" s="123"/>
      <c r="C8" s="172"/>
      <c r="D8" s="172"/>
      <c r="E8" s="172"/>
      <c r="F8" s="172"/>
      <c r="G8" s="172"/>
      <c r="H8" s="172"/>
      <c r="I8" s="172"/>
      <c r="J8" s="65"/>
      <c r="K8" s="121"/>
      <c r="L8" s="121"/>
      <c r="M8" s="122"/>
      <c r="Y8" s="111"/>
      <c r="Z8" s="111"/>
      <c r="AA8" s="111" t="s">
        <v>44</v>
      </c>
      <c r="AB8" s="114">
        <v>15</v>
      </c>
      <c r="AC8" s="114">
        <v>10</v>
      </c>
      <c r="AD8" s="114">
        <v>7</v>
      </c>
      <c r="AE8" s="114">
        <v>5</v>
      </c>
      <c r="AF8" s="114">
        <v>4</v>
      </c>
      <c r="AG8" s="114">
        <v>3</v>
      </c>
      <c r="AH8" s="114">
        <v>2</v>
      </c>
      <c r="AI8" s="114">
        <v>1</v>
      </c>
      <c r="AJ8" s="114">
        <v>0</v>
      </c>
      <c r="AK8" s="114">
        <v>0</v>
      </c>
    </row>
    <row r="9" spans="1:37" x14ac:dyDescent="0.25">
      <c r="A9" s="121" t="s">
        <v>48</v>
      </c>
      <c r="B9" s="120">
        <v>1</v>
      </c>
      <c r="C9" s="170">
        <v>0</v>
      </c>
      <c r="D9" s="170">
        <v>0</v>
      </c>
      <c r="E9" s="345" t="s">
        <v>285</v>
      </c>
      <c r="F9" s="345"/>
      <c r="G9" s="345">
        <v>0</v>
      </c>
      <c r="H9" s="345"/>
      <c r="I9" s="171">
        <v>0</v>
      </c>
      <c r="J9" s="65"/>
      <c r="K9" s="117" t="s">
        <v>51</v>
      </c>
      <c r="L9" s="116" t="s">
        <v>78</v>
      </c>
      <c r="M9" s="115"/>
      <c r="Y9" s="111"/>
      <c r="Z9" s="111"/>
      <c r="AA9" s="111" t="s">
        <v>43</v>
      </c>
      <c r="AB9" s="114">
        <v>10</v>
      </c>
      <c r="AC9" s="114">
        <v>6</v>
      </c>
      <c r="AD9" s="114">
        <v>4</v>
      </c>
      <c r="AE9" s="114">
        <v>2</v>
      </c>
      <c r="AF9" s="114">
        <v>1</v>
      </c>
      <c r="AG9" s="114">
        <v>0</v>
      </c>
      <c r="AH9" s="114">
        <v>0</v>
      </c>
      <c r="AI9" s="114">
        <v>0</v>
      </c>
      <c r="AJ9" s="114">
        <v>0</v>
      </c>
      <c r="AK9" s="114">
        <v>0</v>
      </c>
    </row>
    <row r="10" spans="1:37" x14ac:dyDescent="0.25">
      <c r="A10" s="121"/>
      <c r="B10" s="123"/>
      <c r="C10" s="172"/>
      <c r="D10" s="172"/>
      <c r="E10" s="172"/>
      <c r="F10" s="172"/>
      <c r="G10" s="172"/>
      <c r="H10" s="172"/>
      <c r="I10" s="172"/>
      <c r="J10" s="65"/>
      <c r="K10" s="121"/>
      <c r="L10" s="121"/>
      <c r="M10" s="122"/>
      <c r="Y10" s="111"/>
      <c r="Z10" s="111"/>
      <c r="AA10" s="111" t="s">
        <v>42</v>
      </c>
      <c r="AB10" s="114">
        <v>6</v>
      </c>
      <c r="AC10" s="114">
        <v>3</v>
      </c>
      <c r="AD10" s="114">
        <v>2</v>
      </c>
      <c r="AE10" s="114">
        <v>1</v>
      </c>
      <c r="AF10" s="114">
        <v>0</v>
      </c>
      <c r="AG10" s="114">
        <v>0</v>
      </c>
      <c r="AH10" s="114">
        <v>0</v>
      </c>
      <c r="AI10" s="114">
        <v>0</v>
      </c>
      <c r="AJ10" s="114">
        <v>0</v>
      </c>
      <c r="AK10" s="114">
        <v>0</v>
      </c>
    </row>
    <row r="11" spans="1:37" x14ac:dyDescent="0.25">
      <c r="A11" s="121" t="s">
        <v>46</v>
      </c>
      <c r="B11" s="120">
        <v>4</v>
      </c>
      <c r="C11" s="170">
        <v>0</v>
      </c>
      <c r="D11" s="170">
        <v>0</v>
      </c>
      <c r="E11" s="345" t="s">
        <v>286</v>
      </c>
      <c r="F11" s="345"/>
      <c r="G11" s="345">
        <v>0</v>
      </c>
      <c r="H11" s="345"/>
      <c r="I11" s="171">
        <v>0</v>
      </c>
      <c r="J11" s="65"/>
      <c r="K11" s="117" t="s">
        <v>49</v>
      </c>
      <c r="L11" s="116" t="s">
        <v>78</v>
      </c>
      <c r="M11" s="115"/>
      <c r="Y11" s="111"/>
      <c r="Z11" s="111"/>
      <c r="AA11" s="111" t="s">
        <v>41</v>
      </c>
      <c r="AB11" s="114">
        <v>3</v>
      </c>
      <c r="AC11" s="114">
        <v>2</v>
      </c>
      <c r="AD11" s="114">
        <v>1</v>
      </c>
      <c r="AE11" s="114">
        <v>0</v>
      </c>
      <c r="AF11" s="114">
        <v>0</v>
      </c>
      <c r="AG11" s="114">
        <v>0</v>
      </c>
      <c r="AH11" s="114">
        <v>0</v>
      </c>
      <c r="AI11" s="114">
        <v>0</v>
      </c>
      <c r="AJ11" s="114">
        <v>0</v>
      </c>
      <c r="AK11" s="114">
        <v>0</v>
      </c>
    </row>
    <row r="12" spans="1:37" x14ac:dyDescent="0.25">
      <c r="A12" s="121"/>
      <c r="B12" s="123"/>
      <c r="C12" s="172"/>
      <c r="D12" s="172"/>
      <c r="E12" s="172"/>
      <c r="F12" s="172"/>
      <c r="G12" s="172"/>
      <c r="H12" s="172"/>
      <c r="I12" s="172"/>
      <c r="J12" s="65"/>
      <c r="K12" s="65"/>
      <c r="L12" s="65"/>
      <c r="M12" s="122"/>
      <c r="Y12" s="111"/>
      <c r="Z12" s="111"/>
      <c r="AA12" s="111" t="s">
        <v>40</v>
      </c>
      <c r="AB12" s="113">
        <v>0</v>
      </c>
      <c r="AC12" s="113">
        <v>0</v>
      </c>
      <c r="AD12" s="113">
        <v>0</v>
      </c>
      <c r="AE12" s="113">
        <v>0</v>
      </c>
      <c r="AF12" s="113">
        <v>0</v>
      </c>
      <c r="AG12" s="113">
        <v>0</v>
      </c>
      <c r="AH12" s="113">
        <v>0</v>
      </c>
      <c r="AI12" s="113">
        <v>0</v>
      </c>
      <c r="AJ12" s="113">
        <v>0</v>
      </c>
      <c r="AK12" s="113">
        <v>0</v>
      </c>
    </row>
    <row r="13" spans="1:37" x14ac:dyDescent="0.25">
      <c r="A13" s="121" t="s">
        <v>83</v>
      </c>
      <c r="B13" s="120">
        <v>2</v>
      </c>
      <c r="C13" s="170">
        <v>0</v>
      </c>
      <c r="D13" s="170">
        <v>0</v>
      </c>
      <c r="E13" s="345" t="s">
        <v>287</v>
      </c>
      <c r="F13" s="345"/>
      <c r="G13" s="345">
        <v>0</v>
      </c>
      <c r="H13" s="345"/>
      <c r="I13" s="171">
        <v>0</v>
      </c>
      <c r="J13" s="65"/>
      <c r="K13" s="117" t="s">
        <v>52</v>
      </c>
      <c r="L13" s="116" t="s">
        <v>78</v>
      </c>
      <c r="M13" s="115"/>
      <c r="Y13" s="111"/>
      <c r="Z13" s="111"/>
      <c r="AA13" s="111" t="s">
        <v>39</v>
      </c>
      <c r="AB13" s="113">
        <v>0</v>
      </c>
      <c r="AC13" s="113">
        <v>0</v>
      </c>
      <c r="AD13" s="113">
        <v>0</v>
      </c>
      <c r="AE13" s="113">
        <v>0</v>
      </c>
      <c r="AF13" s="113">
        <v>0</v>
      </c>
      <c r="AG13" s="113">
        <v>0</v>
      </c>
      <c r="AH13" s="113">
        <v>0</v>
      </c>
      <c r="AI13" s="113">
        <v>0</v>
      </c>
      <c r="AJ13" s="113">
        <v>0</v>
      </c>
      <c r="AK13" s="113">
        <v>0</v>
      </c>
    </row>
    <row r="14" spans="1:37" x14ac:dyDescent="0.25">
      <c r="A14" s="65"/>
      <c r="B14" s="65"/>
      <c r="C14" s="65"/>
      <c r="D14" s="65"/>
      <c r="E14" s="65"/>
      <c r="F14" s="65"/>
      <c r="G14" s="65"/>
      <c r="H14" s="65"/>
      <c r="I14" s="65"/>
      <c r="J14" s="65"/>
      <c r="K14" s="65"/>
      <c r="L14" s="65"/>
      <c r="M14" s="65"/>
      <c r="Y14" s="111"/>
      <c r="Z14" s="111"/>
      <c r="AA14" s="111"/>
      <c r="AB14" s="111"/>
      <c r="AC14" s="111"/>
      <c r="AD14" s="111"/>
      <c r="AE14" s="111"/>
      <c r="AF14" s="111"/>
      <c r="AG14" s="111"/>
      <c r="AH14" s="111"/>
      <c r="AI14" s="111"/>
      <c r="AJ14" s="111"/>
      <c r="AK14" s="111"/>
    </row>
    <row r="15" spans="1:37" x14ac:dyDescent="0.25">
      <c r="A15" s="65"/>
      <c r="B15" s="65"/>
      <c r="C15" s="65"/>
      <c r="D15" s="65"/>
      <c r="E15" s="65"/>
      <c r="F15" s="65"/>
      <c r="G15" s="65"/>
      <c r="H15" s="65"/>
      <c r="I15" s="65"/>
      <c r="J15" s="65"/>
      <c r="K15" s="65"/>
      <c r="L15" s="65"/>
      <c r="M15" s="65"/>
      <c r="Y15" s="111"/>
      <c r="Z15" s="111"/>
      <c r="AA15" s="111"/>
      <c r="AB15" s="111"/>
      <c r="AC15" s="111"/>
      <c r="AD15" s="111"/>
      <c r="AE15" s="111"/>
      <c r="AF15" s="111"/>
      <c r="AG15" s="111"/>
      <c r="AH15" s="111"/>
      <c r="AI15" s="111"/>
      <c r="AJ15" s="111"/>
      <c r="AK15" s="111"/>
    </row>
    <row r="16" spans="1:37" x14ac:dyDescent="0.25">
      <c r="A16" s="65"/>
      <c r="B16" s="65"/>
      <c r="C16" s="65"/>
      <c r="D16" s="65"/>
      <c r="E16" s="65"/>
      <c r="F16" s="65"/>
      <c r="G16" s="65"/>
      <c r="H16" s="65"/>
      <c r="I16" s="65"/>
      <c r="J16" s="65"/>
      <c r="K16" s="65"/>
      <c r="L16" s="65"/>
      <c r="M16" s="65"/>
      <c r="Y16" s="111"/>
      <c r="Z16" s="111"/>
      <c r="AA16" s="111" t="s">
        <v>50</v>
      </c>
      <c r="AB16" s="111">
        <v>300</v>
      </c>
      <c r="AC16" s="111">
        <v>250</v>
      </c>
      <c r="AD16" s="111">
        <v>220</v>
      </c>
      <c r="AE16" s="111">
        <v>180</v>
      </c>
      <c r="AF16" s="111">
        <v>160</v>
      </c>
      <c r="AG16" s="111">
        <v>150</v>
      </c>
      <c r="AH16" s="111">
        <v>140</v>
      </c>
      <c r="AI16" s="111">
        <v>130</v>
      </c>
      <c r="AJ16" s="111">
        <v>120</v>
      </c>
      <c r="AK16" s="111">
        <v>110</v>
      </c>
    </row>
    <row r="17" spans="1:37" x14ac:dyDescent="0.25">
      <c r="A17" s="65"/>
      <c r="B17" s="65"/>
      <c r="C17" s="65"/>
      <c r="D17" s="65"/>
      <c r="E17" s="65"/>
      <c r="F17" s="65"/>
      <c r="G17" s="65"/>
      <c r="H17" s="65"/>
      <c r="I17" s="65"/>
      <c r="J17" s="65"/>
      <c r="K17" s="65"/>
      <c r="L17" s="65"/>
      <c r="M17" s="65"/>
      <c r="Y17" s="111"/>
      <c r="Z17" s="111"/>
      <c r="AA17" s="111" t="s">
        <v>52</v>
      </c>
      <c r="AB17" s="111">
        <v>250</v>
      </c>
      <c r="AC17" s="111">
        <v>200</v>
      </c>
      <c r="AD17" s="111">
        <v>160</v>
      </c>
      <c r="AE17" s="111">
        <v>140</v>
      </c>
      <c r="AF17" s="111">
        <v>120</v>
      </c>
      <c r="AG17" s="111">
        <v>110</v>
      </c>
      <c r="AH17" s="111">
        <v>100</v>
      </c>
      <c r="AI17" s="111">
        <v>90</v>
      </c>
      <c r="AJ17" s="111">
        <v>80</v>
      </c>
      <c r="AK17" s="111">
        <v>70</v>
      </c>
    </row>
    <row r="18" spans="1:37" ht="18.75" customHeight="1" x14ac:dyDescent="0.25">
      <c r="A18" s="65"/>
      <c r="B18" s="343"/>
      <c r="C18" s="343"/>
      <c r="D18" s="344" t="s">
        <v>284</v>
      </c>
      <c r="E18" s="344"/>
      <c r="F18" s="344" t="s">
        <v>285</v>
      </c>
      <c r="G18" s="344"/>
      <c r="H18" s="344" t="s">
        <v>286</v>
      </c>
      <c r="I18" s="344"/>
      <c r="J18" s="344" t="s">
        <v>287</v>
      </c>
      <c r="K18" s="344"/>
      <c r="L18" s="65"/>
      <c r="M18" s="65"/>
      <c r="Y18" s="111"/>
      <c r="Z18" s="111"/>
      <c r="AA18" s="111" t="s">
        <v>51</v>
      </c>
      <c r="AB18" s="111">
        <v>200</v>
      </c>
      <c r="AC18" s="111">
        <v>150</v>
      </c>
      <c r="AD18" s="111">
        <v>130</v>
      </c>
      <c r="AE18" s="111">
        <v>110</v>
      </c>
      <c r="AF18" s="111">
        <v>95</v>
      </c>
      <c r="AG18" s="111">
        <v>80</v>
      </c>
      <c r="AH18" s="111">
        <v>70</v>
      </c>
      <c r="AI18" s="111">
        <v>60</v>
      </c>
      <c r="AJ18" s="111">
        <v>55</v>
      </c>
      <c r="AK18" s="111">
        <v>50</v>
      </c>
    </row>
    <row r="19" spans="1:37" ht="18.75" customHeight="1" x14ac:dyDescent="0.25">
      <c r="A19" s="112" t="s">
        <v>50</v>
      </c>
      <c r="B19" s="338" t="s">
        <v>284</v>
      </c>
      <c r="C19" s="338"/>
      <c r="D19" s="340"/>
      <c r="E19" s="340"/>
      <c r="F19" s="339" t="s">
        <v>347</v>
      </c>
      <c r="G19" s="339"/>
      <c r="H19" s="339" t="s">
        <v>349</v>
      </c>
      <c r="I19" s="339"/>
      <c r="J19" s="344" t="s">
        <v>347</v>
      </c>
      <c r="K19" s="344"/>
      <c r="L19" s="65"/>
      <c r="M19" s="65"/>
      <c r="Y19" s="111"/>
      <c r="Z19" s="111"/>
      <c r="AA19" s="111" t="s">
        <v>49</v>
      </c>
      <c r="AB19" s="111">
        <v>150</v>
      </c>
      <c r="AC19" s="111">
        <v>120</v>
      </c>
      <c r="AD19" s="111">
        <v>100</v>
      </c>
      <c r="AE19" s="111">
        <v>80</v>
      </c>
      <c r="AF19" s="111">
        <v>70</v>
      </c>
      <c r="AG19" s="111">
        <v>60</v>
      </c>
      <c r="AH19" s="111">
        <v>55</v>
      </c>
      <c r="AI19" s="111">
        <v>50</v>
      </c>
      <c r="AJ19" s="111">
        <v>45</v>
      </c>
      <c r="AK19" s="111">
        <v>40</v>
      </c>
    </row>
    <row r="20" spans="1:37" ht="18.75" customHeight="1" x14ac:dyDescent="0.25">
      <c r="A20" s="112" t="s">
        <v>48</v>
      </c>
      <c r="B20" s="338" t="s">
        <v>285</v>
      </c>
      <c r="C20" s="338"/>
      <c r="D20" s="339" t="s">
        <v>314</v>
      </c>
      <c r="E20" s="339"/>
      <c r="F20" s="340"/>
      <c r="G20" s="340"/>
      <c r="H20" s="339" t="s">
        <v>314</v>
      </c>
      <c r="I20" s="339"/>
      <c r="J20" s="339" t="s">
        <v>350</v>
      </c>
      <c r="K20" s="339"/>
      <c r="L20" s="65"/>
      <c r="M20" s="65"/>
      <c r="Y20" s="111"/>
      <c r="Z20" s="111"/>
      <c r="AA20" s="111" t="s">
        <v>47</v>
      </c>
      <c r="AB20" s="111">
        <v>120</v>
      </c>
      <c r="AC20" s="111">
        <v>90</v>
      </c>
      <c r="AD20" s="111">
        <v>65</v>
      </c>
      <c r="AE20" s="111">
        <v>55</v>
      </c>
      <c r="AF20" s="111">
        <v>50</v>
      </c>
      <c r="AG20" s="111">
        <v>45</v>
      </c>
      <c r="AH20" s="111">
        <v>40</v>
      </c>
      <c r="AI20" s="111">
        <v>35</v>
      </c>
      <c r="AJ20" s="111">
        <v>25</v>
      </c>
      <c r="AK20" s="111">
        <v>20</v>
      </c>
    </row>
    <row r="21" spans="1:37" ht="18.75" customHeight="1" x14ac:dyDescent="0.25">
      <c r="A21" s="112" t="s">
        <v>46</v>
      </c>
      <c r="B21" s="338" t="s">
        <v>286</v>
      </c>
      <c r="C21" s="338"/>
      <c r="D21" s="339" t="s">
        <v>351</v>
      </c>
      <c r="E21" s="339"/>
      <c r="F21" s="339" t="s">
        <v>347</v>
      </c>
      <c r="G21" s="339"/>
      <c r="H21" s="340"/>
      <c r="I21" s="340"/>
      <c r="J21" s="339" t="s">
        <v>320</v>
      </c>
      <c r="K21" s="339"/>
      <c r="L21" s="65"/>
      <c r="M21" s="65"/>
      <c r="Y21" s="111"/>
      <c r="Z21" s="111"/>
      <c r="AA21" s="111" t="s">
        <v>45</v>
      </c>
      <c r="AB21" s="111">
        <v>90</v>
      </c>
      <c r="AC21" s="111">
        <v>60</v>
      </c>
      <c r="AD21" s="111">
        <v>45</v>
      </c>
      <c r="AE21" s="111">
        <v>34</v>
      </c>
      <c r="AF21" s="111">
        <v>27</v>
      </c>
      <c r="AG21" s="111">
        <v>22</v>
      </c>
      <c r="AH21" s="111">
        <v>18</v>
      </c>
      <c r="AI21" s="111">
        <v>15</v>
      </c>
      <c r="AJ21" s="111">
        <v>12</v>
      </c>
      <c r="AK21" s="111">
        <v>9</v>
      </c>
    </row>
    <row r="22" spans="1:37" ht="18.75" customHeight="1" x14ac:dyDescent="0.25">
      <c r="A22" s="112" t="s">
        <v>83</v>
      </c>
      <c r="B22" s="338" t="s">
        <v>287</v>
      </c>
      <c r="C22" s="338"/>
      <c r="D22" s="339" t="s">
        <v>314</v>
      </c>
      <c r="E22" s="339"/>
      <c r="F22" s="339" t="s">
        <v>352</v>
      </c>
      <c r="G22" s="339"/>
      <c r="H22" s="344" t="s">
        <v>317</v>
      </c>
      <c r="I22" s="344"/>
      <c r="J22" s="340"/>
      <c r="K22" s="340"/>
      <c r="L22" s="65"/>
      <c r="M22" s="65"/>
      <c r="Y22" s="111"/>
      <c r="Z22" s="111"/>
      <c r="AA22" s="111" t="s">
        <v>44</v>
      </c>
      <c r="AB22" s="111">
        <v>60</v>
      </c>
      <c r="AC22" s="111">
        <v>40</v>
      </c>
      <c r="AD22" s="111">
        <v>30</v>
      </c>
      <c r="AE22" s="111">
        <v>20</v>
      </c>
      <c r="AF22" s="111">
        <v>18</v>
      </c>
      <c r="AG22" s="111">
        <v>15</v>
      </c>
      <c r="AH22" s="111">
        <v>12</v>
      </c>
      <c r="AI22" s="111">
        <v>10</v>
      </c>
      <c r="AJ22" s="111">
        <v>8</v>
      </c>
      <c r="AK22" s="111">
        <v>6</v>
      </c>
    </row>
    <row r="23" spans="1:37" x14ac:dyDescent="0.25">
      <c r="A23" s="65"/>
      <c r="B23" s="65"/>
      <c r="C23" s="65"/>
      <c r="D23" s="65"/>
      <c r="E23" s="65"/>
      <c r="F23" s="65"/>
      <c r="G23" s="65"/>
      <c r="H23" s="65"/>
      <c r="I23" s="65"/>
      <c r="J23" s="65"/>
      <c r="K23" s="65"/>
      <c r="L23" s="65"/>
      <c r="M23" s="65"/>
      <c r="Y23" s="111"/>
      <c r="Z23" s="111"/>
      <c r="AA23" s="111" t="s">
        <v>43</v>
      </c>
      <c r="AB23" s="111">
        <v>40</v>
      </c>
      <c r="AC23" s="111">
        <v>25</v>
      </c>
      <c r="AD23" s="111">
        <v>18</v>
      </c>
      <c r="AE23" s="111">
        <v>13</v>
      </c>
      <c r="AF23" s="111">
        <v>8</v>
      </c>
      <c r="AG23" s="111">
        <v>7</v>
      </c>
      <c r="AH23" s="111">
        <v>6</v>
      </c>
      <c r="AI23" s="111">
        <v>5</v>
      </c>
      <c r="AJ23" s="111">
        <v>4</v>
      </c>
      <c r="AK23" s="111">
        <v>3</v>
      </c>
    </row>
    <row r="24" spans="1:37" x14ac:dyDescent="0.25">
      <c r="A24" s="65"/>
      <c r="B24" s="65"/>
      <c r="C24" s="65"/>
      <c r="D24" s="65"/>
      <c r="E24" s="65"/>
      <c r="F24" s="65"/>
      <c r="G24" s="65"/>
      <c r="H24" s="65"/>
      <c r="I24" s="65"/>
      <c r="J24" s="65"/>
      <c r="K24" s="65"/>
      <c r="L24" s="65"/>
      <c r="M24" s="65"/>
      <c r="Y24" s="111"/>
      <c r="Z24" s="111"/>
      <c r="AA24" s="111" t="s">
        <v>42</v>
      </c>
      <c r="AB24" s="111">
        <v>25</v>
      </c>
      <c r="AC24" s="111">
        <v>15</v>
      </c>
      <c r="AD24" s="111">
        <v>13</v>
      </c>
      <c r="AE24" s="111">
        <v>7</v>
      </c>
      <c r="AF24" s="111">
        <v>6</v>
      </c>
      <c r="AG24" s="111">
        <v>5</v>
      </c>
      <c r="AH24" s="111">
        <v>4</v>
      </c>
      <c r="AI24" s="111">
        <v>3</v>
      </c>
      <c r="AJ24" s="111">
        <v>2</v>
      </c>
      <c r="AK24" s="111">
        <v>1</v>
      </c>
    </row>
    <row r="25" spans="1:37" x14ac:dyDescent="0.25">
      <c r="A25" s="65"/>
      <c r="B25" s="65"/>
      <c r="C25" s="65"/>
      <c r="D25" s="65"/>
      <c r="E25" s="65"/>
      <c r="F25" s="65"/>
      <c r="G25" s="65"/>
      <c r="H25" s="65"/>
      <c r="I25" s="65"/>
      <c r="J25" s="65"/>
      <c r="K25" s="65"/>
      <c r="L25" s="65"/>
      <c r="M25" s="65"/>
      <c r="Y25" s="111"/>
      <c r="Z25" s="111"/>
      <c r="AA25" s="111" t="s">
        <v>41</v>
      </c>
      <c r="AB25" s="111">
        <v>15</v>
      </c>
      <c r="AC25" s="111">
        <v>10</v>
      </c>
      <c r="AD25" s="111">
        <v>8</v>
      </c>
      <c r="AE25" s="111">
        <v>4</v>
      </c>
      <c r="AF25" s="111">
        <v>3</v>
      </c>
      <c r="AG25" s="111">
        <v>2</v>
      </c>
      <c r="AH25" s="111">
        <v>1</v>
      </c>
      <c r="AI25" s="111">
        <v>0</v>
      </c>
      <c r="AJ25" s="111">
        <v>0</v>
      </c>
      <c r="AK25" s="111">
        <v>0</v>
      </c>
    </row>
    <row r="26" spans="1:37" x14ac:dyDescent="0.25">
      <c r="A26" s="65"/>
      <c r="B26" s="65"/>
      <c r="C26" s="65"/>
      <c r="D26" s="65"/>
      <c r="E26" s="65"/>
      <c r="F26" s="65"/>
      <c r="G26" s="65"/>
      <c r="H26" s="65"/>
      <c r="I26" s="65"/>
      <c r="J26" s="65"/>
      <c r="K26" s="65"/>
      <c r="L26" s="65"/>
      <c r="M26" s="65"/>
      <c r="Y26" s="111"/>
      <c r="Z26" s="111"/>
      <c r="AA26" s="111" t="s">
        <v>40</v>
      </c>
      <c r="AB26" s="111">
        <v>10</v>
      </c>
      <c r="AC26" s="111">
        <v>6</v>
      </c>
      <c r="AD26" s="111">
        <v>4</v>
      </c>
      <c r="AE26" s="111">
        <v>2</v>
      </c>
      <c r="AF26" s="111">
        <v>1</v>
      </c>
      <c r="AG26" s="111">
        <v>0</v>
      </c>
      <c r="AH26" s="111">
        <v>0</v>
      </c>
      <c r="AI26" s="111">
        <v>0</v>
      </c>
      <c r="AJ26" s="111">
        <v>0</v>
      </c>
      <c r="AK26" s="111">
        <v>0</v>
      </c>
    </row>
    <row r="27" spans="1:37" x14ac:dyDescent="0.25">
      <c r="A27" s="65"/>
      <c r="B27" s="65"/>
      <c r="C27" s="65"/>
      <c r="D27" s="65"/>
      <c r="E27" s="65"/>
      <c r="F27" s="65"/>
      <c r="G27" s="65"/>
      <c r="H27" s="65"/>
      <c r="I27" s="65"/>
      <c r="J27" s="65"/>
      <c r="K27" s="65"/>
      <c r="L27" s="65"/>
      <c r="M27" s="65"/>
      <c r="Y27" s="111"/>
      <c r="Z27" s="111"/>
      <c r="AA27" s="111" t="s">
        <v>39</v>
      </c>
      <c r="AB27" s="111">
        <v>3</v>
      </c>
      <c r="AC27" s="111">
        <v>2</v>
      </c>
      <c r="AD27" s="111">
        <v>1</v>
      </c>
      <c r="AE27" s="111">
        <v>0</v>
      </c>
      <c r="AF27" s="111">
        <v>0</v>
      </c>
      <c r="AG27" s="111">
        <v>0</v>
      </c>
      <c r="AH27" s="111">
        <v>0</v>
      </c>
      <c r="AI27" s="111">
        <v>0</v>
      </c>
      <c r="AJ27" s="111">
        <v>0</v>
      </c>
      <c r="AK27" s="111">
        <v>0</v>
      </c>
    </row>
    <row r="28" spans="1:37" x14ac:dyDescent="0.25">
      <c r="A28" s="65"/>
      <c r="B28" s="65"/>
      <c r="C28" s="65"/>
      <c r="D28" s="65"/>
      <c r="E28" s="65"/>
      <c r="F28" s="65"/>
      <c r="G28" s="65"/>
      <c r="H28" s="65"/>
      <c r="I28" s="65"/>
      <c r="J28" s="65"/>
      <c r="K28" s="65"/>
      <c r="L28" s="65"/>
      <c r="M28" s="65"/>
    </row>
    <row r="29" spans="1:37" x14ac:dyDescent="0.25">
      <c r="A29" s="65"/>
      <c r="B29" s="65"/>
      <c r="C29" s="65"/>
      <c r="D29" s="65"/>
      <c r="E29" s="65"/>
      <c r="F29" s="65"/>
      <c r="G29" s="65"/>
      <c r="H29" s="65"/>
      <c r="I29" s="65"/>
      <c r="J29" s="65"/>
      <c r="K29" s="65"/>
      <c r="L29" s="65"/>
      <c r="M29" s="65"/>
    </row>
    <row r="30" spans="1:37" x14ac:dyDescent="0.25">
      <c r="A30" s="65"/>
      <c r="B30" s="65"/>
      <c r="C30" s="65"/>
      <c r="D30" s="65"/>
      <c r="E30" s="65"/>
      <c r="F30" s="65"/>
      <c r="G30" s="65"/>
      <c r="H30" s="65"/>
      <c r="I30" s="65"/>
      <c r="J30" s="65"/>
      <c r="K30" s="65"/>
      <c r="L30" s="65"/>
      <c r="M30" s="65"/>
    </row>
    <row r="31" spans="1:37" x14ac:dyDescent="0.25">
      <c r="A31" s="65"/>
      <c r="B31" s="65"/>
      <c r="C31" s="65"/>
      <c r="D31" s="65"/>
      <c r="E31" s="65"/>
      <c r="F31" s="65"/>
      <c r="G31" s="65"/>
      <c r="H31" s="65"/>
      <c r="I31" s="65"/>
      <c r="J31" s="65"/>
      <c r="K31" s="65"/>
      <c r="L31" s="65"/>
      <c r="M31" s="65"/>
    </row>
    <row r="32" spans="1:37" x14ac:dyDescent="0.25">
      <c r="A32" s="65"/>
      <c r="B32" s="65"/>
      <c r="C32" s="65"/>
      <c r="D32" s="65"/>
      <c r="E32" s="65"/>
      <c r="F32" s="65"/>
      <c r="G32" s="65"/>
      <c r="H32" s="65"/>
      <c r="I32" s="65"/>
      <c r="J32" s="65"/>
      <c r="K32" s="65"/>
      <c r="L32" s="53"/>
      <c r="M32" s="65"/>
    </row>
    <row r="33" spans="1:18" x14ac:dyDescent="0.25">
      <c r="A33" s="110" t="s">
        <v>38</v>
      </c>
      <c r="B33" s="109"/>
      <c r="C33" s="108"/>
      <c r="D33" s="106" t="s">
        <v>36</v>
      </c>
      <c r="E33" s="104" t="s">
        <v>37</v>
      </c>
      <c r="F33" s="107"/>
      <c r="G33" s="106" t="s">
        <v>36</v>
      </c>
      <c r="H33" s="104" t="s">
        <v>35</v>
      </c>
      <c r="I33" s="105"/>
      <c r="J33" s="104" t="s">
        <v>34</v>
      </c>
      <c r="K33" s="103" t="s">
        <v>33</v>
      </c>
      <c r="L33" s="102"/>
      <c r="M33" s="107"/>
      <c r="P33" s="99"/>
      <c r="Q33" s="99"/>
      <c r="R33" s="98"/>
    </row>
    <row r="34" spans="1:18" x14ac:dyDescent="0.25">
      <c r="A34" s="97" t="s">
        <v>32</v>
      </c>
      <c r="B34" s="93"/>
      <c r="C34" s="96"/>
      <c r="D34" s="95"/>
      <c r="E34" s="336"/>
      <c r="F34" s="336"/>
      <c r="G34" s="94" t="s">
        <v>31</v>
      </c>
      <c r="H34" s="93"/>
      <c r="I34" s="92"/>
      <c r="J34" s="91"/>
      <c r="K34" s="79" t="s">
        <v>30</v>
      </c>
      <c r="L34" s="78"/>
      <c r="M34" s="77"/>
      <c r="P34" s="76"/>
      <c r="Q34" s="76"/>
      <c r="R34" s="51"/>
    </row>
    <row r="35" spans="1:18" x14ac:dyDescent="0.25">
      <c r="A35" s="54" t="s">
        <v>29</v>
      </c>
      <c r="B35" s="57"/>
      <c r="C35" s="90"/>
      <c r="D35" s="72"/>
      <c r="E35" s="337"/>
      <c r="F35" s="337"/>
      <c r="G35" s="70" t="s">
        <v>28</v>
      </c>
      <c r="H35" s="69"/>
      <c r="I35" s="68"/>
      <c r="J35" s="67"/>
      <c r="K35" s="89"/>
      <c r="L35" s="53"/>
      <c r="M35" s="52"/>
      <c r="P35" s="51"/>
      <c r="Q35" s="50"/>
      <c r="R35" s="51"/>
    </row>
    <row r="36" spans="1:18" x14ac:dyDescent="0.25">
      <c r="A36" s="88"/>
      <c r="B36" s="87"/>
      <c r="C36" s="86"/>
      <c r="D36" s="72"/>
      <c r="E36" s="71"/>
      <c r="F36" s="65"/>
      <c r="G36" s="70" t="s">
        <v>27</v>
      </c>
      <c r="H36" s="69"/>
      <c r="I36" s="68"/>
      <c r="J36" s="67"/>
      <c r="K36" s="79" t="s">
        <v>26</v>
      </c>
      <c r="L36" s="78"/>
      <c r="M36" s="77"/>
      <c r="P36" s="76"/>
      <c r="Q36" s="76"/>
      <c r="R36" s="51"/>
    </row>
    <row r="37" spans="1:18" x14ac:dyDescent="0.25">
      <c r="A37" s="85"/>
      <c r="B37" s="84"/>
      <c r="C37" s="80"/>
      <c r="D37" s="72"/>
      <c r="E37" s="71"/>
      <c r="F37" s="65"/>
      <c r="G37" s="70" t="s">
        <v>25</v>
      </c>
      <c r="H37" s="69"/>
      <c r="I37" s="68"/>
      <c r="J37" s="67"/>
      <c r="K37" s="66"/>
      <c r="L37" s="65"/>
      <c r="M37" s="64"/>
      <c r="P37" s="51"/>
      <c r="Q37" s="50"/>
      <c r="R37" s="51"/>
    </row>
    <row r="38" spans="1:18" x14ac:dyDescent="0.25">
      <c r="A38" s="83"/>
      <c r="B38" s="82"/>
      <c r="C38" s="81"/>
      <c r="D38" s="72"/>
      <c r="E38" s="71"/>
      <c r="F38" s="65"/>
      <c r="G38" s="70" t="s">
        <v>24</v>
      </c>
      <c r="H38" s="69"/>
      <c r="I38" s="68"/>
      <c r="J38" s="67"/>
      <c r="K38" s="54"/>
      <c r="L38" s="53"/>
      <c r="M38" s="52"/>
      <c r="P38" s="51"/>
      <c r="Q38" s="50"/>
      <c r="R38" s="51"/>
    </row>
    <row r="39" spans="1:18" x14ac:dyDescent="0.25">
      <c r="A39" s="75"/>
      <c r="B39" s="74"/>
      <c r="C39" s="80"/>
      <c r="D39" s="72"/>
      <c r="E39" s="71"/>
      <c r="F39" s="65"/>
      <c r="G39" s="70" t="s">
        <v>23</v>
      </c>
      <c r="H39" s="69"/>
      <c r="I39" s="68"/>
      <c r="J39" s="67"/>
      <c r="K39" s="79" t="s">
        <v>22</v>
      </c>
      <c r="L39" s="78"/>
      <c r="M39" s="77"/>
      <c r="P39" s="76"/>
      <c r="Q39" s="76"/>
      <c r="R39" s="51"/>
    </row>
    <row r="40" spans="1:18" x14ac:dyDescent="0.25">
      <c r="A40" s="75"/>
      <c r="B40" s="74"/>
      <c r="C40" s="73"/>
      <c r="D40" s="72"/>
      <c r="E40" s="71"/>
      <c r="F40" s="65"/>
      <c r="G40" s="70" t="s">
        <v>21</v>
      </c>
      <c r="H40" s="69"/>
      <c r="I40" s="68"/>
      <c r="J40" s="67"/>
      <c r="K40" s="66"/>
      <c r="L40" s="65"/>
      <c r="M40" s="64"/>
      <c r="P40" s="51"/>
      <c r="Q40" s="50"/>
      <c r="R40" s="51"/>
    </row>
    <row r="41" spans="1:18" x14ac:dyDescent="0.25">
      <c r="A41" s="63"/>
      <c r="B41" s="62"/>
      <c r="C41" s="61"/>
      <c r="D41" s="60"/>
      <c r="E41" s="59"/>
      <c r="F41" s="53"/>
      <c r="G41" s="58" t="s">
        <v>20</v>
      </c>
      <c r="H41" s="57"/>
      <c r="I41" s="56"/>
      <c r="J41" s="55"/>
      <c r="K41" s="54" t="e">
        <f>M4</f>
        <v>#REF!</v>
      </c>
      <c r="L41" s="53"/>
      <c r="M41" s="52"/>
      <c r="P41" s="51"/>
      <c r="Q41" s="50"/>
      <c r="R41" s="49"/>
    </row>
  </sheetData>
  <mergeCells count="37">
    <mergeCell ref="E35:F35"/>
    <mergeCell ref="B22:C22"/>
    <mergeCell ref="D22:E22"/>
    <mergeCell ref="F22:G22"/>
    <mergeCell ref="H22:I22"/>
    <mergeCell ref="J22:K22"/>
    <mergeCell ref="E34:F34"/>
    <mergeCell ref="B20:C20"/>
    <mergeCell ref="D20:E20"/>
    <mergeCell ref="F20:G20"/>
    <mergeCell ref="H20:I20"/>
    <mergeCell ref="J20:K20"/>
    <mergeCell ref="B21:C21"/>
    <mergeCell ref="D21:E21"/>
    <mergeCell ref="F21:G21"/>
    <mergeCell ref="H21:I21"/>
    <mergeCell ref="J21:K21"/>
    <mergeCell ref="J18:K18"/>
    <mergeCell ref="B19:C19"/>
    <mergeCell ref="D19:E19"/>
    <mergeCell ref="F19:G19"/>
    <mergeCell ref="H19:I19"/>
    <mergeCell ref="J19:K19"/>
    <mergeCell ref="E11:F11"/>
    <mergeCell ref="G11:H11"/>
    <mergeCell ref="E13:F13"/>
    <mergeCell ref="G13:H13"/>
    <mergeCell ref="B18:C18"/>
    <mergeCell ref="D18:E18"/>
    <mergeCell ref="F18:G18"/>
    <mergeCell ref="H18:I18"/>
    <mergeCell ref="A1:F1"/>
    <mergeCell ref="A4:C4"/>
    <mergeCell ref="E7:F7"/>
    <mergeCell ref="G7:H7"/>
    <mergeCell ref="E9:F9"/>
    <mergeCell ref="G9:H9"/>
  </mergeCells>
  <conditionalFormatting sqref="E7 E9 E11 E13">
    <cfRule type="cellIs" dxfId="27" priority="2" stopIfTrue="1" operator="equal">
      <formula>"Bye"</formula>
    </cfRule>
  </conditionalFormatting>
  <conditionalFormatting sqref="R41">
    <cfRule type="expression" dxfId="26" priority="1" stopIfTrue="1">
      <formula>$O$1="CU"</formula>
    </cfRule>
  </conditionalFormatting>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indexed="11"/>
    <pageSetUpPr fitToPage="1"/>
  </sheetPr>
  <dimension ref="A1:AK57"/>
  <sheetViews>
    <sheetView showGridLines="0" showZeros="0" topLeftCell="A10" workbookViewId="0">
      <selection activeCell="O31" sqref="O31"/>
    </sheetView>
  </sheetViews>
  <sheetFormatPr defaultColWidth="9.109375" defaultRowHeight="13.2" x14ac:dyDescent="0.25"/>
  <cols>
    <col min="1" max="2" width="3.33203125" style="48" customWidth="1"/>
    <col min="3" max="3" width="4.6640625" style="48" customWidth="1"/>
    <col min="4" max="4" width="6.6640625" style="48" customWidth="1"/>
    <col min="5" max="5" width="4.33203125" style="48" customWidth="1"/>
    <col min="6" max="6" width="12.6640625" style="48" customWidth="1"/>
    <col min="7" max="7" width="2.6640625" style="48" customWidth="1"/>
    <col min="8" max="8" width="7.6640625" style="48" customWidth="1"/>
    <col min="9" max="9" width="5.88671875" style="48" customWidth="1"/>
    <col min="10" max="10" width="1.6640625" style="304" customWidth="1"/>
    <col min="11" max="11" width="10.6640625" style="48" customWidth="1"/>
    <col min="12" max="12" width="1.6640625" style="304" customWidth="1"/>
    <col min="13" max="13" width="10.6640625" style="48" customWidth="1"/>
    <col min="14" max="14" width="1.6640625" style="305" customWidth="1"/>
    <col min="15" max="15" width="10.6640625" style="48" customWidth="1"/>
    <col min="16" max="16" width="1.6640625" style="304" customWidth="1"/>
    <col min="17" max="17" width="10.6640625" style="48" customWidth="1"/>
    <col min="18" max="18" width="1.6640625" style="305" customWidth="1"/>
    <col min="19" max="19" width="9.109375" style="48" hidden="1" customWidth="1"/>
    <col min="20" max="20" width="8.6640625" style="48" customWidth="1"/>
    <col min="21" max="21" width="9.109375" style="48" hidden="1" customWidth="1"/>
    <col min="22" max="24" width="9.109375" style="48"/>
    <col min="25" max="34" width="9.109375" style="48" hidden="1" customWidth="1"/>
    <col min="35" max="16384" width="9.109375" style="48"/>
  </cols>
  <sheetData>
    <row r="1" spans="1:37" s="181" customFormat="1" ht="21.75" customHeight="1" x14ac:dyDescent="0.25">
      <c r="A1" s="176" t="s">
        <v>16</v>
      </c>
      <c r="B1" s="176"/>
      <c r="C1" s="154"/>
      <c r="D1" s="154"/>
      <c r="E1" s="154"/>
      <c r="F1" s="154"/>
      <c r="G1" s="154"/>
      <c r="H1" s="176"/>
      <c r="I1" s="177"/>
      <c r="J1" s="153"/>
      <c r="K1" s="178" t="s">
        <v>79</v>
      </c>
      <c r="L1" s="179"/>
      <c r="M1" s="180"/>
      <c r="N1" s="153"/>
      <c r="O1" s="153" t="s">
        <v>105</v>
      </c>
      <c r="P1" s="153"/>
      <c r="Q1" s="154"/>
      <c r="R1" s="153"/>
      <c r="Y1" s="182"/>
      <c r="Z1" s="182"/>
      <c r="AA1" s="182"/>
      <c r="AB1" s="152" t="e">
        <f>IF($Y$5=1,CONCATENATE(VLOOKUP($Y$3,$AA$2:$AH$14,2)),CONCATENATE(VLOOKUP($Y$3,$AA$16:$AH$25,2)))</f>
        <v>#REF!</v>
      </c>
      <c r="AC1" s="152" t="e">
        <f>IF($Y$5=1,CONCATENATE(VLOOKUP($Y$3,$AA$2:$AH$14,3)),CONCATENATE(VLOOKUP($Y$3,$AA$16:$AH$25,3)))</f>
        <v>#REF!</v>
      </c>
      <c r="AD1" s="152" t="e">
        <f>IF($Y$5=1,CONCATENATE(VLOOKUP($Y$3,$AA$2:$AH$14,4)),CONCATENATE(VLOOKUP($Y$3,$AA$16:$AH$25,4)))</f>
        <v>#REF!</v>
      </c>
      <c r="AE1" s="152" t="e">
        <f>IF($Y$5=1,CONCATENATE(VLOOKUP($Y$3,$AA$2:$AH$14,5)),CONCATENATE(VLOOKUP($Y$3,$AA$16:$AH$25,5)))</f>
        <v>#REF!</v>
      </c>
      <c r="AF1" s="152" t="e">
        <f>IF($Y$5=1,CONCATENATE(VLOOKUP($Y$3,$AA$2:$AH$14,6)),CONCATENATE(VLOOKUP($Y$3,$AA$16:$AH$25,6)))</f>
        <v>#REF!</v>
      </c>
      <c r="AG1" s="152" t="e">
        <f>IF($Y$5=1,CONCATENATE(VLOOKUP($Y$3,$AA$2:$AH$14,7)),CONCATENATE(VLOOKUP($Y$3,$AA$16:$AH$25,7)))</f>
        <v>#REF!</v>
      </c>
      <c r="AH1" s="152" t="e">
        <f>IF($Y$5=1,CONCATENATE(VLOOKUP($Y$3,$AA$2:$AH$14,8)),CONCATENATE(VLOOKUP($Y$3,$AA$16:$AH$25,8)))</f>
        <v>#REF!</v>
      </c>
    </row>
    <row r="2" spans="1:37" s="186" customFormat="1" x14ac:dyDescent="0.25">
      <c r="A2" s="183" t="s">
        <v>77</v>
      </c>
      <c r="B2" s="184"/>
      <c r="C2" s="184"/>
      <c r="D2" s="184"/>
      <c r="E2" s="306">
        <v>0</v>
      </c>
      <c r="F2" s="184" t="s">
        <v>142</v>
      </c>
      <c r="G2" s="185"/>
      <c r="H2" s="144"/>
      <c r="I2" s="144"/>
      <c r="J2" s="143"/>
      <c r="K2" s="179"/>
      <c r="L2" s="179"/>
      <c r="M2" s="179"/>
      <c r="N2" s="143"/>
      <c r="O2" s="144"/>
      <c r="P2" s="143"/>
      <c r="Q2" s="144"/>
      <c r="R2" s="143"/>
      <c r="Y2" s="142"/>
      <c r="Z2" s="111"/>
      <c r="AA2" s="111" t="s">
        <v>50</v>
      </c>
      <c r="AB2" s="114">
        <v>300</v>
      </c>
      <c r="AC2" s="114">
        <v>250</v>
      </c>
      <c r="AD2" s="114">
        <v>200</v>
      </c>
      <c r="AE2" s="114">
        <v>150</v>
      </c>
      <c r="AF2" s="114">
        <v>120</v>
      </c>
      <c r="AG2" s="114">
        <v>90</v>
      </c>
      <c r="AH2" s="114">
        <v>40</v>
      </c>
      <c r="AI2" s="48"/>
      <c r="AJ2" s="48"/>
      <c r="AK2" s="48"/>
    </row>
    <row r="3" spans="1:37" s="187" customFormat="1" ht="11.25" customHeight="1" x14ac:dyDescent="0.25">
      <c r="A3" s="139" t="s">
        <v>75</v>
      </c>
      <c r="B3" s="139"/>
      <c r="C3" s="139"/>
      <c r="D3" s="139"/>
      <c r="E3" s="139"/>
      <c r="F3" s="139"/>
      <c r="G3" s="139" t="s">
        <v>4</v>
      </c>
      <c r="H3" s="139"/>
      <c r="I3" s="139"/>
      <c r="J3" s="141"/>
      <c r="K3" s="139" t="s">
        <v>74</v>
      </c>
      <c r="L3" s="141"/>
      <c r="M3" s="139"/>
      <c r="N3" s="141"/>
      <c r="O3" s="139"/>
      <c r="P3" s="141"/>
      <c r="Q3" s="139"/>
      <c r="R3" s="140" t="s">
        <v>73</v>
      </c>
      <c r="Y3" s="111" t="str">
        <f>IF(K4="OB","A",IF(K4="IX","W",IF(K4="","",K4)))</f>
        <v/>
      </c>
      <c r="Z3" s="111"/>
      <c r="AA3" s="111" t="s">
        <v>48</v>
      </c>
      <c r="AB3" s="114">
        <v>280</v>
      </c>
      <c r="AC3" s="114">
        <v>230</v>
      </c>
      <c r="AD3" s="114">
        <v>180</v>
      </c>
      <c r="AE3" s="114">
        <v>140</v>
      </c>
      <c r="AF3" s="114">
        <v>80</v>
      </c>
      <c r="AG3" s="114">
        <v>0</v>
      </c>
      <c r="AH3" s="114">
        <v>0</v>
      </c>
      <c r="AI3" s="48"/>
      <c r="AJ3" s="48"/>
      <c r="AK3" s="48"/>
    </row>
    <row r="4" spans="1:37" s="195" customFormat="1" ht="11.25" customHeight="1" thickBot="1" x14ac:dyDescent="0.3">
      <c r="A4" s="333" t="s">
        <v>17</v>
      </c>
      <c r="B4" s="333"/>
      <c r="C4" s="333"/>
      <c r="D4" s="188"/>
      <c r="E4" s="189"/>
      <c r="F4" s="189"/>
      <c r="G4" s="189" t="s">
        <v>18</v>
      </c>
      <c r="H4" s="190"/>
      <c r="I4" s="189"/>
      <c r="J4" s="191"/>
      <c r="K4" s="192"/>
      <c r="L4" s="191"/>
      <c r="M4" s="193"/>
      <c r="N4" s="191"/>
      <c r="O4" s="189"/>
      <c r="P4" s="191"/>
      <c r="Q4" s="189"/>
      <c r="R4" s="194" t="e">
        <f>[7]Altalanos!$E$10</f>
        <v>#REF!</v>
      </c>
      <c r="Y4" s="111"/>
      <c r="Z4" s="111"/>
      <c r="AA4" s="111" t="s">
        <v>52</v>
      </c>
      <c r="AB4" s="114">
        <v>250</v>
      </c>
      <c r="AC4" s="114">
        <v>200</v>
      </c>
      <c r="AD4" s="114">
        <v>150</v>
      </c>
      <c r="AE4" s="114">
        <v>120</v>
      </c>
      <c r="AF4" s="114">
        <v>90</v>
      </c>
      <c r="AG4" s="114">
        <v>60</v>
      </c>
      <c r="AH4" s="114">
        <v>25</v>
      </c>
      <c r="AI4" s="48"/>
      <c r="AJ4" s="48"/>
      <c r="AK4" s="48"/>
    </row>
    <row r="5" spans="1:37" s="187" customFormat="1" x14ac:dyDescent="0.25">
      <c r="A5" s="84"/>
      <c r="B5" s="196" t="s">
        <v>106</v>
      </c>
      <c r="C5" s="197" t="s">
        <v>38</v>
      </c>
      <c r="D5" s="196" t="s">
        <v>107</v>
      </c>
      <c r="E5" s="196" t="s">
        <v>108</v>
      </c>
      <c r="F5" s="198" t="s">
        <v>109</v>
      </c>
      <c r="G5" s="198" t="s">
        <v>65</v>
      </c>
      <c r="H5" s="198"/>
      <c r="I5" s="198" t="s">
        <v>64</v>
      </c>
      <c r="J5" s="198"/>
      <c r="K5" s="196" t="s">
        <v>110</v>
      </c>
      <c r="L5" s="199"/>
      <c r="M5" s="196" t="s">
        <v>111</v>
      </c>
      <c r="N5" s="199"/>
      <c r="O5" s="196" t="s">
        <v>86</v>
      </c>
      <c r="P5" s="199"/>
      <c r="Q5" s="196" t="s">
        <v>112</v>
      </c>
      <c r="R5" s="200"/>
      <c r="Y5" s="111" t="e">
        <f>IF(OR([7]Altalanos!$A$8="F1",[7]Altalanos!$A$8="F2",[7]Altalanos!$A$8="N1",[7]Altalanos!$A$8="N2"),1,2)</f>
        <v>#REF!</v>
      </c>
      <c r="Z5" s="111"/>
      <c r="AA5" s="111" t="s">
        <v>51</v>
      </c>
      <c r="AB5" s="114">
        <v>200</v>
      </c>
      <c r="AC5" s="114">
        <v>150</v>
      </c>
      <c r="AD5" s="114">
        <v>120</v>
      </c>
      <c r="AE5" s="114">
        <v>90</v>
      </c>
      <c r="AF5" s="114">
        <v>60</v>
      </c>
      <c r="AG5" s="114">
        <v>40</v>
      </c>
      <c r="AH5" s="114">
        <v>15</v>
      </c>
      <c r="AI5" s="48"/>
      <c r="AJ5" s="48"/>
      <c r="AK5" s="48"/>
    </row>
    <row r="6" spans="1:37" s="208" customFormat="1" ht="11.1" customHeight="1" thickBot="1" x14ac:dyDescent="0.3">
      <c r="A6" s="201"/>
      <c r="B6" s="202"/>
      <c r="C6" s="202"/>
      <c r="D6" s="202"/>
      <c r="E6" s="202"/>
      <c r="F6" s="203" t="s">
        <v>78</v>
      </c>
      <c r="G6" s="204"/>
      <c r="H6" s="205"/>
      <c r="I6" s="204"/>
      <c r="J6" s="206"/>
      <c r="K6" s="202" t="s">
        <v>78</v>
      </c>
      <c r="L6" s="206"/>
      <c r="M6" s="202" t="s">
        <v>78</v>
      </c>
      <c r="N6" s="206"/>
      <c r="O6" s="202" t="str">
        <f>IF(Y3="","",CONCATENATE(VLOOKUP(Y3,AB1:AH1,2)," pont"))</f>
        <v/>
      </c>
      <c r="P6" s="206"/>
      <c r="Q6" s="202" t="str">
        <f>IF(Y3="","",CONCATENATE(VLOOKUP(Y3,AB1:AH1,1)," pont"))</f>
        <v/>
      </c>
      <c r="R6" s="207"/>
      <c r="Y6" s="209"/>
      <c r="Z6" s="209"/>
      <c r="AA6" s="209" t="s">
        <v>49</v>
      </c>
      <c r="AB6" s="210">
        <v>150</v>
      </c>
      <c r="AC6" s="210">
        <v>120</v>
      </c>
      <c r="AD6" s="210">
        <v>90</v>
      </c>
      <c r="AE6" s="210">
        <v>60</v>
      </c>
      <c r="AF6" s="210">
        <v>40</v>
      </c>
      <c r="AG6" s="210">
        <v>25</v>
      </c>
      <c r="AH6" s="210">
        <v>10</v>
      </c>
      <c r="AI6" s="211"/>
      <c r="AJ6" s="211"/>
      <c r="AK6" s="211"/>
    </row>
    <row r="7" spans="1:37" s="224" customFormat="1" ht="12.9" customHeight="1" x14ac:dyDescent="0.25">
      <c r="A7" s="212">
        <v>1</v>
      </c>
      <c r="B7" s="213">
        <v>0</v>
      </c>
      <c r="C7" s="214">
        <v>0</v>
      </c>
      <c r="D7" s="214">
        <v>0</v>
      </c>
      <c r="E7" s="329">
        <v>1</v>
      </c>
      <c r="F7" s="308" t="s">
        <v>288</v>
      </c>
      <c r="G7" s="216">
        <v>0</v>
      </c>
      <c r="H7" s="216"/>
      <c r="I7" s="216">
        <v>0</v>
      </c>
      <c r="J7" s="217"/>
      <c r="K7" s="218"/>
      <c r="L7" s="218"/>
      <c r="M7" s="218"/>
      <c r="N7" s="218"/>
      <c r="O7" s="219"/>
      <c r="P7" s="220"/>
      <c r="Q7" s="221"/>
      <c r="R7" s="222"/>
      <c r="S7" s="223"/>
      <c r="U7" s="225" t="e">
        <f>[7]Birók!P21</f>
        <v>#REF!</v>
      </c>
      <c r="Y7" s="111"/>
      <c r="Z7" s="111"/>
      <c r="AA7" s="111" t="s">
        <v>47</v>
      </c>
      <c r="AB7" s="114">
        <v>120</v>
      </c>
      <c r="AC7" s="114">
        <v>90</v>
      </c>
      <c r="AD7" s="114">
        <v>60</v>
      </c>
      <c r="AE7" s="114">
        <v>40</v>
      </c>
      <c r="AF7" s="114">
        <v>25</v>
      </c>
      <c r="AG7" s="114">
        <v>10</v>
      </c>
      <c r="AH7" s="114">
        <v>5</v>
      </c>
      <c r="AI7" s="48"/>
      <c r="AJ7" s="48"/>
      <c r="AK7" s="48"/>
    </row>
    <row r="8" spans="1:37" s="224" customFormat="1" ht="12.9" customHeight="1" x14ac:dyDescent="0.25">
      <c r="A8" s="226"/>
      <c r="B8" s="227"/>
      <c r="C8" s="228"/>
      <c r="D8" s="228"/>
      <c r="E8" s="229"/>
      <c r="F8" s="230"/>
      <c r="G8" s="230"/>
      <c r="H8" s="231"/>
      <c r="I8" s="232" t="s">
        <v>113</v>
      </c>
      <c r="J8" s="233" t="s">
        <v>114</v>
      </c>
      <c r="K8" s="234" t="s">
        <v>288</v>
      </c>
      <c r="L8" s="234"/>
      <c r="M8" s="218"/>
      <c r="N8" s="218"/>
      <c r="O8" s="219"/>
      <c r="P8" s="220"/>
      <c r="Q8" s="221"/>
      <c r="R8" s="222"/>
      <c r="S8" s="223"/>
      <c r="U8" s="235" t="e">
        <f>[7]Birók!P22</f>
        <v>#REF!</v>
      </c>
      <c r="Y8" s="111"/>
      <c r="Z8" s="111"/>
      <c r="AA8" s="111" t="s">
        <v>45</v>
      </c>
      <c r="AB8" s="114">
        <v>90</v>
      </c>
      <c r="AC8" s="114">
        <v>60</v>
      </c>
      <c r="AD8" s="114">
        <v>40</v>
      </c>
      <c r="AE8" s="114">
        <v>25</v>
      </c>
      <c r="AF8" s="114">
        <v>10</v>
      </c>
      <c r="AG8" s="114">
        <v>5</v>
      </c>
      <c r="AH8" s="114">
        <v>2</v>
      </c>
      <c r="AI8" s="48"/>
      <c r="AJ8" s="48"/>
      <c r="AK8" s="48"/>
    </row>
    <row r="9" spans="1:37" s="224" customFormat="1" ht="12.9" customHeight="1" x14ac:dyDescent="0.25">
      <c r="A9" s="226">
        <v>2</v>
      </c>
      <c r="B9" s="213" t="s">
        <v>78</v>
      </c>
      <c r="C9" s="214" t="s">
        <v>78</v>
      </c>
      <c r="D9" s="214" t="s">
        <v>78</v>
      </c>
      <c r="E9" s="215"/>
      <c r="F9" s="236" t="s">
        <v>78</v>
      </c>
      <c r="G9" s="236" t="s">
        <v>78</v>
      </c>
      <c r="H9" s="236"/>
      <c r="I9" s="216" t="s">
        <v>78</v>
      </c>
      <c r="J9" s="237"/>
      <c r="K9" s="218"/>
      <c r="L9" s="238"/>
      <c r="M9" s="218"/>
      <c r="N9" s="218"/>
      <c r="O9" s="219"/>
      <c r="P9" s="220"/>
      <c r="Q9" s="221"/>
      <c r="R9" s="222"/>
      <c r="S9" s="223"/>
      <c r="U9" s="235" t="e">
        <f>[7]Birók!P23</f>
        <v>#REF!</v>
      </c>
      <c r="Y9" s="111"/>
      <c r="Z9" s="111"/>
      <c r="AA9" s="111" t="s">
        <v>44</v>
      </c>
      <c r="AB9" s="114">
        <v>60</v>
      </c>
      <c r="AC9" s="114">
        <v>40</v>
      </c>
      <c r="AD9" s="114">
        <v>25</v>
      </c>
      <c r="AE9" s="114">
        <v>10</v>
      </c>
      <c r="AF9" s="114">
        <v>5</v>
      </c>
      <c r="AG9" s="114">
        <v>2</v>
      </c>
      <c r="AH9" s="114">
        <v>1</v>
      </c>
      <c r="AI9" s="48"/>
      <c r="AJ9" s="48"/>
      <c r="AK9" s="48"/>
    </row>
    <row r="10" spans="1:37" s="224" customFormat="1" ht="12.9" customHeight="1" x14ac:dyDescent="0.25">
      <c r="A10" s="226"/>
      <c r="B10" s="227"/>
      <c r="C10" s="228"/>
      <c r="D10" s="228"/>
      <c r="E10" s="239"/>
      <c r="F10" s="230"/>
      <c r="G10" s="230"/>
      <c r="H10" s="231"/>
      <c r="I10" s="218"/>
      <c r="J10" s="240"/>
      <c r="K10" s="241" t="s">
        <v>113</v>
      </c>
      <c r="L10" s="242"/>
      <c r="M10" s="234" t="s">
        <v>288</v>
      </c>
      <c r="N10" s="243"/>
      <c r="O10" s="244"/>
      <c r="P10" s="244"/>
      <c r="Q10" s="221"/>
      <c r="R10" s="222"/>
      <c r="S10" s="223"/>
      <c r="U10" s="235" t="e">
        <f>[7]Birók!P24</f>
        <v>#REF!</v>
      </c>
      <c r="Y10" s="111"/>
      <c r="Z10" s="111"/>
      <c r="AA10" s="111" t="s">
        <v>43</v>
      </c>
      <c r="AB10" s="114">
        <v>40</v>
      </c>
      <c r="AC10" s="114">
        <v>25</v>
      </c>
      <c r="AD10" s="114">
        <v>15</v>
      </c>
      <c r="AE10" s="114">
        <v>7</v>
      </c>
      <c r="AF10" s="114">
        <v>4</v>
      </c>
      <c r="AG10" s="114">
        <v>1</v>
      </c>
      <c r="AH10" s="114">
        <v>0</v>
      </c>
      <c r="AI10" s="48"/>
      <c r="AJ10" s="48"/>
      <c r="AK10" s="48"/>
    </row>
    <row r="11" spans="1:37" s="224" customFormat="1" ht="12.9" customHeight="1" x14ac:dyDescent="0.25">
      <c r="A11" s="226">
        <v>3</v>
      </c>
      <c r="B11" s="213">
        <v>0</v>
      </c>
      <c r="C11" s="214">
        <v>0</v>
      </c>
      <c r="D11" s="214">
        <v>0</v>
      </c>
      <c r="E11" s="329">
        <v>3</v>
      </c>
      <c r="F11" s="236" t="s">
        <v>289</v>
      </c>
      <c r="G11" s="236">
        <v>0</v>
      </c>
      <c r="H11" s="236"/>
      <c r="I11" s="236">
        <v>0</v>
      </c>
      <c r="J11" s="217"/>
      <c r="K11" s="218"/>
      <c r="L11" s="245"/>
      <c r="M11" s="218" t="s">
        <v>314</v>
      </c>
      <c r="N11" s="246"/>
      <c r="O11" s="244"/>
      <c r="P11" s="244"/>
      <c r="Q11" s="221"/>
      <c r="R11" s="222"/>
      <c r="S11" s="223"/>
      <c r="U11" s="235" t="e">
        <f>[7]Birók!P25</f>
        <v>#REF!</v>
      </c>
      <c r="Y11" s="111"/>
      <c r="Z11" s="111"/>
      <c r="AA11" s="111" t="s">
        <v>42</v>
      </c>
      <c r="AB11" s="114">
        <v>25</v>
      </c>
      <c r="AC11" s="114">
        <v>15</v>
      </c>
      <c r="AD11" s="114">
        <v>10</v>
      </c>
      <c r="AE11" s="114">
        <v>6</v>
      </c>
      <c r="AF11" s="114">
        <v>3</v>
      </c>
      <c r="AG11" s="114">
        <v>1</v>
      </c>
      <c r="AH11" s="114">
        <v>0</v>
      </c>
      <c r="AI11" s="48"/>
      <c r="AJ11" s="48"/>
      <c r="AK11" s="48"/>
    </row>
    <row r="12" spans="1:37" s="224" customFormat="1" ht="12.9" customHeight="1" x14ac:dyDescent="0.25">
      <c r="A12" s="226"/>
      <c r="B12" s="227"/>
      <c r="C12" s="228"/>
      <c r="D12" s="228"/>
      <c r="E12" s="239"/>
      <c r="F12" s="230"/>
      <c r="G12" s="230"/>
      <c r="H12" s="231"/>
      <c r="I12" s="232" t="s">
        <v>113</v>
      </c>
      <c r="J12" s="233"/>
      <c r="K12" s="236" t="s">
        <v>289</v>
      </c>
      <c r="L12" s="247"/>
      <c r="M12" s="218"/>
      <c r="N12" s="246"/>
      <c r="O12" s="244"/>
      <c r="P12" s="244"/>
      <c r="Q12" s="221"/>
      <c r="R12" s="222"/>
      <c r="S12" s="223"/>
      <c r="U12" s="235" t="e">
        <f>[7]Birók!P26</f>
        <v>#REF!</v>
      </c>
      <c r="Y12" s="111"/>
      <c r="Z12" s="111"/>
      <c r="AA12" s="111" t="s">
        <v>41</v>
      </c>
      <c r="AB12" s="114">
        <v>15</v>
      </c>
      <c r="AC12" s="114">
        <v>10</v>
      </c>
      <c r="AD12" s="114">
        <v>6</v>
      </c>
      <c r="AE12" s="114">
        <v>3</v>
      </c>
      <c r="AF12" s="114">
        <v>1</v>
      </c>
      <c r="AG12" s="114">
        <v>0</v>
      </c>
      <c r="AH12" s="114">
        <v>0</v>
      </c>
      <c r="AI12" s="48"/>
      <c r="AJ12" s="48"/>
      <c r="AK12" s="48"/>
    </row>
    <row r="13" spans="1:37" s="224" customFormat="1" ht="12.9" customHeight="1" x14ac:dyDescent="0.25">
      <c r="A13" s="226">
        <v>4</v>
      </c>
      <c r="B13" s="213">
        <v>0</v>
      </c>
      <c r="C13" s="214">
        <v>0</v>
      </c>
      <c r="D13" s="214">
        <v>0</v>
      </c>
      <c r="E13" s="215">
        <v>10</v>
      </c>
      <c r="F13" s="236" t="s">
        <v>290</v>
      </c>
      <c r="G13" s="236">
        <v>0</v>
      </c>
      <c r="H13" s="236"/>
      <c r="I13" s="236">
        <v>0</v>
      </c>
      <c r="J13" s="248"/>
      <c r="K13" s="218" t="s">
        <v>309</v>
      </c>
      <c r="L13" s="218"/>
      <c r="M13" s="218"/>
      <c r="N13" s="246"/>
      <c r="O13" s="244"/>
      <c r="P13" s="244"/>
      <c r="Q13" s="221"/>
      <c r="R13" s="222"/>
      <c r="S13" s="223"/>
      <c r="U13" s="235" t="e">
        <f>[7]Birók!P27</f>
        <v>#REF!</v>
      </c>
      <c r="Y13" s="111"/>
      <c r="Z13" s="111"/>
      <c r="AA13" s="111" t="s">
        <v>40</v>
      </c>
      <c r="AB13" s="114">
        <v>10</v>
      </c>
      <c r="AC13" s="114">
        <v>6</v>
      </c>
      <c r="AD13" s="114">
        <v>3</v>
      </c>
      <c r="AE13" s="114">
        <v>1</v>
      </c>
      <c r="AF13" s="114">
        <v>0</v>
      </c>
      <c r="AG13" s="114">
        <v>0</v>
      </c>
      <c r="AH13" s="114">
        <v>0</v>
      </c>
      <c r="AI13" s="48"/>
      <c r="AJ13" s="48"/>
      <c r="AK13" s="48"/>
    </row>
    <row r="14" spans="1:37" s="224" customFormat="1" ht="12.9" customHeight="1" x14ac:dyDescent="0.25">
      <c r="A14" s="226"/>
      <c r="B14" s="227"/>
      <c r="C14" s="228"/>
      <c r="D14" s="228"/>
      <c r="E14" s="239"/>
      <c r="F14" s="218"/>
      <c r="G14" s="218"/>
      <c r="H14" s="249"/>
      <c r="I14" s="250"/>
      <c r="J14" s="240"/>
      <c r="K14" s="218"/>
      <c r="L14" s="218"/>
      <c r="M14" s="241" t="s">
        <v>113</v>
      </c>
      <c r="N14" s="242"/>
      <c r="O14" s="234" t="s">
        <v>288</v>
      </c>
      <c r="P14" s="243"/>
      <c r="Q14" s="221"/>
      <c r="R14" s="222"/>
      <c r="S14" s="223"/>
      <c r="U14" s="235" t="e">
        <f>[7]Birók!P28</f>
        <v>#REF!</v>
      </c>
      <c r="Y14" s="111"/>
      <c r="Z14" s="111"/>
      <c r="AA14" s="111" t="s">
        <v>39</v>
      </c>
      <c r="AB14" s="114">
        <v>3</v>
      </c>
      <c r="AC14" s="114">
        <v>2</v>
      </c>
      <c r="AD14" s="114">
        <v>1</v>
      </c>
      <c r="AE14" s="114">
        <v>0</v>
      </c>
      <c r="AF14" s="114">
        <v>0</v>
      </c>
      <c r="AG14" s="114">
        <v>0</v>
      </c>
      <c r="AH14" s="114">
        <v>0</v>
      </c>
      <c r="AI14" s="48"/>
      <c r="AJ14" s="48"/>
      <c r="AK14" s="48"/>
    </row>
    <row r="15" spans="1:37" s="224" customFormat="1" ht="12.9" customHeight="1" x14ac:dyDescent="0.25">
      <c r="A15" s="212">
        <v>5</v>
      </c>
      <c r="B15" s="213">
        <v>0</v>
      </c>
      <c r="C15" s="214">
        <v>0</v>
      </c>
      <c r="D15" s="214">
        <v>0</v>
      </c>
      <c r="E15" s="215">
        <v>5</v>
      </c>
      <c r="F15" s="308" t="s">
        <v>291</v>
      </c>
      <c r="G15" s="216">
        <v>0</v>
      </c>
      <c r="H15" s="216"/>
      <c r="I15" s="216">
        <v>0</v>
      </c>
      <c r="J15" s="251"/>
      <c r="K15" s="218"/>
      <c r="L15" s="218"/>
      <c r="M15" s="218"/>
      <c r="N15" s="246"/>
      <c r="O15" s="218" t="s">
        <v>357</v>
      </c>
      <c r="P15" s="246"/>
      <c r="Q15" s="221"/>
      <c r="R15" s="222"/>
      <c r="S15" s="223"/>
      <c r="U15" s="235" t="e">
        <f>[7]Birók!P29</f>
        <v>#REF!</v>
      </c>
      <c r="Y15" s="111"/>
      <c r="Z15" s="111"/>
      <c r="AA15" s="111"/>
      <c r="AB15" s="111"/>
      <c r="AC15" s="111"/>
      <c r="AD15" s="111"/>
      <c r="AE15" s="111"/>
      <c r="AF15" s="111"/>
      <c r="AG15" s="111"/>
      <c r="AH15" s="111"/>
      <c r="AI15" s="48"/>
      <c r="AJ15" s="48"/>
      <c r="AK15" s="48"/>
    </row>
    <row r="16" spans="1:37" s="224" customFormat="1" ht="12.9" customHeight="1" thickBot="1" x14ac:dyDescent="0.3">
      <c r="A16" s="226"/>
      <c r="B16" s="227"/>
      <c r="C16" s="228"/>
      <c r="D16" s="228"/>
      <c r="E16" s="239"/>
      <c r="F16" s="230"/>
      <c r="G16" s="230"/>
      <c r="H16" s="231"/>
      <c r="I16" s="232" t="s">
        <v>113</v>
      </c>
      <c r="J16" s="233"/>
      <c r="K16" s="308" t="s">
        <v>291</v>
      </c>
      <c r="L16" s="234"/>
      <c r="M16" s="218"/>
      <c r="N16" s="246"/>
      <c r="O16" s="244"/>
      <c r="P16" s="246"/>
      <c r="Q16" s="221"/>
      <c r="R16" s="222"/>
      <c r="S16" s="223"/>
      <c r="U16" s="252" t="e">
        <f>[7]Birók!P30</f>
        <v>#REF!</v>
      </c>
      <c r="Y16" s="111"/>
      <c r="Z16" s="111"/>
      <c r="AA16" s="111" t="s">
        <v>50</v>
      </c>
      <c r="AB16" s="114">
        <v>150</v>
      </c>
      <c r="AC16" s="114">
        <v>120</v>
      </c>
      <c r="AD16" s="114">
        <v>90</v>
      </c>
      <c r="AE16" s="114">
        <v>60</v>
      </c>
      <c r="AF16" s="114">
        <v>40</v>
      </c>
      <c r="AG16" s="114">
        <v>25</v>
      </c>
      <c r="AH16" s="114">
        <v>15</v>
      </c>
      <c r="AI16" s="48"/>
      <c r="AJ16" s="48"/>
      <c r="AK16" s="48"/>
    </row>
    <row r="17" spans="1:37" s="224" customFormat="1" ht="12.9" customHeight="1" x14ac:dyDescent="0.25">
      <c r="A17" s="226">
        <v>6</v>
      </c>
      <c r="B17" s="213">
        <v>0</v>
      </c>
      <c r="C17" s="214">
        <v>0</v>
      </c>
      <c r="D17" s="214">
        <v>0</v>
      </c>
      <c r="E17" s="215">
        <v>8</v>
      </c>
      <c r="F17" s="236" t="s">
        <v>292</v>
      </c>
      <c r="G17" s="236">
        <v>0</v>
      </c>
      <c r="H17" s="236"/>
      <c r="I17" s="236">
        <v>0</v>
      </c>
      <c r="J17" s="237"/>
      <c r="K17" s="218" t="s">
        <v>316</v>
      </c>
      <c r="L17" s="238"/>
      <c r="M17" s="218"/>
      <c r="N17" s="246"/>
      <c r="O17" s="244"/>
      <c r="P17" s="246"/>
      <c r="Q17" s="221"/>
      <c r="R17" s="222"/>
      <c r="S17" s="223"/>
      <c r="Y17" s="111"/>
      <c r="Z17" s="111"/>
      <c r="AA17" s="111" t="s">
        <v>52</v>
      </c>
      <c r="AB17" s="114">
        <v>120</v>
      </c>
      <c r="AC17" s="114">
        <v>90</v>
      </c>
      <c r="AD17" s="114">
        <v>60</v>
      </c>
      <c r="AE17" s="114">
        <v>40</v>
      </c>
      <c r="AF17" s="114">
        <v>25</v>
      </c>
      <c r="AG17" s="114">
        <v>15</v>
      </c>
      <c r="AH17" s="114">
        <v>8</v>
      </c>
      <c r="AI17" s="48"/>
      <c r="AJ17" s="48"/>
      <c r="AK17" s="48"/>
    </row>
    <row r="18" spans="1:37" s="224" customFormat="1" ht="12.9" customHeight="1" x14ac:dyDescent="0.25">
      <c r="A18" s="226"/>
      <c r="B18" s="227"/>
      <c r="C18" s="228"/>
      <c r="D18" s="228"/>
      <c r="E18" s="239"/>
      <c r="F18" s="230"/>
      <c r="G18" s="230"/>
      <c r="H18" s="231"/>
      <c r="I18" s="218"/>
      <c r="J18" s="240"/>
      <c r="K18" s="241" t="s">
        <v>113</v>
      </c>
      <c r="L18" s="242"/>
      <c r="M18" s="308" t="s">
        <v>291</v>
      </c>
      <c r="N18" s="253"/>
      <c r="O18" s="244"/>
      <c r="P18" s="246"/>
      <c r="Q18" s="221"/>
      <c r="R18" s="222"/>
      <c r="S18" s="223"/>
      <c r="Y18" s="111"/>
      <c r="Z18" s="111"/>
      <c r="AA18" s="111" t="s">
        <v>51</v>
      </c>
      <c r="AB18" s="114">
        <v>90</v>
      </c>
      <c r="AC18" s="114">
        <v>60</v>
      </c>
      <c r="AD18" s="114">
        <v>40</v>
      </c>
      <c r="AE18" s="114">
        <v>25</v>
      </c>
      <c r="AF18" s="114">
        <v>15</v>
      </c>
      <c r="AG18" s="114">
        <v>8</v>
      </c>
      <c r="AH18" s="114">
        <v>4</v>
      </c>
      <c r="AI18" s="48"/>
      <c r="AJ18" s="48"/>
      <c r="AK18" s="48"/>
    </row>
    <row r="19" spans="1:37" s="224" customFormat="1" ht="12.9" customHeight="1" x14ac:dyDescent="0.25">
      <c r="A19" s="226">
        <v>7</v>
      </c>
      <c r="B19" s="213">
        <v>0</v>
      </c>
      <c r="C19" s="214">
        <v>0</v>
      </c>
      <c r="D19" s="214">
        <v>0</v>
      </c>
      <c r="E19" s="215">
        <v>7</v>
      </c>
      <c r="F19" s="236" t="s">
        <v>293</v>
      </c>
      <c r="G19" s="236">
        <v>0</v>
      </c>
      <c r="H19" s="236"/>
      <c r="I19" s="236">
        <v>0</v>
      </c>
      <c r="J19" s="217"/>
      <c r="K19" s="218"/>
      <c r="L19" s="245"/>
      <c r="M19" s="218" t="s">
        <v>358</v>
      </c>
      <c r="N19" s="244"/>
      <c r="O19" s="244"/>
      <c r="P19" s="246"/>
      <c r="Q19" s="221"/>
      <c r="R19" s="222"/>
      <c r="S19" s="223"/>
      <c r="Y19" s="111"/>
      <c r="Z19" s="111"/>
      <c r="AA19" s="111" t="s">
        <v>49</v>
      </c>
      <c r="AB19" s="114">
        <v>60</v>
      </c>
      <c r="AC19" s="114">
        <v>40</v>
      </c>
      <c r="AD19" s="114">
        <v>25</v>
      </c>
      <c r="AE19" s="114">
        <v>15</v>
      </c>
      <c r="AF19" s="114">
        <v>8</v>
      </c>
      <c r="AG19" s="114">
        <v>4</v>
      </c>
      <c r="AH19" s="114">
        <v>2</v>
      </c>
      <c r="AI19" s="48"/>
      <c r="AJ19" s="48"/>
      <c r="AK19" s="48"/>
    </row>
    <row r="20" spans="1:37" s="224" customFormat="1" ht="12.9" customHeight="1" x14ac:dyDescent="0.25">
      <c r="A20" s="226"/>
      <c r="B20" s="227"/>
      <c r="C20" s="228"/>
      <c r="D20" s="228"/>
      <c r="E20" s="229"/>
      <c r="F20" s="230"/>
      <c r="G20" s="230"/>
      <c r="H20" s="231"/>
      <c r="I20" s="232" t="s">
        <v>113</v>
      </c>
      <c r="J20" s="233"/>
      <c r="K20" s="236" t="s">
        <v>294</v>
      </c>
      <c r="L20" s="247"/>
      <c r="M20" s="218"/>
      <c r="N20" s="244"/>
      <c r="O20" s="244"/>
      <c r="P20" s="246"/>
      <c r="Q20" s="221"/>
      <c r="R20" s="222"/>
      <c r="S20" s="223"/>
      <c r="Y20" s="111"/>
      <c r="Z20" s="111"/>
      <c r="AA20" s="111" t="s">
        <v>47</v>
      </c>
      <c r="AB20" s="114">
        <v>40</v>
      </c>
      <c r="AC20" s="114">
        <v>25</v>
      </c>
      <c r="AD20" s="114">
        <v>15</v>
      </c>
      <c r="AE20" s="114">
        <v>8</v>
      </c>
      <c r="AF20" s="114">
        <v>4</v>
      </c>
      <c r="AG20" s="114">
        <v>2</v>
      </c>
      <c r="AH20" s="114">
        <v>1</v>
      </c>
      <c r="AI20" s="48"/>
      <c r="AJ20" s="48"/>
      <c r="AK20" s="48"/>
    </row>
    <row r="21" spans="1:37" s="224" customFormat="1" ht="12.9" customHeight="1" x14ac:dyDescent="0.25">
      <c r="A21" s="226">
        <v>8</v>
      </c>
      <c r="B21" s="213">
        <v>0</v>
      </c>
      <c r="C21" s="214">
        <v>0</v>
      </c>
      <c r="D21" s="214">
        <v>0</v>
      </c>
      <c r="E21" s="215">
        <v>13</v>
      </c>
      <c r="F21" s="236" t="s">
        <v>294</v>
      </c>
      <c r="G21" s="236">
        <v>0</v>
      </c>
      <c r="H21" s="236"/>
      <c r="I21" s="236">
        <v>0</v>
      </c>
      <c r="J21" s="248"/>
      <c r="K21" s="218" t="s">
        <v>309</v>
      </c>
      <c r="L21" s="218"/>
      <c r="M21" s="218"/>
      <c r="N21" s="244"/>
      <c r="O21" s="244"/>
      <c r="P21" s="246"/>
      <c r="Q21" s="221"/>
      <c r="R21" s="222"/>
      <c r="S21" s="223"/>
      <c r="Y21" s="111"/>
      <c r="Z21" s="111"/>
      <c r="AA21" s="111" t="s">
        <v>45</v>
      </c>
      <c r="AB21" s="114">
        <v>25</v>
      </c>
      <c r="AC21" s="114">
        <v>15</v>
      </c>
      <c r="AD21" s="114">
        <v>10</v>
      </c>
      <c r="AE21" s="114">
        <v>6</v>
      </c>
      <c r="AF21" s="114">
        <v>3</v>
      </c>
      <c r="AG21" s="114">
        <v>1</v>
      </c>
      <c r="AH21" s="114">
        <v>0</v>
      </c>
      <c r="AI21" s="48"/>
      <c r="AJ21" s="48"/>
      <c r="AK21" s="48"/>
    </row>
    <row r="22" spans="1:37" s="224" customFormat="1" ht="12.9" customHeight="1" x14ac:dyDescent="0.25">
      <c r="A22" s="226"/>
      <c r="B22" s="227"/>
      <c r="C22" s="228"/>
      <c r="D22" s="228"/>
      <c r="E22" s="229"/>
      <c r="F22" s="250"/>
      <c r="G22" s="250"/>
      <c r="H22" s="254"/>
      <c r="I22" s="250"/>
      <c r="J22" s="240"/>
      <c r="K22" s="218"/>
      <c r="L22" s="218"/>
      <c r="M22" s="218"/>
      <c r="N22" s="244"/>
      <c r="O22" s="241" t="s">
        <v>113</v>
      </c>
      <c r="P22" s="242"/>
      <c r="Q22" s="234" t="s">
        <v>288</v>
      </c>
      <c r="R22" s="243"/>
      <c r="S22" s="223"/>
      <c r="Y22" s="111"/>
      <c r="Z22" s="111"/>
      <c r="AA22" s="111" t="s">
        <v>44</v>
      </c>
      <c r="AB22" s="114">
        <v>15</v>
      </c>
      <c r="AC22" s="114">
        <v>10</v>
      </c>
      <c r="AD22" s="114">
        <v>6</v>
      </c>
      <c r="AE22" s="114">
        <v>3</v>
      </c>
      <c r="AF22" s="114">
        <v>1</v>
      </c>
      <c r="AG22" s="114">
        <v>0</v>
      </c>
      <c r="AH22" s="114">
        <v>0</v>
      </c>
      <c r="AI22" s="48"/>
      <c r="AJ22" s="48"/>
      <c r="AK22" s="48"/>
    </row>
    <row r="23" spans="1:37" s="224" customFormat="1" ht="12.9" customHeight="1" x14ac:dyDescent="0.25">
      <c r="A23" s="226">
        <v>9</v>
      </c>
      <c r="B23" s="213">
        <v>0</v>
      </c>
      <c r="C23" s="214">
        <v>0</v>
      </c>
      <c r="D23" s="214">
        <v>0</v>
      </c>
      <c r="E23" s="215">
        <v>9</v>
      </c>
      <c r="F23" s="236" t="s">
        <v>295</v>
      </c>
      <c r="G23" s="236">
        <v>0</v>
      </c>
      <c r="H23" s="236"/>
      <c r="I23" s="236">
        <v>0</v>
      </c>
      <c r="J23" s="217"/>
      <c r="K23" s="218"/>
      <c r="L23" s="218"/>
      <c r="M23" s="218"/>
      <c r="N23" s="244"/>
      <c r="O23" s="218"/>
      <c r="P23" s="246"/>
      <c r="Q23" s="218" t="s">
        <v>314</v>
      </c>
      <c r="R23" s="244"/>
      <c r="S23" s="223"/>
      <c r="Y23" s="111"/>
      <c r="Z23" s="111"/>
      <c r="AA23" s="111" t="s">
        <v>43</v>
      </c>
      <c r="AB23" s="114">
        <v>10</v>
      </c>
      <c r="AC23" s="114">
        <v>6</v>
      </c>
      <c r="AD23" s="114">
        <v>3</v>
      </c>
      <c r="AE23" s="114">
        <v>1</v>
      </c>
      <c r="AF23" s="114">
        <v>0</v>
      </c>
      <c r="AG23" s="114">
        <v>0</v>
      </c>
      <c r="AH23" s="114">
        <v>0</v>
      </c>
      <c r="AI23" s="48"/>
      <c r="AJ23" s="48"/>
      <c r="AK23" s="48"/>
    </row>
    <row r="24" spans="1:37" s="224" customFormat="1" ht="12.9" customHeight="1" x14ac:dyDescent="0.25">
      <c r="A24" s="226"/>
      <c r="B24" s="227"/>
      <c r="C24" s="228"/>
      <c r="D24" s="228"/>
      <c r="E24" s="229"/>
      <c r="F24" s="230"/>
      <c r="G24" s="230"/>
      <c r="H24" s="231"/>
      <c r="I24" s="232" t="s">
        <v>113</v>
      </c>
      <c r="J24" s="233"/>
      <c r="K24" s="236" t="s">
        <v>295</v>
      </c>
      <c r="L24" s="234"/>
      <c r="M24" s="218"/>
      <c r="N24" s="244"/>
      <c r="O24" s="244"/>
      <c r="P24" s="246"/>
      <c r="Q24" s="221"/>
      <c r="R24" s="222"/>
      <c r="S24" s="223"/>
      <c r="Y24" s="111"/>
      <c r="Z24" s="111"/>
      <c r="AA24" s="111" t="s">
        <v>42</v>
      </c>
      <c r="AB24" s="114">
        <v>6</v>
      </c>
      <c r="AC24" s="114">
        <v>3</v>
      </c>
      <c r="AD24" s="114">
        <v>1</v>
      </c>
      <c r="AE24" s="114">
        <v>0</v>
      </c>
      <c r="AF24" s="114">
        <v>0</v>
      </c>
      <c r="AG24" s="114">
        <v>0</v>
      </c>
      <c r="AH24" s="114">
        <v>0</v>
      </c>
      <c r="AI24" s="48"/>
      <c r="AJ24" s="48"/>
      <c r="AK24" s="48"/>
    </row>
    <row r="25" spans="1:37" s="224" customFormat="1" ht="12.9" customHeight="1" x14ac:dyDescent="0.25">
      <c r="A25" s="226">
        <v>10</v>
      </c>
      <c r="B25" s="213">
        <v>0</v>
      </c>
      <c r="C25" s="214">
        <v>0</v>
      </c>
      <c r="D25" s="214">
        <v>0</v>
      </c>
      <c r="E25" s="215">
        <v>6</v>
      </c>
      <c r="F25" s="236" t="s">
        <v>296</v>
      </c>
      <c r="G25" s="236">
        <v>0</v>
      </c>
      <c r="H25" s="236"/>
      <c r="I25" s="236">
        <v>0</v>
      </c>
      <c r="J25" s="237"/>
      <c r="K25" s="218" t="s">
        <v>309</v>
      </c>
      <c r="L25" s="238"/>
      <c r="M25" s="218"/>
      <c r="N25" s="244"/>
      <c r="O25" s="244"/>
      <c r="P25" s="246"/>
      <c r="Q25" s="221"/>
      <c r="R25" s="222"/>
      <c r="S25" s="223"/>
      <c r="Y25" s="111"/>
      <c r="Z25" s="111"/>
      <c r="AA25" s="111" t="s">
        <v>41</v>
      </c>
      <c r="AB25" s="114">
        <v>3</v>
      </c>
      <c r="AC25" s="114">
        <v>2</v>
      </c>
      <c r="AD25" s="114">
        <v>1</v>
      </c>
      <c r="AE25" s="114">
        <v>0</v>
      </c>
      <c r="AF25" s="114">
        <v>0</v>
      </c>
      <c r="AG25" s="114">
        <v>0</v>
      </c>
      <c r="AH25" s="114">
        <v>0</v>
      </c>
      <c r="AI25" s="48"/>
      <c r="AJ25" s="48"/>
      <c r="AK25" s="48"/>
    </row>
    <row r="26" spans="1:37" s="224" customFormat="1" ht="12.9" customHeight="1" x14ac:dyDescent="0.25">
      <c r="A26" s="226"/>
      <c r="B26" s="227"/>
      <c r="C26" s="228"/>
      <c r="D26" s="228"/>
      <c r="E26" s="239"/>
      <c r="F26" s="230"/>
      <c r="G26" s="230"/>
      <c r="H26" s="231"/>
      <c r="I26" s="218"/>
      <c r="J26" s="240"/>
      <c r="K26" s="241" t="s">
        <v>113</v>
      </c>
      <c r="L26" s="242"/>
      <c r="M26" s="236" t="s">
        <v>295</v>
      </c>
      <c r="N26" s="243"/>
      <c r="O26" s="244"/>
      <c r="P26" s="246"/>
      <c r="Q26" s="221"/>
      <c r="R26" s="222"/>
      <c r="S26" s="223"/>
      <c r="Y26" s="48"/>
      <c r="Z26" s="48"/>
      <c r="AA26" s="48"/>
      <c r="AB26" s="48"/>
      <c r="AC26" s="48"/>
      <c r="AD26" s="48"/>
      <c r="AE26" s="48"/>
      <c r="AF26" s="48"/>
      <c r="AG26" s="48"/>
      <c r="AH26" s="48"/>
      <c r="AI26" s="48"/>
      <c r="AJ26" s="48"/>
      <c r="AK26" s="48"/>
    </row>
    <row r="27" spans="1:37" s="224" customFormat="1" ht="12.9" customHeight="1" x14ac:dyDescent="0.25">
      <c r="A27" s="226">
        <v>11</v>
      </c>
      <c r="B27" s="213">
        <v>0</v>
      </c>
      <c r="C27" s="214">
        <v>0</v>
      </c>
      <c r="D27" s="214">
        <v>0</v>
      </c>
      <c r="E27" s="215">
        <v>11</v>
      </c>
      <c r="F27" s="236" t="s">
        <v>297</v>
      </c>
      <c r="G27" s="236">
        <v>0</v>
      </c>
      <c r="H27" s="236"/>
      <c r="I27" s="236">
        <v>0</v>
      </c>
      <c r="J27" s="217"/>
      <c r="K27" s="218"/>
      <c r="L27" s="245"/>
      <c r="M27" s="218" t="s">
        <v>309</v>
      </c>
      <c r="N27" s="246"/>
      <c r="O27" s="244"/>
      <c r="P27" s="246"/>
      <c r="Q27" s="221"/>
      <c r="R27" s="222"/>
      <c r="S27" s="223"/>
      <c r="Y27" s="48"/>
      <c r="Z27" s="48"/>
      <c r="AA27" s="48"/>
      <c r="AB27" s="48"/>
      <c r="AC27" s="48"/>
      <c r="AD27" s="48"/>
      <c r="AE27" s="48"/>
      <c r="AF27" s="48"/>
      <c r="AG27" s="48"/>
      <c r="AH27" s="48"/>
      <c r="AI27" s="48"/>
      <c r="AJ27" s="48"/>
      <c r="AK27" s="48"/>
    </row>
    <row r="28" spans="1:37" s="224" customFormat="1" ht="12.9" customHeight="1" x14ac:dyDescent="0.25">
      <c r="A28" s="255"/>
      <c r="B28" s="227"/>
      <c r="C28" s="228"/>
      <c r="D28" s="228"/>
      <c r="E28" s="239"/>
      <c r="F28" s="230"/>
      <c r="G28" s="230"/>
      <c r="H28" s="231"/>
      <c r="I28" s="232" t="s">
        <v>113</v>
      </c>
      <c r="J28" s="233" t="s">
        <v>114</v>
      </c>
      <c r="K28" s="234" t="s">
        <v>297</v>
      </c>
      <c r="L28" s="247"/>
      <c r="M28" s="218"/>
      <c r="N28" s="246"/>
      <c r="O28" s="244"/>
      <c r="P28" s="246"/>
      <c r="Q28" s="221"/>
      <c r="R28" s="222"/>
      <c r="S28" s="223"/>
    </row>
    <row r="29" spans="1:37" s="224" customFormat="1" ht="12.9" customHeight="1" x14ac:dyDescent="0.25">
      <c r="A29" s="212">
        <v>12</v>
      </c>
      <c r="B29" s="213" t="s">
        <v>78</v>
      </c>
      <c r="C29" s="214" t="s">
        <v>78</v>
      </c>
      <c r="D29" s="214" t="s">
        <v>78</v>
      </c>
      <c r="E29" s="215"/>
      <c r="F29" s="216" t="s">
        <v>78</v>
      </c>
      <c r="G29" s="216" t="s">
        <v>78</v>
      </c>
      <c r="H29" s="216"/>
      <c r="I29" s="216" t="s">
        <v>78</v>
      </c>
      <c r="J29" s="248"/>
      <c r="K29" s="218"/>
      <c r="L29" s="218"/>
      <c r="M29" s="218"/>
      <c r="N29" s="246"/>
      <c r="O29" s="244"/>
      <c r="P29" s="246"/>
      <c r="Q29" s="221"/>
      <c r="R29" s="222"/>
      <c r="S29" s="223"/>
    </row>
    <row r="30" spans="1:37" s="224" customFormat="1" ht="12.9" customHeight="1" x14ac:dyDescent="0.25">
      <c r="A30" s="226"/>
      <c r="B30" s="227"/>
      <c r="C30" s="228"/>
      <c r="D30" s="228"/>
      <c r="E30" s="239"/>
      <c r="F30" s="218"/>
      <c r="G30" s="218"/>
      <c r="H30" s="249"/>
      <c r="I30" s="250"/>
      <c r="J30" s="240"/>
      <c r="K30" s="218"/>
      <c r="L30" s="218"/>
      <c r="M30" s="241" t="s">
        <v>113</v>
      </c>
      <c r="N30" s="242"/>
      <c r="O30" s="236" t="s">
        <v>295</v>
      </c>
      <c r="P30" s="253"/>
      <c r="Q30" s="221"/>
      <c r="R30" s="222"/>
      <c r="S30" s="223"/>
    </row>
    <row r="31" spans="1:37" s="224" customFormat="1" ht="12.9" customHeight="1" x14ac:dyDescent="0.25">
      <c r="A31" s="226">
        <v>13</v>
      </c>
      <c r="B31" s="213">
        <v>0</v>
      </c>
      <c r="C31" s="214">
        <v>0</v>
      </c>
      <c r="D31" s="214">
        <v>0</v>
      </c>
      <c r="E31" s="329">
        <v>2</v>
      </c>
      <c r="F31" s="236" t="s">
        <v>298</v>
      </c>
      <c r="G31" s="236">
        <v>0</v>
      </c>
      <c r="H31" s="236"/>
      <c r="I31" s="236">
        <v>0</v>
      </c>
      <c r="J31" s="251"/>
      <c r="K31" s="218"/>
      <c r="L31" s="218"/>
      <c r="M31" s="218"/>
      <c r="N31" s="246"/>
      <c r="O31" s="218" t="s">
        <v>363</v>
      </c>
      <c r="P31" s="244"/>
      <c r="Q31" s="221"/>
      <c r="R31" s="222"/>
      <c r="S31" s="223"/>
    </row>
    <row r="32" spans="1:37" s="224" customFormat="1" ht="12.9" customHeight="1" x14ac:dyDescent="0.25">
      <c r="A32" s="226"/>
      <c r="B32" s="227"/>
      <c r="C32" s="228"/>
      <c r="D32" s="228"/>
      <c r="E32" s="239"/>
      <c r="F32" s="230"/>
      <c r="G32" s="230"/>
      <c r="H32" s="231"/>
      <c r="I32" s="241" t="s">
        <v>113</v>
      </c>
      <c r="J32" s="233" t="s">
        <v>114</v>
      </c>
      <c r="K32" s="234" t="s">
        <v>298</v>
      </c>
      <c r="L32" s="234"/>
      <c r="M32" s="218"/>
      <c r="N32" s="246"/>
      <c r="O32" s="244"/>
      <c r="P32" s="244"/>
      <c r="Q32" s="221"/>
      <c r="R32" s="222"/>
      <c r="S32" s="223"/>
    </row>
    <row r="33" spans="1:19" s="224" customFormat="1" ht="12.9" customHeight="1" x14ac:dyDescent="0.25">
      <c r="A33" s="226">
        <v>14</v>
      </c>
      <c r="B33" s="213" t="s">
        <v>78</v>
      </c>
      <c r="C33" s="214" t="s">
        <v>78</v>
      </c>
      <c r="D33" s="214" t="s">
        <v>78</v>
      </c>
      <c r="E33" s="215"/>
      <c r="F33" s="236" t="s">
        <v>78</v>
      </c>
      <c r="G33" s="236" t="s">
        <v>78</v>
      </c>
      <c r="H33" s="236"/>
      <c r="I33" s="236" t="s">
        <v>78</v>
      </c>
      <c r="J33" s="237"/>
      <c r="K33" s="218"/>
      <c r="L33" s="238"/>
      <c r="M33" s="218"/>
      <c r="N33" s="246"/>
      <c r="O33" s="244"/>
      <c r="P33" s="244"/>
      <c r="Q33" s="221"/>
      <c r="R33" s="222"/>
      <c r="S33" s="223"/>
    </row>
    <row r="34" spans="1:19" s="224" customFormat="1" ht="12.9" customHeight="1" x14ac:dyDescent="0.25">
      <c r="A34" s="226"/>
      <c r="B34" s="227"/>
      <c r="C34" s="228"/>
      <c r="D34" s="228"/>
      <c r="E34" s="239"/>
      <c r="F34" s="230"/>
      <c r="G34" s="230"/>
      <c r="H34" s="231"/>
      <c r="I34" s="218"/>
      <c r="J34" s="240"/>
      <c r="K34" s="241" t="s">
        <v>113</v>
      </c>
      <c r="L34" s="242"/>
      <c r="M34" s="234" t="s">
        <v>298</v>
      </c>
      <c r="N34" s="253"/>
      <c r="O34" s="244"/>
      <c r="P34" s="244"/>
      <c r="Q34" s="221"/>
      <c r="R34" s="222"/>
      <c r="S34" s="223"/>
    </row>
    <row r="35" spans="1:19" s="224" customFormat="1" ht="12.9" customHeight="1" x14ac:dyDescent="0.25">
      <c r="A35" s="226">
        <v>15</v>
      </c>
      <c r="B35" s="213">
        <v>0</v>
      </c>
      <c r="C35" s="214">
        <v>0</v>
      </c>
      <c r="D35" s="214">
        <v>0</v>
      </c>
      <c r="E35" s="215">
        <v>12</v>
      </c>
      <c r="F35" s="236" t="s">
        <v>299</v>
      </c>
      <c r="G35" s="236">
        <v>0</v>
      </c>
      <c r="H35" s="236"/>
      <c r="I35" s="236">
        <v>0</v>
      </c>
      <c r="J35" s="217"/>
      <c r="K35" s="218"/>
      <c r="L35" s="245"/>
      <c r="M35" s="218" t="s">
        <v>332</v>
      </c>
      <c r="N35" s="244"/>
      <c r="O35" s="244"/>
      <c r="P35" s="244"/>
      <c r="Q35" s="221"/>
      <c r="R35" s="222"/>
      <c r="S35" s="223"/>
    </row>
    <row r="36" spans="1:19" s="224" customFormat="1" ht="12.9" customHeight="1" x14ac:dyDescent="0.25">
      <c r="A36" s="226"/>
      <c r="B36" s="227"/>
      <c r="C36" s="228"/>
      <c r="D36" s="228"/>
      <c r="E36" s="229"/>
      <c r="F36" s="230"/>
      <c r="G36" s="230"/>
      <c r="H36" s="231"/>
      <c r="I36" s="241" t="s">
        <v>113</v>
      </c>
      <c r="J36" s="233"/>
      <c r="K36" s="236" t="s">
        <v>299</v>
      </c>
      <c r="L36" s="247"/>
      <c r="M36" s="218"/>
      <c r="N36" s="244"/>
      <c r="O36" s="244"/>
      <c r="P36" s="244"/>
      <c r="Q36" s="221"/>
      <c r="R36" s="222"/>
      <c r="S36" s="223"/>
    </row>
    <row r="37" spans="1:19" s="224" customFormat="1" ht="12.9" customHeight="1" x14ac:dyDescent="0.25">
      <c r="A37" s="212">
        <v>16</v>
      </c>
      <c r="B37" s="213">
        <v>0</v>
      </c>
      <c r="C37" s="214">
        <v>0</v>
      </c>
      <c r="D37" s="214">
        <v>0</v>
      </c>
      <c r="E37" s="329">
        <v>4</v>
      </c>
      <c r="F37" s="308" t="s">
        <v>300</v>
      </c>
      <c r="G37" s="216">
        <v>0</v>
      </c>
      <c r="H37" s="236"/>
      <c r="I37" s="216">
        <v>0</v>
      </c>
      <c r="J37" s="248"/>
      <c r="K37" s="218"/>
      <c r="L37" s="218"/>
      <c r="M37" s="218"/>
      <c r="N37" s="244"/>
      <c r="O37" s="244"/>
      <c r="P37" s="244"/>
      <c r="Q37" s="221"/>
      <c r="R37" s="222"/>
      <c r="S37" s="223"/>
    </row>
    <row r="38" spans="1:19" s="224" customFormat="1" ht="9.6" customHeight="1" x14ac:dyDescent="0.25">
      <c r="A38" s="256"/>
      <c r="B38" s="229"/>
      <c r="C38" s="229"/>
      <c r="D38" s="229"/>
      <c r="E38" s="229"/>
      <c r="F38" s="250"/>
      <c r="G38" s="250"/>
      <c r="H38" s="254"/>
      <c r="I38" s="218"/>
      <c r="J38" s="240"/>
      <c r="K38" s="218"/>
      <c r="L38" s="218"/>
      <c r="M38" s="218"/>
      <c r="N38" s="244"/>
      <c r="O38" s="244"/>
      <c r="P38" s="244"/>
      <c r="Q38" s="221"/>
      <c r="R38" s="222"/>
      <c r="S38" s="223"/>
    </row>
    <row r="39" spans="1:19" s="224" customFormat="1" ht="9.6" customHeight="1" x14ac:dyDescent="0.25">
      <c r="A39" s="257"/>
      <c r="B39" s="258"/>
      <c r="C39" s="258"/>
      <c r="D39" s="258"/>
      <c r="E39" s="229"/>
      <c r="F39" s="258"/>
      <c r="G39" s="258"/>
      <c r="H39" s="258"/>
      <c r="I39" s="258"/>
      <c r="J39" s="229"/>
      <c r="K39" s="258"/>
      <c r="L39" s="258"/>
      <c r="M39" s="258"/>
      <c r="N39" s="259"/>
      <c r="O39" s="259"/>
      <c r="P39" s="259"/>
      <c r="Q39" s="221"/>
      <c r="R39" s="222"/>
      <c r="S39" s="223"/>
    </row>
    <row r="40" spans="1:19" s="224" customFormat="1" ht="9.6" customHeight="1" x14ac:dyDescent="0.25">
      <c r="A40" s="256"/>
      <c r="B40" s="229"/>
      <c r="C40" s="229"/>
      <c r="D40" s="229"/>
      <c r="E40" s="229"/>
      <c r="F40" s="258"/>
      <c r="G40" s="258"/>
      <c r="I40" s="258"/>
      <c r="J40" s="229"/>
      <c r="K40" s="258"/>
      <c r="L40" s="258"/>
      <c r="M40" s="260"/>
      <c r="N40" s="229"/>
      <c r="O40" s="258"/>
      <c r="P40" s="259"/>
      <c r="Q40" s="221"/>
      <c r="R40" s="222"/>
      <c r="S40" s="223"/>
    </row>
    <row r="41" spans="1:19" s="224" customFormat="1" ht="9.6" customHeight="1" x14ac:dyDescent="0.25">
      <c r="A41" s="256"/>
      <c r="B41" s="258"/>
      <c r="C41" s="258"/>
      <c r="D41" s="258"/>
      <c r="E41" s="229"/>
      <c r="F41" s="258"/>
      <c r="G41" s="258"/>
      <c r="H41" s="258"/>
      <c r="I41" s="258"/>
      <c r="J41" s="229"/>
      <c r="K41" s="258"/>
      <c r="L41" s="258"/>
      <c r="M41" s="258"/>
      <c r="N41" s="259"/>
      <c r="O41" s="258"/>
      <c r="P41" s="259"/>
      <c r="Q41" s="221"/>
      <c r="R41" s="222"/>
      <c r="S41" s="223"/>
    </row>
    <row r="42" spans="1:19" s="224" customFormat="1" ht="9.6" customHeight="1" x14ac:dyDescent="0.25">
      <c r="A42" s="256"/>
      <c r="B42" s="229"/>
      <c r="C42" s="229"/>
      <c r="D42" s="229"/>
      <c r="E42" s="229"/>
      <c r="F42" s="258"/>
      <c r="G42" s="258"/>
      <c r="I42" s="260"/>
      <c r="J42" s="229"/>
      <c r="K42" s="258"/>
      <c r="L42" s="258"/>
      <c r="M42" s="258"/>
      <c r="N42" s="259"/>
      <c r="O42" s="259"/>
      <c r="P42" s="259"/>
      <c r="Q42" s="221"/>
      <c r="R42" s="222"/>
      <c r="S42" s="223"/>
    </row>
    <row r="43" spans="1:19" s="224" customFormat="1" ht="9.6" customHeight="1" x14ac:dyDescent="0.25">
      <c r="A43" s="256"/>
      <c r="B43" s="258"/>
      <c r="C43" s="258"/>
      <c r="D43" s="258"/>
      <c r="E43" s="229"/>
      <c r="F43" s="258"/>
      <c r="G43" s="258"/>
      <c r="H43" s="258"/>
      <c r="I43" s="258"/>
      <c r="J43" s="229"/>
      <c r="K43" s="258"/>
      <c r="L43" s="261"/>
      <c r="M43" s="258"/>
      <c r="N43" s="259"/>
      <c r="O43" s="259"/>
      <c r="P43" s="259"/>
      <c r="Q43" s="221"/>
      <c r="R43" s="222"/>
      <c r="S43" s="223"/>
    </row>
    <row r="44" spans="1:19" s="224" customFormat="1" ht="9.6" customHeight="1" x14ac:dyDescent="0.25">
      <c r="A44" s="256"/>
      <c r="B44" s="229"/>
      <c r="C44" s="229"/>
      <c r="D44" s="229"/>
      <c r="E44" s="229"/>
      <c r="F44" s="258"/>
      <c r="G44" s="258"/>
      <c r="I44" s="258"/>
      <c r="J44" s="229"/>
      <c r="K44" s="260"/>
      <c r="L44" s="229"/>
      <c r="M44" s="258"/>
      <c r="N44" s="259"/>
      <c r="O44" s="259"/>
      <c r="P44" s="259"/>
      <c r="Q44" s="221"/>
      <c r="R44" s="222"/>
      <c r="S44" s="223"/>
    </row>
    <row r="45" spans="1:19" s="224" customFormat="1" ht="9.6" customHeight="1" x14ac:dyDescent="0.25">
      <c r="A45" s="256"/>
      <c r="B45" s="258"/>
      <c r="C45" s="258"/>
      <c r="D45" s="258"/>
      <c r="E45" s="229"/>
      <c r="F45" s="258"/>
      <c r="G45" s="258"/>
      <c r="H45" s="258"/>
      <c r="I45" s="258"/>
      <c r="J45" s="229"/>
      <c r="K45" s="258"/>
      <c r="L45" s="258"/>
      <c r="M45" s="258"/>
      <c r="N45" s="259"/>
      <c r="O45" s="259"/>
      <c r="P45" s="259"/>
      <c r="Q45" s="221"/>
      <c r="R45" s="222"/>
      <c r="S45" s="223"/>
    </row>
    <row r="46" spans="1:19" s="224" customFormat="1" ht="9.6" customHeight="1" x14ac:dyDescent="0.25">
      <c r="A46" s="256"/>
      <c r="B46" s="229"/>
      <c r="C46" s="229"/>
      <c r="D46" s="229"/>
      <c r="E46" s="229"/>
      <c r="F46" s="258"/>
      <c r="G46" s="258"/>
      <c r="I46" s="260"/>
      <c r="J46" s="229"/>
      <c r="K46" s="258"/>
      <c r="L46" s="258"/>
      <c r="M46" s="258"/>
      <c r="N46" s="259"/>
      <c r="O46" s="259"/>
      <c r="P46" s="259"/>
      <c r="Q46" s="221"/>
      <c r="R46" s="222"/>
      <c r="S46" s="223"/>
    </row>
    <row r="47" spans="1:19" s="224" customFormat="1" ht="9.6" customHeight="1" x14ac:dyDescent="0.25">
      <c r="A47" s="257"/>
      <c r="B47" s="258"/>
      <c r="C47" s="258"/>
      <c r="D47" s="258"/>
      <c r="E47" s="229"/>
      <c r="F47" s="258"/>
      <c r="G47" s="258"/>
      <c r="H47" s="258"/>
      <c r="I47" s="258"/>
      <c r="J47" s="229"/>
      <c r="K47" s="258"/>
      <c r="L47" s="258"/>
      <c r="M47" s="258"/>
      <c r="N47" s="258"/>
      <c r="O47" s="219"/>
      <c r="P47" s="219"/>
      <c r="Q47" s="221"/>
      <c r="R47" s="222"/>
      <c r="S47" s="223"/>
    </row>
    <row r="48" spans="1:19" s="268" customFormat="1" ht="6.75" customHeight="1" x14ac:dyDescent="0.25">
      <c r="A48" s="262"/>
      <c r="B48" s="262"/>
      <c r="C48" s="262"/>
      <c r="D48" s="262"/>
      <c r="E48" s="262"/>
      <c r="F48" s="263"/>
      <c r="G48" s="263"/>
      <c r="H48" s="263"/>
      <c r="I48" s="263"/>
      <c r="J48" s="264"/>
      <c r="K48" s="265"/>
      <c r="L48" s="266"/>
      <c r="M48" s="265"/>
      <c r="N48" s="266"/>
      <c r="O48" s="265"/>
      <c r="P48" s="266"/>
      <c r="Q48" s="265"/>
      <c r="R48" s="266"/>
      <c r="S48" s="267"/>
    </row>
    <row r="49" spans="1:18" s="278" customFormat="1" ht="10.5" customHeight="1" x14ac:dyDescent="0.25">
      <c r="A49" s="110" t="s">
        <v>38</v>
      </c>
      <c r="B49" s="109"/>
      <c r="C49" s="109"/>
      <c r="D49" s="108"/>
      <c r="E49" s="269" t="s">
        <v>36</v>
      </c>
      <c r="F49" s="270" t="s">
        <v>37</v>
      </c>
      <c r="G49" s="269"/>
      <c r="H49" s="271"/>
      <c r="I49" s="272"/>
      <c r="J49" s="269" t="s">
        <v>36</v>
      </c>
      <c r="K49" s="270" t="s">
        <v>35</v>
      </c>
      <c r="L49" s="273"/>
      <c r="M49" s="270" t="s">
        <v>34</v>
      </c>
      <c r="N49" s="274"/>
      <c r="O49" s="275" t="s">
        <v>33</v>
      </c>
      <c r="P49" s="275"/>
      <c r="Q49" s="276"/>
      <c r="R49" s="277"/>
    </row>
    <row r="50" spans="1:18" s="278" customFormat="1" ht="9" customHeight="1" x14ac:dyDescent="0.25">
      <c r="A50" s="279" t="s">
        <v>32</v>
      </c>
      <c r="B50" s="280"/>
      <c r="C50" s="281"/>
      <c r="D50" s="282"/>
      <c r="E50" s="283">
        <v>1</v>
      </c>
      <c r="F50" s="71" t="e">
        <f>IF(E50&gt;$R$57,,UPPER(VLOOKUP(E50,'[7]1MD ELO (2)'!$A$7:$Q$134,2)))</f>
        <v>#REF!</v>
      </c>
      <c r="G50" s="284"/>
      <c r="H50" s="71"/>
      <c r="I50" s="67"/>
      <c r="J50" s="285" t="s">
        <v>31</v>
      </c>
      <c r="K50" s="50"/>
      <c r="L50" s="51"/>
      <c r="M50" s="50"/>
      <c r="N50" s="286"/>
      <c r="O50" s="287" t="s">
        <v>30</v>
      </c>
      <c r="P50" s="288"/>
      <c r="Q50" s="288"/>
      <c r="R50" s="289"/>
    </row>
    <row r="51" spans="1:18" s="278" customFormat="1" ht="9" customHeight="1" x14ac:dyDescent="0.25">
      <c r="A51" s="290" t="s">
        <v>29</v>
      </c>
      <c r="B51" s="291"/>
      <c r="C51" s="292"/>
      <c r="D51" s="293"/>
      <c r="E51" s="283">
        <v>2</v>
      </c>
      <c r="F51" s="71" t="e">
        <f>IF(E51&gt;$R$57,,UPPER(VLOOKUP(E51,'[7]1MD ELO (2)'!$A$7:$Q$134,2)))</f>
        <v>#REF!</v>
      </c>
      <c r="G51" s="284"/>
      <c r="H51" s="71"/>
      <c r="I51" s="67"/>
      <c r="J51" s="285" t="s">
        <v>28</v>
      </c>
      <c r="K51" s="50"/>
      <c r="L51" s="51"/>
      <c r="M51" s="50"/>
      <c r="N51" s="286"/>
      <c r="O51" s="294"/>
      <c r="P51" s="295"/>
      <c r="Q51" s="291"/>
      <c r="R51" s="296"/>
    </row>
    <row r="52" spans="1:18" s="278" customFormat="1" ht="9" customHeight="1" x14ac:dyDescent="0.25">
      <c r="A52" s="88"/>
      <c r="B52" s="87"/>
      <c r="C52" s="297"/>
      <c r="D52" s="86"/>
      <c r="E52" s="283">
        <v>3</v>
      </c>
      <c r="F52" s="71" t="e">
        <f>IF(E52&gt;$R$57,,UPPER(VLOOKUP(E52,'[7]1MD ELO (2)'!$A$7:$Q$134,2)))</f>
        <v>#REF!</v>
      </c>
      <c r="G52" s="284"/>
      <c r="H52" s="71"/>
      <c r="I52" s="67"/>
      <c r="J52" s="285" t="s">
        <v>27</v>
      </c>
      <c r="K52" s="50"/>
      <c r="L52" s="51"/>
      <c r="M52" s="50"/>
      <c r="N52" s="286"/>
      <c r="O52" s="287" t="s">
        <v>26</v>
      </c>
      <c r="P52" s="288"/>
      <c r="Q52" s="288"/>
      <c r="R52" s="289"/>
    </row>
    <row r="53" spans="1:18" s="278" customFormat="1" ht="9" customHeight="1" x14ac:dyDescent="0.25">
      <c r="A53" s="85"/>
      <c r="B53" s="84"/>
      <c r="C53" s="84"/>
      <c r="D53" s="80"/>
      <c r="E53" s="283">
        <v>4</v>
      </c>
      <c r="F53" s="71" t="e">
        <f>IF(E53&gt;$R$57,,UPPER(VLOOKUP(E53,'[7]1MD ELO (2)'!$A$7:$Q$134,2)))</f>
        <v>#REF!</v>
      </c>
      <c r="G53" s="284"/>
      <c r="H53" s="71"/>
      <c r="I53" s="67"/>
      <c r="J53" s="285" t="s">
        <v>25</v>
      </c>
      <c r="K53" s="50"/>
      <c r="L53" s="51"/>
      <c r="M53" s="50"/>
      <c r="N53" s="286"/>
      <c r="O53" s="50"/>
      <c r="P53" s="51"/>
      <c r="Q53" s="50"/>
      <c r="R53" s="286"/>
    </row>
    <row r="54" spans="1:18" s="278" customFormat="1" ht="9" customHeight="1" x14ac:dyDescent="0.25">
      <c r="A54" s="83"/>
      <c r="B54" s="82"/>
      <c r="C54" s="82"/>
      <c r="D54" s="81"/>
      <c r="E54" s="283"/>
      <c r="F54" s="71"/>
      <c r="G54" s="284"/>
      <c r="H54" s="71"/>
      <c r="I54" s="67"/>
      <c r="J54" s="285" t="s">
        <v>24</v>
      </c>
      <c r="K54" s="50"/>
      <c r="L54" s="51"/>
      <c r="M54" s="50"/>
      <c r="N54" s="286"/>
      <c r="O54" s="291"/>
      <c r="P54" s="295"/>
      <c r="Q54" s="291"/>
      <c r="R54" s="296"/>
    </row>
    <row r="55" spans="1:18" s="278" customFormat="1" ht="9" customHeight="1" x14ac:dyDescent="0.25">
      <c r="A55" s="75"/>
      <c r="B55" s="74"/>
      <c r="C55" s="84"/>
      <c r="D55" s="80"/>
      <c r="E55" s="283"/>
      <c r="F55" s="71"/>
      <c r="G55" s="284"/>
      <c r="H55" s="71"/>
      <c r="I55" s="67"/>
      <c r="J55" s="285" t="s">
        <v>23</v>
      </c>
      <c r="K55" s="50"/>
      <c r="L55" s="51"/>
      <c r="M55" s="50"/>
      <c r="N55" s="286"/>
      <c r="O55" s="287" t="s">
        <v>22</v>
      </c>
      <c r="P55" s="288"/>
      <c r="Q55" s="288"/>
      <c r="R55" s="289"/>
    </row>
    <row r="56" spans="1:18" s="278" customFormat="1" ht="9" customHeight="1" x14ac:dyDescent="0.25">
      <c r="A56" s="75"/>
      <c r="B56" s="74"/>
      <c r="C56" s="298"/>
      <c r="D56" s="73"/>
      <c r="E56" s="283"/>
      <c r="F56" s="71"/>
      <c r="G56" s="284"/>
      <c r="H56" s="71"/>
      <c r="I56" s="67"/>
      <c r="J56" s="285" t="s">
        <v>21</v>
      </c>
      <c r="K56" s="50"/>
      <c r="L56" s="51"/>
      <c r="M56" s="50"/>
      <c r="N56" s="286"/>
      <c r="O56" s="50"/>
      <c r="P56" s="51"/>
      <c r="Q56" s="50"/>
      <c r="R56" s="286"/>
    </row>
    <row r="57" spans="1:18" s="278" customFormat="1" ht="9" customHeight="1" x14ac:dyDescent="0.25">
      <c r="A57" s="63"/>
      <c r="B57" s="62"/>
      <c r="C57" s="299"/>
      <c r="D57" s="61"/>
      <c r="E57" s="300"/>
      <c r="F57" s="59"/>
      <c r="G57" s="301"/>
      <c r="H57" s="59"/>
      <c r="I57" s="55"/>
      <c r="J57" s="302" t="s">
        <v>20</v>
      </c>
      <c r="K57" s="291"/>
      <c r="L57" s="295"/>
      <c r="M57" s="291"/>
      <c r="N57" s="296"/>
      <c r="O57" s="291" t="e">
        <f>R4</f>
        <v>#REF!</v>
      </c>
      <c r="P57" s="295"/>
      <c r="Q57" s="291"/>
      <c r="R57" s="303" t="e">
        <f>MIN(4,'[7]1MD ELO (2)'!Q5)</f>
        <v>#REF!</v>
      </c>
    </row>
  </sheetData>
  <mergeCells count="1">
    <mergeCell ref="A4:C4"/>
  </mergeCells>
  <conditionalFormatting sqref="B39 B41 B43 B45 B47">
    <cfRule type="cellIs" dxfId="25" priority="12" stopIfTrue="1" operator="equal">
      <formula>"QA"</formula>
    </cfRule>
    <cfRule type="cellIs" dxfId="24" priority="13" stopIfTrue="1" operator="equal">
      <formula>"DA"</formula>
    </cfRule>
  </conditionalFormatting>
  <conditionalFormatting sqref="E7 E9 E11 E13 E15 E17 E19 E21 E23 E25 E27 E29 E31 E33 E35 E37">
    <cfRule type="expression" dxfId="23" priority="10" stopIfTrue="1">
      <formula>$E7&lt;5</formula>
    </cfRule>
  </conditionalFormatting>
  <conditionalFormatting sqref="E39 E41 E43 E45 E47">
    <cfRule type="expression" dxfId="22" priority="18" stopIfTrue="1">
      <formula>AND($E39&lt;9,$C39&gt;0)</formula>
    </cfRule>
  </conditionalFormatting>
  <conditionalFormatting sqref="F7 F9 F11 F13 F15 F17 F19 F21 F23 F25 F27 F29 F31 F33 F35 F37">
    <cfRule type="cellIs" dxfId="21" priority="9" stopIfTrue="1" operator="equal">
      <formula>"Bye"</formula>
    </cfRule>
  </conditionalFormatting>
  <conditionalFormatting sqref="F39 F41 F43 F45 F47">
    <cfRule type="cellIs" dxfId="20" priority="16" stopIfTrue="1" operator="equal">
      <formula>"Bye"</formula>
    </cfRule>
  </conditionalFormatting>
  <conditionalFormatting sqref="F39:I39 F41:I41 F43:I43 F45:I45 F47:I47">
    <cfRule type="expression" dxfId="19" priority="17" stopIfTrue="1">
      <formula>AND($E39&lt;9,$C39&gt;0)</formula>
    </cfRule>
  </conditionalFormatting>
  <conditionalFormatting sqref="H7 H9 H11 H13 H15 H17 H19 H21 H23 H25 H27 H29 H31 H33 H35 H37">
    <cfRule type="expression" dxfId="18" priority="22" stopIfTrue="1">
      <formula>AND($E7&lt;9,$C7&gt;0)</formula>
    </cfRule>
  </conditionalFormatting>
  <conditionalFormatting sqref="I8 K10 I12 M14 I16 K18 I20 O22 I24 K26 I28 M30 I32 K34 I36 M40 I42 K44 I46">
    <cfRule type="expression" dxfId="17" priority="19" stopIfTrue="1">
      <formula>AND($O$1="CU",I8="Umpire")</formula>
    </cfRule>
    <cfRule type="expression" dxfId="16" priority="20" stopIfTrue="1">
      <formula>AND($O$1="CU",I8&lt;&gt;"Umpire",J8&lt;&gt;"")</formula>
    </cfRule>
    <cfRule type="expression" dxfId="15" priority="21" stopIfTrue="1">
      <formula>AND($O$1="CU",I8&lt;&gt;"Umpire")</formula>
    </cfRule>
  </conditionalFormatting>
  <conditionalFormatting sqref="J8 L10 J12 N14 J16 L18 J20 P22 J24 L26 J28 N30 J32 L34 J36 R57">
    <cfRule type="expression" dxfId="14" priority="11" stopIfTrue="1">
      <formula>$O$1="CU"</formula>
    </cfRule>
  </conditionalFormatting>
  <conditionalFormatting sqref="K8 M10 K12 O14 K16 M18 K20 Q22 K24 M26 K28 O30 K32 M34 K36 O40 K42 M44 K46">
    <cfRule type="expression" dxfId="13" priority="15" stopIfTrue="1">
      <formula>J8="bs"</formula>
    </cfRule>
  </conditionalFormatting>
  <conditionalFormatting sqref="K12 K16 M18 K20 K24 M26 K36 O30 K8 M10 O14 Q22 K28 K32 M34 O40 K42 M44 K46">
    <cfRule type="expression" dxfId="12" priority="14" stopIfTrue="1">
      <formula>J8="as"</formula>
    </cfRule>
  </conditionalFormatting>
  <conditionalFormatting sqref="K12">
    <cfRule type="cellIs" dxfId="11" priority="8" stopIfTrue="1" operator="equal">
      <formula>"Bye"</formula>
    </cfRule>
  </conditionalFormatting>
  <conditionalFormatting sqref="K16">
    <cfRule type="cellIs" dxfId="10" priority="7" stopIfTrue="1" operator="equal">
      <formula>"Bye"</formula>
    </cfRule>
  </conditionalFormatting>
  <conditionalFormatting sqref="K20">
    <cfRule type="cellIs" dxfId="9" priority="5" stopIfTrue="1" operator="equal">
      <formula>"Bye"</formula>
    </cfRule>
  </conditionalFormatting>
  <conditionalFormatting sqref="K24">
    <cfRule type="cellIs" dxfId="8" priority="4" stopIfTrue="1" operator="equal">
      <formula>"Bye"</formula>
    </cfRule>
  </conditionalFormatting>
  <conditionalFormatting sqref="K36">
    <cfRule type="cellIs" dxfId="7" priority="2" stopIfTrue="1" operator="equal">
      <formula>"Bye"</formula>
    </cfRule>
  </conditionalFormatting>
  <conditionalFormatting sqref="M18">
    <cfRule type="cellIs" dxfId="6" priority="6" stopIfTrue="1" operator="equal">
      <formula>"Bye"</formula>
    </cfRule>
  </conditionalFormatting>
  <conditionalFormatting sqref="M26">
    <cfRule type="cellIs" dxfId="5" priority="3" stopIfTrue="1" operator="equal">
      <formula>"Bye"</formula>
    </cfRule>
  </conditionalFormatting>
  <conditionalFormatting sqref="O30">
    <cfRule type="cellIs" dxfId="4" priority="1" stopIfTrue="1" operator="equal">
      <formula>"Bye"</formula>
    </cfRule>
  </conditionalFormatting>
  <dataValidations count="1">
    <dataValidation type="list" allowBlank="1" showInputMessage="1" sqref="I46 I42 K44 M40 I8 M14 K10 K18 K26 K34 M30 I12 I36 O22 I16 I32 I24 I20 I28" xr:uid="{00000000-0002-0000-1600-000000000000}">
      <formula1>$U$7:$U$16</formula1>
    </dataValidation>
  </dataValidations>
  <printOptions horizontalCentered="1"/>
  <pageMargins left="0.35" right="0.35" top="0.39" bottom="0.39" header="0" footer="0"/>
  <pageSetup paperSize="9" scale="95" orientation="portrait" horizontalDpi="360" verticalDpi="2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3313" r:id="rId4" name="Button 1">
              <controlPr defaultSize="0" print="0" autoFill="0" autoPict="0" macro="[0]!Jun_Show_CU">
                <anchor moveWithCells="1" sizeWithCells="1">
                  <from>
                    <xdr:col>12</xdr:col>
                    <xdr:colOff>411480</xdr:colOff>
                    <xdr:row>0</xdr:row>
                    <xdr:rowOff>7620</xdr:rowOff>
                  </from>
                  <to>
                    <xdr:col>14</xdr:col>
                    <xdr:colOff>289560</xdr:colOff>
                    <xdr:row>0</xdr:row>
                    <xdr:rowOff>137160</xdr:rowOff>
                  </to>
                </anchor>
              </controlPr>
            </control>
          </mc:Choice>
        </mc:AlternateContent>
        <mc:AlternateContent xmlns:mc="http://schemas.openxmlformats.org/markup-compatibility/2006">
          <mc:Choice Requires="x14">
            <control shapeId="13314" r:id="rId5" name="Button 2">
              <controlPr defaultSize="0" print="0" autoFill="0" autoPict="0" macro="[0]!Jun_Hide_CU">
                <anchor moveWithCells="1" sizeWithCells="1">
                  <from>
                    <xdr:col>12</xdr:col>
                    <xdr:colOff>403860</xdr:colOff>
                    <xdr:row>0</xdr:row>
                    <xdr:rowOff>144780</xdr:rowOff>
                  </from>
                  <to>
                    <xdr:col>14</xdr:col>
                    <xdr:colOff>289560</xdr:colOff>
                    <xdr:row>1</xdr:row>
                    <xdr:rowOff>45720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indexed="11"/>
  </sheetPr>
  <dimension ref="A1:AK41"/>
  <sheetViews>
    <sheetView workbookViewId="0">
      <selection activeCell="N14" sqref="N14"/>
    </sheetView>
  </sheetViews>
  <sheetFormatPr defaultColWidth="9.109375" defaultRowHeight="13.2" x14ac:dyDescent="0.25"/>
  <cols>
    <col min="1" max="1" width="5.44140625" style="48" customWidth="1"/>
    <col min="2" max="2" width="4.44140625" style="48" customWidth="1"/>
    <col min="3" max="3" width="8.33203125" style="48" customWidth="1"/>
    <col min="4" max="4" width="7.109375" style="48" customWidth="1"/>
    <col min="5" max="5" width="9.33203125" style="48" customWidth="1"/>
    <col min="6" max="6" width="7.109375" style="48" customWidth="1"/>
    <col min="7" max="7" width="9.33203125" style="48" customWidth="1"/>
    <col min="8" max="8" width="7.109375" style="48" customWidth="1"/>
    <col min="9" max="9" width="10.5546875" style="48" customWidth="1"/>
    <col min="10" max="10" width="7.88671875" style="48" customWidth="1"/>
    <col min="11" max="12" width="8.5546875" style="48" customWidth="1"/>
    <col min="13" max="13" width="7.88671875" style="48" customWidth="1"/>
    <col min="14" max="14" width="9.109375" style="48"/>
    <col min="15" max="15" width="5.109375" style="48" customWidth="1"/>
    <col min="16" max="16" width="11.5546875" style="48" customWidth="1"/>
    <col min="17" max="17" width="9.33203125" style="48" customWidth="1"/>
    <col min="18" max="24" width="9.109375" style="48"/>
    <col min="25" max="37" width="0" style="48" hidden="1" customWidth="1"/>
    <col min="38" max="16384" width="9.109375" style="48"/>
  </cols>
  <sheetData>
    <row r="1" spans="1:37" ht="24.6" x14ac:dyDescent="0.25">
      <c r="A1" s="334" t="s">
        <v>16</v>
      </c>
      <c r="B1" s="334"/>
      <c r="C1" s="334"/>
      <c r="D1" s="334"/>
      <c r="E1" s="334"/>
      <c r="F1" s="334"/>
      <c r="G1" s="159"/>
      <c r="H1" s="158" t="s">
        <v>79</v>
      </c>
      <c r="I1" s="157"/>
      <c r="J1" s="156"/>
      <c r="L1" s="145"/>
      <c r="M1" s="155"/>
      <c r="N1" s="153"/>
      <c r="O1" s="153" t="s">
        <v>78</v>
      </c>
      <c r="P1" s="153"/>
      <c r="Q1" s="154"/>
      <c r="R1" s="153"/>
      <c r="AB1" s="152" t="e">
        <f>IF(Y5=1,CONCATENATE(VLOOKUP(Y3,AA16:AH27,2)),CONCATENATE(VLOOKUP(Y3,AA2:AK13,2)))</f>
        <v>#REF!</v>
      </c>
      <c r="AC1" s="152" t="e">
        <f>IF(Y5=1,CONCATENATE(VLOOKUP(Y3,AA16:AK27,3)),CONCATENATE(VLOOKUP(Y3,AA2:AK13,3)))</f>
        <v>#REF!</v>
      </c>
      <c r="AD1" s="152" t="e">
        <f>IF(Y5=1,CONCATENATE(VLOOKUP(Y3,AA16:AK27,4)),CONCATENATE(VLOOKUP(Y3,AA2:AK13,4)))</f>
        <v>#REF!</v>
      </c>
      <c r="AE1" s="152" t="e">
        <f>IF(Y5=1,CONCATENATE(VLOOKUP(Y3,AA16:AK27,5)),CONCATENATE(VLOOKUP(Y3,AA2:AK13,5)))</f>
        <v>#REF!</v>
      </c>
      <c r="AF1" s="152" t="e">
        <f>IF(Y5=1,CONCATENATE(VLOOKUP(Y3,AA16:AK27,6)),CONCATENATE(VLOOKUP(Y3,AA2:AK13,6)))</f>
        <v>#REF!</v>
      </c>
      <c r="AG1" s="152" t="e">
        <f>IF(Y5=1,CONCATENATE(VLOOKUP(Y3,AA16:AK27,7)),CONCATENATE(VLOOKUP(Y3,AA2:AK13,7)))</f>
        <v>#REF!</v>
      </c>
      <c r="AH1" s="152" t="e">
        <f>IF(Y5=1,CONCATENATE(VLOOKUP(Y3,AA16:AK27,8)),CONCATENATE(VLOOKUP(Y3,AA2:AK13,8)))</f>
        <v>#REF!</v>
      </c>
      <c r="AI1" s="152" t="e">
        <f>IF(Y5=1,CONCATENATE(VLOOKUP(Y3,AA16:AK27,9)),CONCATENATE(VLOOKUP(Y3,AA2:AK13,9)))</f>
        <v>#REF!</v>
      </c>
      <c r="AJ1" s="152" t="e">
        <f>IF(Y5=1,CONCATENATE(VLOOKUP(Y3,AA16:AK27,10)),CONCATENATE(VLOOKUP(Y3,AA2:AK13,10)))</f>
        <v>#REF!</v>
      </c>
      <c r="AK1" s="152" t="e">
        <f>IF(Y5=1,CONCATENATE(VLOOKUP(Y3,AA16:AK27,11)),CONCATENATE(VLOOKUP(Y3,AA2:AK13,11)))</f>
        <v>#REF!</v>
      </c>
    </row>
    <row r="2" spans="1:37" x14ac:dyDescent="0.25">
      <c r="A2" s="151" t="s">
        <v>77</v>
      </c>
      <c r="B2" s="149"/>
      <c r="C2" s="149"/>
      <c r="D2" s="149"/>
      <c r="E2" s="150" t="s">
        <v>143</v>
      </c>
      <c r="F2" s="149"/>
      <c r="G2" s="148"/>
      <c r="H2" s="147"/>
      <c r="I2" s="147"/>
      <c r="J2" s="146"/>
      <c r="K2" s="145"/>
      <c r="L2" s="145"/>
      <c r="M2" s="145"/>
      <c r="N2" s="143"/>
      <c r="O2" s="144"/>
      <c r="P2" s="143"/>
      <c r="Q2" s="144"/>
      <c r="R2" s="143"/>
      <c r="Y2" s="142"/>
      <c r="Z2" s="111"/>
      <c r="AA2" s="111" t="s">
        <v>50</v>
      </c>
      <c r="AB2" s="114">
        <v>150</v>
      </c>
      <c r="AC2" s="114">
        <v>120</v>
      </c>
      <c r="AD2" s="114">
        <v>100</v>
      </c>
      <c r="AE2" s="114">
        <v>80</v>
      </c>
      <c r="AF2" s="114">
        <v>70</v>
      </c>
      <c r="AG2" s="114">
        <v>60</v>
      </c>
      <c r="AH2" s="114">
        <v>55</v>
      </c>
      <c r="AI2" s="114">
        <v>50</v>
      </c>
      <c r="AJ2" s="114">
        <v>45</v>
      </c>
      <c r="AK2" s="114">
        <v>40</v>
      </c>
    </row>
    <row r="3" spans="1:37" x14ac:dyDescent="0.25">
      <c r="A3" s="139" t="s">
        <v>75</v>
      </c>
      <c r="B3" s="139"/>
      <c r="C3" s="139"/>
      <c r="D3" s="139"/>
      <c r="E3" s="139" t="s">
        <v>4</v>
      </c>
      <c r="F3" s="139"/>
      <c r="G3" s="139"/>
      <c r="H3" s="139" t="s">
        <v>74</v>
      </c>
      <c r="I3" s="139"/>
      <c r="J3" s="141"/>
      <c r="K3" s="139"/>
      <c r="L3" s="140" t="s">
        <v>73</v>
      </c>
      <c r="M3" s="139"/>
      <c r="N3" s="137"/>
      <c r="O3" s="138"/>
      <c r="P3" s="137"/>
      <c r="Q3" s="138"/>
      <c r="R3" s="174"/>
      <c r="Y3" s="111">
        <f>IF(H4="OB","A",IF(H4="IX","W",H4))</f>
        <v>0</v>
      </c>
      <c r="Z3" s="111"/>
      <c r="AA3" s="111" t="s">
        <v>52</v>
      </c>
      <c r="AB3" s="114">
        <v>120</v>
      </c>
      <c r="AC3" s="114">
        <v>90</v>
      </c>
      <c r="AD3" s="114">
        <v>65</v>
      </c>
      <c r="AE3" s="114">
        <v>55</v>
      </c>
      <c r="AF3" s="114">
        <v>50</v>
      </c>
      <c r="AG3" s="114">
        <v>45</v>
      </c>
      <c r="AH3" s="114">
        <v>40</v>
      </c>
      <c r="AI3" s="114">
        <v>35</v>
      </c>
      <c r="AJ3" s="114">
        <v>25</v>
      </c>
      <c r="AK3" s="114">
        <v>20</v>
      </c>
    </row>
    <row r="4" spans="1:37" ht="13.8" thickBot="1" x14ac:dyDescent="0.3">
      <c r="A4" s="335" t="s">
        <v>17</v>
      </c>
      <c r="B4" s="335"/>
      <c r="C4" s="335"/>
      <c r="D4" s="135"/>
      <c r="E4" s="134" t="s">
        <v>18</v>
      </c>
      <c r="F4" s="134"/>
      <c r="G4" s="134"/>
      <c r="H4" s="131"/>
      <c r="I4" s="134"/>
      <c r="J4" s="133"/>
      <c r="K4" s="131"/>
      <c r="L4" s="132" t="s">
        <v>19</v>
      </c>
      <c r="M4" s="131"/>
      <c r="N4" s="129"/>
      <c r="O4" s="130"/>
      <c r="P4" s="136" t="s">
        <v>72</v>
      </c>
      <c r="Q4" s="114" t="s">
        <v>95</v>
      </c>
      <c r="R4" s="114" t="s">
        <v>93</v>
      </c>
      <c r="S4" s="175"/>
      <c r="Y4" s="111"/>
      <c r="Z4" s="111"/>
      <c r="AA4" s="111" t="s">
        <v>51</v>
      </c>
      <c r="AB4" s="114">
        <v>90</v>
      </c>
      <c r="AC4" s="114">
        <v>60</v>
      </c>
      <c r="AD4" s="114">
        <v>45</v>
      </c>
      <c r="AE4" s="114">
        <v>34</v>
      </c>
      <c r="AF4" s="114">
        <v>27</v>
      </c>
      <c r="AG4" s="114">
        <v>22</v>
      </c>
      <c r="AH4" s="114">
        <v>18</v>
      </c>
      <c r="AI4" s="114">
        <v>15</v>
      </c>
      <c r="AJ4" s="114">
        <v>12</v>
      </c>
      <c r="AK4" s="114">
        <v>9</v>
      </c>
    </row>
    <row r="5" spans="1:37" x14ac:dyDescent="0.25">
      <c r="A5" s="102"/>
      <c r="B5" s="102" t="s">
        <v>68</v>
      </c>
      <c r="C5" s="102" t="s">
        <v>67</v>
      </c>
      <c r="D5" s="102" t="s">
        <v>38</v>
      </c>
      <c r="E5" s="102" t="s">
        <v>66</v>
      </c>
      <c r="F5" s="102"/>
      <c r="G5" s="102" t="s">
        <v>65</v>
      </c>
      <c r="H5" s="102"/>
      <c r="I5" s="102" t="s">
        <v>64</v>
      </c>
      <c r="J5" s="102"/>
      <c r="K5" s="126" t="s">
        <v>63</v>
      </c>
      <c r="L5" s="126" t="s">
        <v>62</v>
      </c>
      <c r="M5" s="126" t="s">
        <v>61</v>
      </c>
      <c r="P5" s="128" t="s">
        <v>70</v>
      </c>
      <c r="Q5" s="127" t="s">
        <v>92</v>
      </c>
      <c r="R5" s="127" t="s">
        <v>96</v>
      </c>
      <c r="S5" s="175"/>
      <c r="Y5" s="111" t="e">
        <f>IF(OR([7]Altalanos!$A$8="F1",[7]Altalanos!$A$8="F2",[7]Altalanos!$A$8="N1",[7]Altalanos!$A$8="N2"),1,2)</f>
        <v>#REF!</v>
      </c>
      <c r="Z5" s="111"/>
      <c r="AA5" s="111" t="s">
        <v>49</v>
      </c>
      <c r="AB5" s="114">
        <v>60</v>
      </c>
      <c r="AC5" s="114">
        <v>40</v>
      </c>
      <c r="AD5" s="114">
        <v>30</v>
      </c>
      <c r="AE5" s="114">
        <v>20</v>
      </c>
      <c r="AF5" s="114">
        <v>18</v>
      </c>
      <c r="AG5" s="114">
        <v>15</v>
      </c>
      <c r="AH5" s="114">
        <v>12</v>
      </c>
      <c r="AI5" s="114">
        <v>10</v>
      </c>
      <c r="AJ5" s="114">
        <v>8</v>
      </c>
      <c r="AK5" s="114">
        <v>6</v>
      </c>
    </row>
    <row r="6" spans="1:37" x14ac:dyDescent="0.25">
      <c r="A6" s="65"/>
      <c r="B6" s="65"/>
      <c r="C6" s="65"/>
      <c r="D6" s="65"/>
      <c r="E6" s="65"/>
      <c r="F6" s="65"/>
      <c r="G6" s="65"/>
      <c r="H6" s="65"/>
      <c r="I6" s="65"/>
      <c r="J6" s="65"/>
      <c r="K6" s="65"/>
      <c r="L6" s="65"/>
      <c r="M6" s="65"/>
      <c r="P6" s="125" t="s">
        <v>60</v>
      </c>
      <c r="Q6" s="124" t="s">
        <v>97</v>
      </c>
      <c r="R6" s="124" t="s">
        <v>71</v>
      </c>
      <c r="S6" s="175"/>
      <c r="Y6" s="111"/>
      <c r="Z6" s="111"/>
      <c r="AA6" s="111" t="s">
        <v>47</v>
      </c>
      <c r="AB6" s="114">
        <v>40</v>
      </c>
      <c r="AC6" s="114">
        <v>25</v>
      </c>
      <c r="AD6" s="114">
        <v>18</v>
      </c>
      <c r="AE6" s="114">
        <v>13</v>
      </c>
      <c r="AF6" s="114">
        <v>10</v>
      </c>
      <c r="AG6" s="114">
        <v>8</v>
      </c>
      <c r="AH6" s="114">
        <v>6</v>
      </c>
      <c r="AI6" s="114">
        <v>5</v>
      </c>
      <c r="AJ6" s="114">
        <v>4</v>
      </c>
      <c r="AK6" s="114">
        <v>3</v>
      </c>
    </row>
    <row r="7" spans="1:37" x14ac:dyDescent="0.25">
      <c r="A7" s="121" t="s">
        <v>50</v>
      </c>
      <c r="B7" s="120">
        <v>1</v>
      </c>
      <c r="C7" s="170">
        <v>0</v>
      </c>
      <c r="D7" s="170">
        <v>0</v>
      </c>
      <c r="E7" s="345" t="s">
        <v>301</v>
      </c>
      <c r="F7" s="345"/>
      <c r="G7" s="345">
        <v>0</v>
      </c>
      <c r="H7" s="345"/>
      <c r="I7" s="171">
        <v>0</v>
      </c>
      <c r="J7" s="65"/>
      <c r="K7" s="117"/>
      <c r="L7" s="116" t="s">
        <v>78</v>
      </c>
      <c r="M7" s="115"/>
      <c r="P7" s="136" t="s">
        <v>98</v>
      </c>
      <c r="Q7" s="114" t="s">
        <v>69</v>
      </c>
      <c r="R7" s="114" t="s">
        <v>82</v>
      </c>
      <c r="Y7" s="111"/>
      <c r="Z7" s="111"/>
      <c r="AA7" s="111" t="s">
        <v>45</v>
      </c>
      <c r="AB7" s="114">
        <v>25</v>
      </c>
      <c r="AC7" s="114">
        <v>15</v>
      </c>
      <c r="AD7" s="114">
        <v>13</v>
      </c>
      <c r="AE7" s="114">
        <v>8</v>
      </c>
      <c r="AF7" s="114">
        <v>6</v>
      </c>
      <c r="AG7" s="114">
        <v>4</v>
      </c>
      <c r="AH7" s="114">
        <v>3</v>
      </c>
      <c r="AI7" s="114">
        <v>2</v>
      </c>
      <c r="AJ7" s="114">
        <v>1</v>
      </c>
      <c r="AK7" s="114">
        <v>0</v>
      </c>
    </row>
    <row r="8" spans="1:37" x14ac:dyDescent="0.25">
      <c r="A8" s="121"/>
      <c r="B8" s="123"/>
      <c r="C8" s="172"/>
      <c r="D8" s="172"/>
      <c r="E8" s="172"/>
      <c r="F8" s="172"/>
      <c r="G8" s="172"/>
      <c r="H8" s="172"/>
      <c r="I8" s="172"/>
      <c r="J8" s="65"/>
      <c r="K8" s="121"/>
      <c r="L8" s="121"/>
      <c r="M8" s="122"/>
      <c r="P8" s="128" t="s">
        <v>99</v>
      </c>
      <c r="Q8" s="127" t="s">
        <v>59</v>
      </c>
      <c r="R8" s="127" t="s">
        <v>100</v>
      </c>
      <c r="Y8" s="111"/>
      <c r="Z8" s="111"/>
      <c r="AA8" s="111" t="s">
        <v>44</v>
      </c>
      <c r="AB8" s="114">
        <v>15</v>
      </c>
      <c r="AC8" s="114">
        <v>10</v>
      </c>
      <c r="AD8" s="114">
        <v>7</v>
      </c>
      <c r="AE8" s="114">
        <v>5</v>
      </c>
      <c r="AF8" s="114">
        <v>4</v>
      </c>
      <c r="AG8" s="114">
        <v>3</v>
      </c>
      <c r="AH8" s="114">
        <v>2</v>
      </c>
      <c r="AI8" s="114">
        <v>1</v>
      </c>
      <c r="AJ8" s="114">
        <v>0</v>
      </c>
      <c r="AK8" s="114">
        <v>0</v>
      </c>
    </row>
    <row r="9" spans="1:37" x14ac:dyDescent="0.25">
      <c r="A9" s="121" t="s">
        <v>48</v>
      </c>
      <c r="B9" s="120">
        <v>4</v>
      </c>
      <c r="C9" s="170">
        <v>0</v>
      </c>
      <c r="D9" s="170">
        <v>0</v>
      </c>
      <c r="E9" s="345" t="s">
        <v>302</v>
      </c>
      <c r="F9" s="345"/>
      <c r="G9" s="345">
        <v>0</v>
      </c>
      <c r="H9" s="345"/>
      <c r="I9" s="171">
        <v>0</v>
      </c>
      <c r="J9" s="65"/>
      <c r="K9" s="117" t="s">
        <v>51</v>
      </c>
      <c r="L9" s="116" t="s">
        <v>78</v>
      </c>
      <c r="M9" s="115"/>
      <c r="Y9" s="111"/>
      <c r="Z9" s="111"/>
      <c r="AA9" s="111" t="s">
        <v>43</v>
      </c>
      <c r="AB9" s="114">
        <v>10</v>
      </c>
      <c r="AC9" s="114">
        <v>6</v>
      </c>
      <c r="AD9" s="114">
        <v>4</v>
      </c>
      <c r="AE9" s="114">
        <v>2</v>
      </c>
      <c r="AF9" s="114">
        <v>1</v>
      </c>
      <c r="AG9" s="114">
        <v>0</v>
      </c>
      <c r="AH9" s="114">
        <v>0</v>
      </c>
      <c r="AI9" s="114">
        <v>0</v>
      </c>
      <c r="AJ9" s="114">
        <v>0</v>
      </c>
      <c r="AK9" s="114">
        <v>0</v>
      </c>
    </row>
    <row r="10" spans="1:37" x14ac:dyDescent="0.25">
      <c r="A10" s="121"/>
      <c r="B10" s="123"/>
      <c r="C10" s="172"/>
      <c r="D10" s="172"/>
      <c r="E10" s="172"/>
      <c r="F10" s="172"/>
      <c r="G10" s="172"/>
      <c r="H10" s="172"/>
      <c r="I10" s="172"/>
      <c r="J10" s="65"/>
      <c r="K10" s="121"/>
      <c r="L10" s="121"/>
      <c r="M10" s="122"/>
      <c r="Y10" s="111"/>
      <c r="Z10" s="111"/>
      <c r="AA10" s="111" t="s">
        <v>42</v>
      </c>
      <c r="AB10" s="114">
        <v>6</v>
      </c>
      <c r="AC10" s="114">
        <v>3</v>
      </c>
      <c r="AD10" s="114">
        <v>2</v>
      </c>
      <c r="AE10" s="114">
        <v>1</v>
      </c>
      <c r="AF10" s="114">
        <v>0</v>
      </c>
      <c r="AG10" s="114">
        <v>0</v>
      </c>
      <c r="AH10" s="114">
        <v>0</v>
      </c>
      <c r="AI10" s="114">
        <v>0</v>
      </c>
      <c r="AJ10" s="114">
        <v>0</v>
      </c>
      <c r="AK10" s="114">
        <v>0</v>
      </c>
    </row>
    <row r="11" spans="1:37" x14ac:dyDescent="0.25">
      <c r="A11" s="121" t="s">
        <v>46</v>
      </c>
      <c r="B11" s="120">
        <v>2</v>
      </c>
      <c r="C11" s="170">
        <v>0</v>
      </c>
      <c r="D11" s="170">
        <v>0</v>
      </c>
      <c r="E11" s="345" t="s">
        <v>303</v>
      </c>
      <c r="F11" s="345"/>
      <c r="G11" s="345">
        <v>0</v>
      </c>
      <c r="H11" s="345"/>
      <c r="I11" s="171">
        <v>0</v>
      </c>
      <c r="J11" s="65"/>
      <c r="K11" s="117" t="s">
        <v>52</v>
      </c>
      <c r="L11" s="116" t="s">
        <v>78</v>
      </c>
      <c r="M11" s="115"/>
      <c r="Y11" s="111"/>
      <c r="Z11" s="111"/>
      <c r="AA11" s="111" t="s">
        <v>41</v>
      </c>
      <c r="AB11" s="114">
        <v>3</v>
      </c>
      <c r="AC11" s="114">
        <v>2</v>
      </c>
      <c r="AD11" s="114">
        <v>1</v>
      </c>
      <c r="AE11" s="114">
        <v>0</v>
      </c>
      <c r="AF11" s="114">
        <v>0</v>
      </c>
      <c r="AG11" s="114">
        <v>0</v>
      </c>
      <c r="AH11" s="114">
        <v>0</v>
      </c>
      <c r="AI11" s="114">
        <v>0</v>
      </c>
      <c r="AJ11" s="114">
        <v>0</v>
      </c>
      <c r="AK11" s="114">
        <v>0</v>
      </c>
    </row>
    <row r="12" spans="1:37" x14ac:dyDescent="0.25">
      <c r="A12" s="121"/>
      <c r="B12" s="123"/>
      <c r="C12" s="172"/>
      <c r="D12" s="172"/>
      <c r="E12" s="172"/>
      <c r="F12" s="172"/>
      <c r="G12" s="172"/>
      <c r="H12" s="172"/>
      <c r="I12" s="172"/>
      <c r="J12" s="65"/>
      <c r="K12" s="65"/>
      <c r="L12" s="65"/>
      <c r="M12" s="122"/>
      <c r="Y12" s="111"/>
      <c r="Z12" s="111"/>
      <c r="AA12" s="111" t="s">
        <v>40</v>
      </c>
      <c r="AB12" s="113">
        <v>0</v>
      </c>
      <c r="AC12" s="113">
        <v>0</v>
      </c>
      <c r="AD12" s="113">
        <v>0</v>
      </c>
      <c r="AE12" s="113">
        <v>0</v>
      </c>
      <c r="AF12" s="113">
        <v>0</v>
      </c>
      <c r="AG12" s="113">
        <v>0</v>
      </c>
      <c r="AH12" s="113">
        <v>0</v>
      </c>
      <c r="AI12" s="113">
        <v>0</v>
      </c>
      <c r="AJ12" s="113">
        <v>0</v>
      </c>
      <c r="AK12" s="113">
        <v>0</v>
      </c>
    </row>
    <row r="13" spans="1:37" x14ac:dyDescent="0.25">
      <c r="A13" s="121" t="s">
        <v>83</v>
      </c>
      <c r="B13" s="120">
        <v>5</v>
      </c>
      <c r="C13" s="170">
        <v>0</v>
      </c>
      <c r="D13" s="170">
        <v>0</v>
      </c>
      <c r="E13" s="345" t="s">
        <v>304</v>
      </c>
      <c r="F13" s="345"/>
      <c r="G13" s="345">
        <v>0</v>
      </c>
      <c r="H13" s="345"/>
      <c r="I13" s="171">
        <v>0</v>
      </c>
      <c r="J13" s="65"/>
      <c r="K13" s="117" t="s">
        <v>49</v>
      </c>
      <c r="L13" s="116" t="s">
        <v>78</v>
      </c>
      <c r="M13" s="115"/>
      <c r="Y13" s="111"/>
      <c r="Z13" s="111"/>
      <c r="AA13" s="111" t="s">
        <v>39</v>
      </c>
      <c r="AB13" s="113">
        <v>0</v>
      </c>
      <c r="AC13" s="113">
        <v>0</v>
      </c>
      <c r="AD13" s="113">
        <v>0</v>
      </c>
      <c r="AE13" s="113">
        <v>0</v>
      </c>
      <c r="AF13" s="113">
        <v>0</v>
      </c>
      <c r="AG13" s="113">
        <v>0</v>
      </c>
      <c r="AH13" s="113">
        <v>0</v>
      </c>
      <c r="AI13" s="113">
        <v>0</v>
      </c>
      <c r="AJ13" s="113">
        <v>0</v>
      </c>
      <c r="AK13" s="113">
        <v>0</v>
      </c>
    </row>
    <row r="14" spans="1:37" x14ac:dyDescent="0.25">
      <c r="A14" s="121"/>
      <c r="B14" s="123"/>
      <c r="C14" s="172"/>
      <c r="D14" s="172"/>
      <c r="E14" s="172"/>
      <c r="F14" s="172"/>
      <c r="G14" s="172"/>
      <c r="H14" s="172"/>
      <c r="I14" s="172"/>
      <c r="J14" s="65"/>
      <c r="K14" s="121"/>
      <c r="L14" s="121"/>
      <c r="M14" s="122"/>
      <c r="Y14" s="111"/>
      <c r="Z14" s="111"/>
      <c r="AA14" s="111"/>
      <c r="AB14" s="111"/>
      <c r="AC14" s="111"/>
      <c r="AD14" s="111"/>
      <c r="AE14" s="111"/>
      <c r="AF14" s="111"/>
      <c r="AG14" s="111"/>
      <c r="AH14" s="111"/>
      <c r="AI14" s="111"/>
      <c r="AJ14" s="111"/>
      <c r="AK14" s="111"/>
    </row>
    <row r="15" spans="1:37" x14ac:dyDescent="0.25">
      <c r="A15" s="121" t="s">
        <v>84</v>
      </c>
      <c r="B15" s="120">
        <v>3</v>
      </c>
      <c r="C15" s="170">
        <v>0</v>
      </c>
      <c r="D15" s="170">
        <v>0</v>
      </c>
      <c r="E15" s="345" t="s">
        <v>305</v>
      </c>
      <c r="F15" s="345"/>
      <c r="G15" s="345">
        <v>0</v>
      </c>
      <c r="H15" s="345"/>
      <c r="I15" s="171">
        <v>0</v>
      </c>
      <c r="J15" s="65"/>
      <c r="K15" s="117"/>
      <c r="L15" s="116" t="s">
        <v>78</v>
      </c>
      <c r="M15" s="115"/>
      <c r="Y15" s="111"/>
      <c r="Z15" s="111"/>
      <c r="AA15" s="111"/>
      <c r="AB15" s="111"/>
      <c r="AC15" s="111"/>
      <c r="AD15" s="111"/>
      <c r="AE15" s="111"/>
      <c r="AF15" s="111"/>
      <c r="AG15" s="111"/>
      <c r="AH15" s="111"/>
      <c r="AI15" s="111"/>
      <c r="AJ15" s="111"/>
      <c r="AK15" s="111"/>
    </row>
    <row r="16" spans="1:37" x14ac:dyDescent="0.25">
      <c r="A16" s="65"/>
      <c r="B16" s="65"/>
      <c r="C16" s="65"/>
      <c r="D16" s="65"/>
      <c r="E16" s="65"/>
      <c r="F16" s="65"/>
      <c r="G16" s="65"/>
      <c r="H16" s="65"/>
      <c r="I16" s="65"/>
      <c r="J16" s="65"/>
      <c r="K16" s="65"/>
      <c r="L16" s="65"/>
      <c r="M16" s="65"/>
      <c r="Y16" s="111"/>
      <c r="Z16" s="111"/>
      <c r="AA16" s="111" t="s">
        <v>50</v>
      </c>
      <c r="AB16" s="111">
        <v>300</v>
      </c>
      <c r="AC16" s="111">
        <v>250</v>
      </c>
      <c r="AD16" s="111">
        <v>220</v>
      </c>
      <c r="AE16" s="111">
        <v>180</v>
      </c>
      <c r="AF16" s="111">
        <v>160</v>
      </c>
      <c r="AG16" s="111">
        <v>150</v>
      </c>
      <c r="AH16" s="111">
        <v>140</v>
      </c>
      <c r="AI16" s="111">
        <v>130</v>
      </c>
      <c r="AJ16" s="111">
        <v>120</v>
      </c>
      <c r="AK16" s="111">
        <v>110</v>
      </c>
    </row>
    <row r="17" spans="1:37" x14ac:dyDescent="0.25">
      <c r="A17" s="65"/>
      <c r="B17" s="65"/>
      <c r="C17" s="65"/>
      <c r="D17" s="65"/>
      <c r="E17" s="65"/>
      <c r="F17" s="65"/>
      <c r="G17" s="65"/>
      <c r="H17" s="65"/>
      <c r="I17" s="65"/>
      <c r="J17" s="65"/>
      <c r="K17" s="65"/>
      <c r="L17" s="65"/>
      <c r="M17" s="65"/>
      <c r="Y17" s="111"/>
      <c r="Z17" s="111"/>
      <c r="AA17" s="111" t="s">
        <v>52</v>
      </c>
      <c r="AB17" s="111">
        <v>250</v>
      </c>
      <c r="AC17" s="111">
        <v>200</v>
      </c>
      <c r="AD17" s="111">
        <v>160</v>
      </c>
      <c r="AE17" s="111">
        <v>140</v>
      </c>
      <c r="AF17" s="111">
        <v>120</v>
      </c>
      <c r="AG17" s="111">
        <v>110</v>
      </c>
      <c r="AH17" s="111">
        <v>100</v>
      </c>
      <c r="AI17" s="111">
        <v>90</v>
      </c>
      <c r="AJ17" s="111">
        <v>80</v>
      </c>
      <c r="AK17" s="111">
        <v>70</v>
      </c>
    </row>
    <row r="18" spans="1:37" ht="18.75" customHeight="1" x14ac:dyDescent="0.25">
      <c r="A18" s="65"/>
      <c r="B18" s="343"/>
      <c r="C18" s="343"/>
      <c r="D18" s="344" t="s">
        <v>301</v>
      </c>
      <c r="E18" s="344"/>
      <c r="F18" s="344" t="s">
        <v>302</v>
      </c>
      <c r="G18" s="344"/>
      <c r="H18" s="344" t="s">
        <v>303</v>
      </c>
      <c r="I18" s="344"/>
      <c r="J18" s="344" t="s">
        <v>304</v>
      </c>
      <c r="K18" s="344"/>
      <c r="L18" s="344" t="s">
        <v>305</v>
      </c>
      <c r="M18" s="344"/>
      <c r="Y18" s="111"/>
      <c r="Z18" s="111"/>
      <c r="AA18" s="111" t="s">
        <v>51</v>
      </c>
      <c r="AB18" s="111">
        <v>200</v>
      </c>
      <c r="AC18" s="111">
        <v>150</v>
      </c>
      <c r="AD18" s="111">
        <v>130</v>
      </c>
      <c r="AE18" s="111">
        <v>110</v>
      </c>
      <c r="AF18" s="111">
        <v>95</v>
      </c>
      <c r="AG18" s="111">
        <v>80</v>
      </c>
      <c r="AH18" s="111">
        <v>70</v>
      </c>
      <c r="AI18" s="111">
        <v>60</v>
      </c>
      <c r="AJ18" s="111">
        <v>55</v>
      </c>
      <c r="AK18" s="111">
        <v>50</v>
      </c>
    </row>
    <row r="19" spans="1:37" ht="18.75" customHeight="1" x14ac:dyDescent="0.25">
      <c r="A19" s="112" t="s">
        <v>50</v>
      </c>
      <c r="B19" s="338" t="s">
        <v>301</v>
      </c>
      <c r="C19" s="338"/>
      <c r="D19" s="340"/>
      <c r="E19" s="340"/>
      <c r="F19" s="339" t="s">
        <v>353</v>
      </c>
      <c r="G19" s="339"/>
      <c r="H19" s="339" t="s">
        <v>353</v>
      </c>
      <c r="I19" s="339"/>
      <c r="J19" s="344" t="s">
        <v>353</v>
      </c>
      <c r="K19" s="344"/>
      <c r="L19" s="344" t="s">
        <v>353</v>
      </c>
      <c r="M19" s="344"/>
      <c r="Y19" s="111"/>
      <c r="Z19" s="111"/>
      <c r="AA19" s="111" t="s">
        <v>49</v>
      </c>
      <c r="AB19" s="111">
        <v>150</v>
      </c>
      <c r="AC19" s="111">
        <v>120</v>
      </c>
      <c r="AD19" s="111">
        <v>100</v>
      </c>
      <c r="AE19" s="111">
        <v>80</v>
      </c>
      <c r="AF19" s="111">
        <v>70</v>
      </c>
      <c r="AG19" s="111">
        <v>60</v>
      </c>
      <c r="AH19" s="111">
        <v>55</v>
      </c>
      <c r="AI19" s="111">
        <v>50</v>
      </c>
      <c r="AJ19" s="111">
        <v>45</v>
      </c>
      <c r="AK19" s="111">
        <v>40</v>
      </c>
    </row>
    <row r="20" spans="1:37" ht="18.75" customHeight="1" x14ac:dyDescent="0.25">
      <c r="A20" s="112" t="s">
        <v>48</v>
      </c>
      <c r="B20" s="338" t="s">
        <v>302</v>
      </c>
      <c r="C20" s="338"/>
      <c r="D20" s="339" t="s">
        <v>354</v>
      </c>
      <c r="E20" s="339"/>
      <c r="F20" s="340"/>
      <c r="G20" s="340"/>
      <c r="H20" s="339" t="s">
        <v>347</v>
      </c>
      <c r="I20" s="339"/>
      <c r="J20" s="339" t="s">
        <v>328</v>
      </c>
      <c r="K20" s="339"/>
      <c r="L20" s="344" t="s">
        <v>312</v>
      </c>
      <c r="M20" s="344"/>
      <c r="Y20" s="111"/>
      <c r="Z20" s="111"/>
      <c r="AA20" s="111" t="s">
        <v>47</v>
      </c>
      <c r="AB20" s="111">
        <v>120</v>
      </c>
      <c r="AC20" s="111">
        <v>90</v>
      </c>
      <c r="AD20" s="111">
        <v>65</v>
      </c>
      <c r="AE20" s="111">
        <v>55</v>
      </c>
      <c r="AF20" s="111">
        <v>50</v>
      </c>
      <c r="AG20" s="111">
        <v>45</v>
      </c>
      <c r="AH20" s="111">
        <v>40</v>
      </c>
      <c r="AI20" s="111">
        <v>35</v>
      </c>
      <c r="AJ20" s="111">
        <v>25</v>
      </c>
      <c r="AK20" s="111">
        <v>20</v>
      </c>
    </row>
    <row r="21" spans="1:37" ht="18.75" customHeight="1" x14ac:dyDescent="0.25">
      <c r="A21" s="112" t="s">
        <v>46</v>
      </c>
      <c r="B21" s="338" t="s">
        <v>303</v>
      </c>
      <c r="C21" s="338"/>
      <c r="D21" s="339" t="s">
        <v>354</v>
      </c>
      <c r="E21" s="339"/>
      <c r="F21" s="339" t="s">
        <v>314</v>
      </c>
      <c r="G21" s="339"/>
      <c r="H21" s="340"/>
      <c r="I21" s="340"/>
      <c r="J21" s="339" t="s">
        <v>332</v>
      </c>
      <c r="K21" s="339"/>
      <c r="L21" s="339" t="s">
        <v>355</v>
      </c>
      <c r="M21" s="339"/>
      <c r="Y21" s="111"/>
      <c r="Z21" s="111"/>
      <c r="AA21" s="111" t="s">
        <v>45</v>
      </c>
      <c r="AB21" s="111">
        <v>90</v>
      </c>
      <c r="AC21" s="111">
        <v>60</v>
      </c>
      <c r="AD21" s="111">
        <v>45</v>
      </c>
      <c r="AE21" s="111">
        <v>34</v>
      </c>
      <c r="AF21" s="111">
        <v>27</v>
      </c>
      <c r="AG21" s="111">
        <v>22</v>
      </c>
      <c r="AH21" s="111">
        <v>18</v>
      </c>
      <c r="AI21" s="111">
        <v>15</v>
      </c>
      <c r="AJ21" s="111">
        <v>12</v>
      </c>
      <c r="AK21" s="111">
        <v>9</v>
      </c>
    </row>
    <row r="22" spans="1:37" ht="18.75" customHeight="1" x14ac:dyDescent="0.25">
      <c r="A22" s="112" t="s">
        <v>83</v>
      </c>
      <c r="B22" s="338" t="s">
        <v>304</v>
      </c>
      <c r="C22" s="338"/>
      <c r="D22" s="339" t="s">
        <v>354</v>
      </c>
      <c r="E22" s="339"/>
      <c r="F22" s="339" t="s">
        <v>323</v>
      </c>
      <c r="G22" s="339"/>
      <c r="H22" s="344" t="s">
        <v>345</v>
      </c>
      <c r="I22" s="344"/>
      <c r="J22" s="340"/>
      <c r="K22" s="340"/>
      <c r="L22" s="339" t="s">
        <v>332</v>
      </c>
      <c r="M22" s="339"/>
      <c r="Y22" s="111"/>
      <c r="Z22" s="111"/>
      <c r="AA22" s="111" t="s">
        <v>44</v>
      </c>
      <c r="AB22" s="111">
        <v>60</v>
      </c>
      <c r="AC22" s="111">
        <v>40</v>
      </c>
      <c r="AD22" s="111">
        <v>30</v>
      </c>
      <c r="AE22" s="111">
        <v>20</v>
      </c>
      <c r="AF22" s="111">
        <v>18</v>
      </c>
      <c r="AG22" s="111">
        <v>15</v>
      </c>
      <c r="AH22" s="111">
        <v>12</v>
      </c>
      <c r="AI22" s="111">
        <v>10</v>
      </c>
      <c r="AJ22" s="111">
        <v>8</v>
      </c>
      <c r="AK22" s="111">
        <v>6</v>
      </c>
    </row>
    <row r="23" spans="1:37" ht="18.75" customHeight="1" x14ac:dyDescent="0.25">
      <c r="A23" s="112" t="s">
        <v>84</v>
      </c>
      <c r="B23" s="338" t="s">
        <v>305</v>
      </c>
      <c r="C23" s="338"/>
      <c r="D23" s="339" t="s">
        <v>354</v>
      </c>
      <c r="E23" s="339"/>
      <c r="F23" s="339" t="s">
        <v>318</v>
      </c>
      <c r="G23" s="339"/>
      <c r="H23" s="344" t="s">
        <v>356</v>
      </c>
      <c r="I23" s="344"/>
      <c r="J23" s="344" t="s">
        <v>345</v>
      </c>
      <c r="K23" s="344"/>
      <c r="L23" s="340"/>
      <c r="M23" s="340"/>
      <c r="Y23" s="111"/>
      <c r="Z23" s="111"/>
      <c r="AA23" s="111" t="s">
        <v>43</v>
      </c>
      <c r="AB23" s="111">
        <v>40</v>
      </c>
      <c r="AC23" s="111">
        <v>25</v>
      </c>
      <c r="AD23" s="111">
        <v>18</v>
      </c>
      <c r="AE23" s="111">
        <v>13</v>
      </c>
      <c r="AF23" s="111">
        <v>8</v>
      </c>
      <c r="AG23" s="111">
        <v>7</v>
      </c>
      <c r="AH23" s="111">
        <v>6</v>
      </c>
      <c r="AI23" s="111">
        <v>5</v>
      </c>
      <c r="AJ23" s="111">
        <v>4</v>
      </c>
      <c r="AK23" s="111">
        <v>3</v>
      </c>
    </row>
    <row r="24" spans="1:37" x14ac:dyDescent="0.25">
      <c r="A24" s="65"/>
      <c r="B24" s="65"/>
      <c r="C24" s="65"/>
      <c r="D24" s="65"/>
      <c r="E24" s="65"/>
      <c r="F24" s="65"/>
      <c r="G24" s="65"/>
      <c r="H24" s="65"/>
      <c r="I24" s="65"/>
      <c r="J24" s="65"/>
      <c r="K24" s="65"/>
      <c r="L24" s="65"/>
      <c r="M24" s="65"/>
      <c r="Y24" s="111"/>
      <c r="Z24" s="111"/>
      <c r="AA24" s="111" t="s">
        <v>42</v>
      </c>
      <c r="AB24" s="111">
        <v>25</v>
      </c>
      <c r="AC24" s="111">
        <v>15</v>
      </c>
      <c r="AD24" s="111">
        <v>13</v>
      </c>
      <c r="AE24" s="111">
        <v>7</v>
      </c>
      <c r="AF24" s="111">
        <v>6</v>
      </c>
      <c r="AG24" s="111">
        <v>5</v>
      </c>
      <c r="AH24" s="111">
        <v>4</v>
      </c>
      <c r="AI24" s="111">
        <v>3</v>
      </c>
      <c r="AJ24" s="111">
        <v>2</v>
      </c>
      <c r="AK24" s="111">
        <v>1</v>
      </c>
    </row>
    <row r="25" spans="1:37" x14ac:dyDescent="0.25">
      <c r="A25" s="65"/>
      <c r="B25" s="65"/>
      <c r="C25" s="65"/>
      <c r="D25" s="65"/>
      <c r="E25" s="65"/>
      <c r="F25" s="65"/>
      <c r="G25" s="65"/>
      <c r="H25" s="65"/>
      <c r="I25" s="65"/>
      <c r="J25" s="65"/>
      <c r="K25" s="65"/>
      <c r="L25" s="65"/>
      <c r="M25" s="65"/>
      <c r="Y25" s="111"/>
      <c r="Z25" s="111"/>
      <c r="AA25" s="111" t="s">
        <v>41</v>
      </c>
      <c r="AB25" s="111">
        <v>15</v>
      </c>
      <c r="AC25" s="111">
        <v>10</v>
      </c>
      <c r="AD25" s="111">
        <v>8</v>
      </c>
      <c r="AE25" s="111">
        <v>4</v>
      </c>
      <c r="AF25" s="111">
        <v>3</v>
      </c>
      <c r="AG25" s="111">
        <v>2</v>
      </c>
      <c r="AH25" s="111">
        <v>1</v>
      </c>
      <c r="AI25" s="111">
        <v>0</v>
      </c>
      <c r="AJ25" s="111">
        <v>0</v>
      </c>
      <c r="AK25" s="111">
        <v>0</v>
      </c>
    </row>
    <row r="26" spans="1:37" x14ac:dyDescent="0.25">
      <c r="A26" s="65"/>
      <c r="B26" s="65"/>
      <c r="C26" s="65"/>
      <c r="D26" s="65"/>
      <c r="E26" s="65"/>
      <c r="F26" s="65"/>
      <c r="G26" s="65"/>
      <c r="H26" s="65"/>
      <c r="I26" s="65"/>
      <c r="J26" s="65"/>
      <c r="K26" s="65"/>
      <c r="L26" s="65"/>
      <c r="M26" s="65"/>
      <c r="Y26" s="111"/>
      <c r="Z26" s="111"/>
      <c r="AA26" s="111" t="s">
        <v>40</v>
      </c>
      <c r="AB26" s="111">
        <v>10</v>
      </c>
      <c r="AC26" s="111">
        <v>6</v>
      </c>
      <c r="AD26" s="111">
        <v>4</v>
      </c>
      <c r="AE26" s="111">
        <v>2</v>
      </c>
      <c r="AF26" s="111">
        <v>1</v>
      </c>
      <c r="AG26" s="111">
        <v>0</v>
      </c>
      <c r="AH26" s="111">
        <v>0</v>
      </c>
      <c r="AI26" s="111">
        <v>0</v>
      </c>
      <c r="AJ26" s="111">
        <v>0</v>
      </c>
      <c r="AK26" s="111">
        <v>0</v>
      </c>
    </row>
    <row r="27" spans="1:37" x14ac:dyDescent="0.25">
      <c r="A27" s="65"/>
      <c r="B27" s="65"/>
      <c r="C27" s="65"/>
      <c r="D27" s="65"/>
      <c r="E27" s="65"/>
      <c r="F27" s="65"/>
      <c r="G27" s="65"/>
      <c r="H27" s="65"/>
      <c r="I27" s="65"/>
      <c r="J27" s="65"/>
      <c r="K27" s="65"/>
      <c r="L27" s="65"/>
      <c r="M27" s="65"/>
      <c r="Y27" s="111"/>
      <c r="Z27" s="111"/>
      <c r="AA27" s="111" t="s">
        <v>39</v>
      </c>
      <c r="AB27" s="111">
        <v>3</v>
      </c>
      <c r="AC27" s="111">
        <v>2</v>
      </c>
      <c r="AD27" s="111">
        <v>1</v>
      </c>
      <c r="AE27" s="111">
        <v>0</v>
      </c>
      <c r="AF27" s="111">
        <v>0</v>
      </c>
      <c r="AG27" s="111">
        <v>0</v>
      </c>
      <c r="AH27" s="111">
        <v>0</v>
      </c>
      <c r="AI27" s="111">
        <v>0</v>
      </c>
      <c r="AJ27" s="111">
        <v>0</v>
      </c>
      <c r="AK27" s="111">
        <v>0</v>
      </c>
    </row>
    <row r="28" spans="1:37" x14ac:dyDescent="0.25">
      <c r="A28" s="65"/>
      <c r="B28" s="65"/>
      <c r="C28" s="65"/>
      <c r="D28" s="65"/>
      <c r="E28" s="65"/>
      <c r="F28" s="65"/>
      <c r="G28" s="65"/>
      <c r="H28" s="65"/>
      <c r="I28" s="65"/>
      <c r="J28" s="65"/>
      <c r="K28" s="65"/>
      <c r="L28" s="65"/>
      <c r="M28" s="65"/>
    </row>
    <row r="29" spans="1:37" x14ac:dyDescent="0.25">
      <c r="A29" s="65"/>
      <c r="B29" s="65"/>
      <c r="C29" s="65"/>
      <c r="D29" s="65"/>
      <c r="E29" s="65"/>
      <c r="F29" s="65"/>
      <c r="G29" s="65"/>
      <c r="H29" s="65"/>
      <c r="I29" s="65"/>
      <c r="J29" s="65"/>
      <c r="K29" s="65"/>
      <c r="L29" s="65"/>
      <c r="M29" s="65"/>
    </row>
    <row r="30" spans="1:37" x14ac:dyDescent="0.25">
      <c r="A30" s="65"/>
      <c r="B30" s="65"/>
      <c r="C30" s="65"/>
      <c r="D30" s="65"/>
      <c r="E30" s="65"/>
      <c r="F30" s="65"/>
      <c r="G30" s="65"/>
      <c r="H30" s="65"/>
      <c r="I30" s="65"/>
      <c r="J30" s="65"/>
      <c r="K30" s="65"/>
      <c r="L30" s="65"/>
      <c r="M30" s="65"/>
    </row>
    <row r="31" spans="1:37" x14ac:dyDescent="0.25">
      <c r="A31" s="65"/>
      <c r="B31" s="65"/>
      <c r="C31" s="65"/>
      <c r="D31" s="65"/>
      <c r="E31" s="65"/>
      <c r="F31" s="65"/>
      <c r="G31" s="65"/>
      <c r="H31" s="65"/>
      <c r="I31" s="65"/>
      <c r="J31" s="65"/>
      <c r="K31" s="65"/>
      <c r="L31" s="65"/>
      <c r="M31" s="65"/>
    </row>
    <row r="32" spans="1:37" x14ac:dyDescent="0.25">
      <c r="A32" s="65"/>
      <c r="B32" s="65"/>
      <c r="C32" s="65"/>
      <c r="D32" s="65"/>
      <c r="E32" s="65"/>
      <c r="F32" s="65"/>
      <c r="G32" s="65"/>
      <c r="H32" s="65"/>
      <c r="I32" s="65"/>
      <c r="J32" s="65"/>
      <c r="K32" s="65"/>
      <c r="L32" s="53"/>
      <c r="M32" s="65"/>
    </row>
    <row r="33" spans="1:18" x14ac:dyDescent="0.25">
      <c r="A33" s="110" t="s">
        <v>38</v>
      </c>
      <c r="B33" s="109"/>
      <c r="C33" s="108"/>
      <c r="D33" s="106" t="s">
        <v>36</v>
      </c>
      <c r="E33" s="104" t="s">
        <v>37</v>
      </c>
      <c r="F33" s="107"/>
      <c r="G33" s="106" t="s">
        <v>36</v>
      </c>
      <c r="H33" s="104" t="s">
        <v>35</v>
      </c>
      <c r="I33" s="105"/>
      <c r="J33" s="104" t="s">
        <v>34</v>
      </c>
      <c r="K33" s="103" t="s">
        <v>33</v>
      </c>
      <c r="L33" s="102"/>
      <c r="M33" s="107"/>
      <c r="P33" s="99"/>
      <c r="Q33" s="99"/>
      <c r="R33" s="98"/>
    </row>
    <row r="34" spans="1:18" x14ac:dyDescent="0.25">
      <c r="A34" s="97" t="s">
        <v>32</v>
      </c>
      <c r="B34" s="93"/>
      <c r="C34" s="96"/>
      <c r="D34" s="95"/>
      <c r="E34" s="336"/>
      <c r="F34" s="336"/>
      <c r="G34" s="94" t="s">
        <v>31</v>
      </c>
      <c r="H34" s="93"/>
      <c r="I34" s="92"/>
      <c r="J34" s="91"/>
      <c r="K34" s="79" t="s">
        <v>30</v>
      </c>
      <c r="L34" s="78"/>
      <c r="M34" s="77"/>
      <c r="P34" s="76"/>
      <c r="Q34" s="76"/>
      <c r="R34" s="51"/>
    </row>
    <row r="35" spans="1:18" x14ac:dyDescent="0.25">
      <c r="A35" s="54" t="s">
        <v>29</v>
      </c>
      <c r="B35" s="57"/>
      <c r="C35" s="90"/>
      <c r="D35" s="72"/>
      <c r="E35" s="337"/>
      <c r="F35" s="337"/>
      <c r="G35" s="70" t="s">
        <v>28</v>
      </c>
      <c r="H35" s="69"/>
      <c r="I35" s="68"/>
      <c r="J35" s="67"/>
      <c r="K35" s="89"/>
      <c r="L35" s="53"/>
      <c r="M35" s="52"/>
      <c r="P35" s="51"/>
      <c r="Q35" s="50"/>
      <c r="R35" s="51"/>
    </row>
    <row r="36" spans="1:18" x14ac:dyDescent="0.25">
      <c r="A36" s="88"/>
      <c r="B36" s="87"/>
      <c r="C36" s="86"/>
      <c r="D36" s="72"/>
      <c r="E36" s="71"/>
      <c r="F36" s="65"/>
      <c r="G36" s="70" t="s">
        <v>27</v>
      </c>
      <c r="H36" s="69"/>
      <c r="I36" s="68"/>
      <c r="J36" s="67"/>
      <c r="K36" s="79" t="s">
        <v>26</v>
      </c>
      <c r="L36" s="78"/>
      <c r="M36" s="77"/>
      <c r="P36" s="76"/>
      <c r="Q36" s="76"/>
      <c r="R36" s="51"/>
    </row>
    <row r="37" spans="1:18" x14ac:dyDescent="0.25">
      <c r="A37" s="85"/>
      <c r="B37" s="84"/>
      <c r="C37" s="80"/>
      <c r="D37" s="72"/>
      <c r="E37" s="71"/>
      <c r="F37" s="65"/>
      <c r="G37" s="70" t="s">
        <v>25</v>
      </c>
      <c r="H37" s="69"/>
      <c r="I37" s="68"/>
      <c r="J37" s="67"/>
      <c r="K37" s="66"/>
      <c r="L37" s="65"/>
      <c r="M37" s="64"/>
      <c r="P37" s="51"/>
      <c r="Q37" s="50"/>
      <c r="R37" s="51"/>
    </row>
    <row r="38" spans="1:18" x14ac:dyDescent="0.25">
      <c r="A38" s="83"/>
      <c r="B38" s="82"/>
      <c r="C38" s="81"/>
      <c r="D38" s="72"/>
      <c r="E38" s="71"/>
      <c r="F38" s="65"/>
      <c r="G38" s="70" t="s">
        <v>24</v>
      </c>
      <c r="H38" s="69"/>
      <c r="I38" s="68"/>
      <c r="J38" s="67"/>
      <c r="K38" s="54"/>
      <c r="L38" s="53"/>
      <c r="M38" s="52"/>
      <c r="P38" s="51"/>
      <c r="Q38" s="50"/>
      <c r="R38" s="51"/>
    </row>
    <row r="39" spans="1:18" x14ac:dyDescent="0.25">
      <c r="A39" s="75"/>
      <c r="B39" s="74"/>
      <c r="C39" s="80"/>
      <c r="D39" s="72"/>
      <c r="E39" s="71"/>
      <c r="F39" s="65"/>
      <c r="G39" s="70" t="s">
        <v>23</v>
      </c>
      <c r="H39" s="69"/>
      <c r="I39" s="68"/>
      <c r="J39" s="67"/>
      <c r="K39" s="79" t="s">
        <v>22</v>
      </c>
      <c r="L39" s="78"/>
      <c r="M39" s="77"/>
      <c r="P39" s="76"/>
      <c r="Q39" s="76"/>
      <c r="R39" s="51"/>
    </row>
    <row r="40" spans="1:18" x14ac:dyDescent="0.25">
      <c r="A40" s="75"/>
      <c r="B40" s="74"/>
      <c r="C40" s="73"/>
      <c r="D40" s="72"/>
      <c r="E40" s="71"/>
      <c r="F40" s="65"/>
      <c r="G40" s="70" t="s">
        <v>21</v>
      </c>
      <c r="H40" s="69"/>
      <c r="I40" s="68"/>
      <c r="J40" s="67"/>
      <c r="K40" s="66"/>
      <c r="L40" s="65"/>
      <c r="M40" s="64"/>
      <c r="P40" s="51"/>
      <c r="Q40" s="50"/>
      <c r="R40" s="51"/>
    </row>
    <row r="41" spans="1:18" x14ac:dyDescent="0.25">
      <c r="A41" s="63"/>
      <c r="B41" s="62"/>
      <c r="C41" s="61"/>
      <c r="D41" s="60"/>
      <c r="E41" s="59"/>
      <c r="F41" s="53"/>
      <c r="G41" s="58" t="s">
        <v>20</v>
      </c>
      <c r="H41" s="57"/>
      <c r="I41" s="56"/>
      <c r="J41" s="55"/>
      <c r="K41" s="54" t="str">
        <f>L4</f>
        <v>Kádár László István</v>
      </c>
      <c r="L41" s="53"/>
      <c r="M41" s="52"/>
      <c r="P41" s="51"/>
      <c r="Q41" s="50"/>
      <c r="R41" s="49"/>
    </row>
  </sheetData>
  <mergeCells count="50">
    <mergeCell ref="E34:F34"/>
    <mergeCell ref="E35:F35"/>
    <mergeCell ref="B23:C23"/>
    <mergeCell ref="D23:E23"/>
    <mergeCell ref="F23:G23"/>
    <mergeCell ref="H23:I23"/>
    <mergeCell ref="J23:K23"/>
    <mergeCell ref="L23:M23"/>
    <mergeCell ref="B22:C22"/>
    <mergeCell ref="D22:E22"/>
    <mergeCell ref="F22:G22"/>
    <mergeCell ref="H22:I22"/>
    <mergeCell ref="J22:K22"/>
    <mergeCell ref="L22:M22"/>
    <mergeCell ref="L21:M21"/>
    <mergeCell ref="B20:C20"/>
    <mergeCell ref="D20:E20"/>
    <mergeCell ref="F20:G20"/>
    <mergeCell ref="H20:I20"/>
    <mergeCell ref="J20:K20"/>
    <mergeCell ref="L20:M20"/>
    <mergeCell ref="B21:C21"/>
    <mergeCell ref="D21:E21"/>
    <mergeCell ref="F21:G21"/>
    <mergeCell ref="H21:I21"/>
    <mergeCell ref="J21:K21"/>
    <mergeCell ref="L19:M19"/>
    <mergeCell ref="B18:C18"/>
    <mergeCell ref="D18:E18"/>
    <mergeCell ref="F18:G18"/>
    <mergeCell ref="H18:I18"/>
    <mergeCell ref="J18:K18"/>
    <mergeCell ref="L18:M18"/>
    <mergeCell ref="B19:C19"/>
    <mergeCell ref="D19:E19"/>
    <mergeCell ref="F19:G19"/>
    <mergeCell ref="H19:I19"/>
    <mergeCell ref="J19:K19"/>
    <mergeCell ref="E11:F11"/>
    <mergeCell ref="G11:H11"/>
    <mergeCell ref="E13:F13"/>
    <mergeCell ref="G13:H13"/>
    <mergeCell ref="E15:F15"/>
    <mergeCell ref="G15:H15"/>
    <mergeCell ref="A1:F1"/>
    <mergeCell ref="A4:C4"/>
    <mergeCell ref="E7:F7"/>
    <mergeCell ref="G7:H7"/>
    <mergeCell ref="E9:F9"/>
    <mergeCell ref="G9:H9"/>
  </mergeCells>
  <conditionalFormatting sqref="E7 E9 E11 E13 E15">
    <cfRule type="cellIs" dxfId="3" priority="2" stopIfTrue="1" operator="equal">
      <formula>"Bye"</formula>
    </cfRule>
  </conditionalFormatting>
  <conditionalFormatting sqref="R41">
    <cfRule type="expression" dxfId="2" priority="1" stopIfTrue="1">
      <formula>$O$1="CU"</formula>
    </cfRule>
  </conditionalFormatting>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indexed="11"/>
  </sheetPr>
  <dimension ref="A1:AK41"/>
  <sheetViews>
    <sheetView workbookViewId="0">
      <selection activeCell="L18" sqref="L18"/>
    </sheetView>
  </sheetViews>
  <sheetFormatPr defaultColWidth="9.109375" defaultRowHeight="13.2" x14ac:dyDescent="0.25"/>
  <cols>
    <col min="1" max="1" width="5.44140625" style="48" customWidth="1"/>
    <col min="2" max="2" width="4.44140625" style="48" customWidth="1"/>
    <col min="3" max="3" width="8.33203125" style="48" customWidth="1"/>
    <col min="4" max="4" width="7.109375" style="48" customWidth="1"/>
    <col min="5" max="5" width="9.33203125" style="48" customWidth="1"/>
    <col min="6" max="6" width="7.109375" style="48" customWidth="1"/>
    <col min="7" max="7" width="9.33203125" style="48" customWidth="1"/>
    <col min="8" max="8" width="7.109375" style="48" customWidth="1"/>
    <col min="9" max="9" width="9.33203125" style="48" customWidth="1"/>
    <col min="10" max="10" width="8.44140625" style="48" customWidth="1"/>
    <col min="11" max="13" width="8.5546875" style="48" customWidth="1"/>
    <col min="14" max="14" width="9.109375" style="48"/>
    <col min="15" max="15" width="5.5546875" style="48" customWidth="1"/>
    <col min="16" max="16" width="4.5546875" style="48" customWidth="1"/>
    <col min="17" max="17" width="11.6640625" style="48" customWidth="1"/>
    <col min="18" max="24" width="9.109375" style="48"/>
    <col min="25" max="25" width="10.33203125" style="48" hidden="1" customWidth="1"/>
    <col min="26" max="37" width="0" style="48" hidden="1" customWidth="1"/>
    <col min="38" max="16384" width="9.109375" style="48"/>
  </cols>
  <sheetData>
    <row r="1" spans="1:37" ht="24.6" x14ac:dyDescent="0.25">
      <c r="A1" s="334" t="s">
        <v>16</v>
      </c>
      <c r="B1" s="334"/>
      <c r="C1" s="334"/>
      <c r="D1" s="334"/>
      <c r="E1" s="334"/>
      <c r="F1" s="334"/>
      <c r="G1" s="159"/>
      <c r="H1" s="158" t="s">
        <v>79</v>
      </c>
      <c r="I1" s="157"/>
      <c r="J1" s="156"/>
      <c r="L1" s="145"/>
      <c r="M1" s="155"/>
      <c r="N1" s="153"/>
      <c r="O1" s="153" t="s">
        <v>78</v>
      </c>
      <c r="P1" s="153"/>
      <c r="Q1" s="154"/>
      <c r="R1" s="153"/>
      <c r="AB1" s="152" t="e">
        <f>IF(Y5=1,CONCATENATE(VLOOKUP(Y3,AA16:AH27,2)),CONCATENATE(VLOOKUP(Y3,AA2:AK13,2)))</f>
        <v>#REF!</v>
      </c>
      <c r="AC1" s="152" t="e">
        <f>IF(Y5=1,CONCATENATE(VLOOKUP(Y3,AA16:AK27,3)),CONCATENATE(VLOOKUP(Y3,AA2:AK13,3)))</f>
        <v>#REF!</v>
      </c>
      <c r="AD1" s="152" t="e">
        <f>IF(Y5=1,CONCATENATE(VLOOKUP(Y3,AA16:AK27,4)),CONCATENATE(VLOOKUP(Y3,AA2:AK13,4)))</f>
        <v>#REF!</v>
      </c>
      <c r="AE1" s="152" t="e">
        <f>IF(Y5=1,CONCATENATE(VLOOKUP(Y3,AA16:AK27,5)),CONCATENATE(VLOOKUP(Y3,AA2:AK13,5)))</f>
        <v>#REF!</v>
      </c>
      <c r="AF1" s="152" t="e">
        <f>IF(Y5=1,CONCATENATE(VLOOKUP(Y3,AA16:AK27,6)),CONCATENATE(VLOOKUP(Y3,AA2:AK13,6)))</f>
        <v>#REF!</v>
      </c>
      <c r="AG1" s="152" t="e">
        <f>IF(Y5=1,CONCATENATE(VLOOKUP(Y3,AA16:AK27,7)),CONCATENATE(VLOOKUP(Y3,AA2:AK13,7)))</f>
        <v>#REF!</v>
      </c>
      <c r="AH1" s="152" t="e">
        <f>IF(Y5=1,CONCATENATE(VLOOKUP(Y3,AA16:AK27,8)),CONCATENATE(VLOOKUP(Y3,AA2:AK13,8)))</f>
        <v>#REF!</v>
      </c>
      <c r="AI1" s="152" t="e">
        <f>IF(Y5=1,CONCATENATE(VLOOKUP(Y3,AA16:AK27,9)),CONCATENATE(VLOOKUP(Y3,AA2:AK13,9)))</f>
        <v>#REF!</v>
      </c>
      <c r="AJ1" s="152" t="e">
        <f>IF(Y5=1,CONCATENATE(VLOOKUP(Y3,AA16:AK27,10)),CONCATENATE(VLOOKUP(Y3,AA2:AK13,10)))</f>
        <v>#REF!</v>
      </c>
      <c r="AK1" s="152" t="e">
        <f>IF(Y5=1,CONCATENATE(VLOOKUP(Y3,AA16:AK27,11)),CONCATENATE(VLOOKUP(Y3,AA2:AK13,11)))</f>
        <v>#REF!</v>
      </c>
    </row>
    <row r="2" spans="1:37" x14ac:dyDescent="0.25">
      <c r="A2" s="151" t="s">
        <v>77</v>
      </c>
      <c r="B2" s="149"/>
      <c r="C2" s="149"/>
      <c r="D2" s="149"/>
      <c r="E2" s="173" t="s">
        <v>144</v>
      </c>
      <c r="F2" s="149"/>
      <c r="G2" s="148"/>
      <c r="H2" s="147"/>
      <c r="I2" s="147"/>
      <c r="J2" s="146"/>
      <c r="K2" s="145"/>
      <c r="L2" s="145"/>
      <c r="M2" s="145"/>
      <c r="N2" s="143"/>
      <c r="O2" s="144"/>
      <c r="P2" s="143"/>
      <c r="Q2" s="144"/>
      <c r="R2" s="143"/>
      <c r="Y2" s="142"/>
      <c r="Z2" s="111"/>
      <c r="AA2" s="111" t="s">
        <v>50</v>
      </c>
      <c r="AB2" s="114">
        <v>150</v>
      </c>
      <c r="AC2" s="114">
        <v>120</v>
      </c>
      <c r="AD2" s="114">
        <v>100</v>
      </c>
      <c r="AE2" s="114">
        <v>80</v>
      </c>
      <c r="AF2" s="114">
        <v>70</v>
      </c>
      <c r="AG2" s="114">
        <v>60</v>
      </c>
      <c r="AH2" s="114">
        <v>55</v>
      </c>
      <c r="AI2" s="114">
        <v>50</v>
      </c>
      <c r="AJ2" s="114">
        <v>45</v>
      </c>
      <c r="AK2" s="114">
        <v>40</v>
      </c>
    </row>
    <row r="3" spans="1:37" x14ac:dyDescent="0.25">
      <c r="A3" s="139" t="s">
        <v>75</v>
      </c>
      <c r="B3" s="139"/>
      <c r="C3" s="139"/>
      <c r="D3" s="139"/>
      <c r="E3" s="139" t="s">
        <v>4</v>
      </c>
      <c r="F3" s="139"/>
      <c r="G3" s="139"/>
      <c r="H3" s="139" t="s">
        <v>74</v>
      </c>
      <c r="I3" s="139"/>
      <c r="J3" s="141"/>
      <c r="K3" s="139"/>
      <c r="L3" s="140" t="s">
        <v>73</v>
      </c>
      <c r="M3" s="139"/>
      <c r="N3" s="137"/>
      <c r="O3" s="138"/>
      <c r="P3" s="137"/>
      <c r="Q3" s="136" t="s">
        <v>72</v>
      </c>
      <c r="R3" s="114" t="s">
        <v>71</v>
      </c>
      <c r="Y3" s="111">
        <f>IF(H4="OB","A",IF(H4="IX","W",H4))</f>
        <v>0</v>
      </c>
      <c r="Z3" s="111"/>
      <c r="AA3" s="111" t="s">
        <v>52</v>
      </c>
      <c r="AB3" s="114">
        <v>120</v>
      </c>
      <c r="AC3" s="114">
        <v>90</v>
      </c>
      <c r="AD3" s="114">
        <v>65</v>
      </c>
      <c r="AE3" s="114">
        <v>55</v>
      </c>
      <c r="AF3" s="114">
        <v>50</v>
      </c>
      <c r="AG3" s="114">
        <v>45</v>
      </c>
      <c r="AH3" s="114">
        <v>40</v>
      </c>
      <c r="AI3" s="114">
        <v>35</v>
      </c>
      <c r="AJ3" s="114">
        <v>25</v>
      </c>
      <c r="AK3" s="114">
        <v>20</v>
      </c>
    </row>
    <row r="4" spans="1:37" ht="13.8" thickBot="1" x14ac:dyDescent="0.3">
      <c r="A4" s="335" t="s">
        <v>17</v>
      </c>
      <c r="B4" s="335"/>
      <c r="C4" s="335"/>
      <c r="D4" s="135"/>
      <c r="E4" s="134" t="s">
        <v>18</v>
      </c>
      <c r="F4" s="134"/>
      <c r="G4" s="134"/>
      <c r="H4" s="131"/>
      <c r="I4" s="134"/>
      <c r="J4" s="133"/>
      <c r="K4" s="131"/>
      <c r="L4" s="132" t="e">
        <f>[7]Altalanos!$E$10</f>
        <v>#REF!</v>
      </c>
      <c r="M4" s="131"/>
      <c r="N4" s="129"/>
      <c r="O4" s="130"/>
      <c r="P4" s="129"/>
      <c r="Q4" s="128" t="s">
        <v>70</v>
      </c>
      <c r="R4" s="127" t="s">
        <v>69</v>
      </c>
      <c r="Y4" s="111"/>
      <c r="Z4" s="111"/>
      <c r="AA4" s="111" t="s">
        <v>51</v>
      </c>
      <c r="AB4" s="114">
        <v>90</v>
      </c>
      <c r="AC4" s="114">
        <v>60</v>
      </c>
      <c r="AD4" s="114">
        <v>45</v>
      </c>
      <c r="AE4" s="114">
        <v>34</v>
      </c>
      <c r="AF4" s="114">
        <v>27</v>
      </c>
      <c r="AG4" s="114">
        <v>22</v>
      </c>
      <c r="AH4" s="114">
        <v>18</v>
      </c>
      <c r="AI4" s="114">
        <v>15</v>
      </c>
      <c r="AJ4" s="114">
        <v>12</v>
      </c>
      <c r="AK4" s="114">
        <v>9</v>
      </c>
    </row>
    <row r="5" spans="1:37" x14ac:dyDescent="0.25">
      <c r="A5" s="102"/>
      <c r="B5" s="102" t="s">
        <v>68</v>
      </c>
      <c r="C5" s="102" t="s">
        <v>67</v>
      </c>
      <c r="D5" s="102" t="s">
        <v>38</v>
      </c>
      <c r="E5" s="102" t="s">
        <v>66</v>
      </c>
      <c r="F5" s="102"/>
      <c r="G5" s="102" t="s">
        <v>65</v>
      </c>
      <c r="H5" s="102"/>
      <c r="I5" s="102" t="s">
        <v>64</v>
      </c>
      <c r="J5" s="102"/>
      <c r="K5" s="126" t="s">
        <v>63</v>
      </c>
      <c r="L5" s="126" t="s">
        <v>62</v>
      </c>
      <c r="M5" s="126" t="s">
        <v>61</v>
      </c>
      <c r="Q5" s="125" t="s">
        <v>60</v>
      </c>
      <c r="R5" s="124" t="s">
        <v>59</v>
      </c>
      <c r="Y5" s="111" t="e">
        <f>IF(OR([7]Altalanos!$A$8="F1",[7]Altalanos!$A$8="F2",[7]Altalanos!$A$8="N1",[7]Altalanos!$A$8="N2"),1,2)</f>
        <v>#REF!</v>
      </c>
      <c r="Z5" s="111"/>
      <c r="AA5" s="111" t="s">
        <v>49</v>
      </c>
      <c r="AB5" s="114">
        <v>60</v>
      </c>
      <c r="AC5" s="114">
        <v>40</v>
      </c>
      <c r="AD5" s="114">
        <v>30</v>
      </c>
      <c r="AE5" s="114">
        <v>20</v>
      </c>
      <c r="AF5" s="114">
        <v>18</v>
      </c>
      <c r="AG5" s="114">
        <v>15</v>
      </c>
      <c r="AH5" s="114">
        <v>12</v>
      </c>
      <c r="AI5" s="114">
        <v>10</v>
      </c>
      <c r="AJ5" s="114">
        <v>8</v>
      </c>
      <c r="AK5" s="114">
        <v>6</v>
      </c>
    </row>
    <row r="6" spans="1:37" x14ac:dyDescent="0.25">
      <c r="A6" s="65"/>
      <c r="B6" s="65"/>
      <c r="C6" s="65"/>
      <c r="D6" s="65"/>
      <c r="E6" s="65"/>
      <c r="F6" s="65"/>
      <c r="G6" s="65"/>
      <c r="H6" s="65"/>
      <c r="I6" s="65"/>
      <c r="J6" s="65"/>
      <c r="K6" s="65"/>
      <c r="L6" s="65"/>
      <c r="M6" s="65"/>
      <c r="Y6" s="111"/>
      <c r="Z6" s="111"/>
      <c r="AA6" s="111" t="s">
        <v>47</v>
      </c>
      <c r="AB6" s="114">
        <v>40</v>
      </c>
      <c r="AC6" s="114">
        <v>25</v>
      </c>
      <c r="AD6" s="114">
        <v>18</v>
      </c>
      <c r="AE6" s="114">
        <v>13</v>
      </c>
      <c r="AF6" s="114">
        <v>10</v>
      </c>
      <c r="AG6" s="114">
        <v>8</v>
      </c>
      <c r="AH6" s="114">
        <v>6</v>
      </c>
      <c r="AI6" s="114">
        <v>5</v>
      </c>
      <c r="AJ6" s="114">
        <v>4</v>
      </c>
      <c r="AK6" s="114">
        <v>3</v>
      </c>
    </row>
    <row r="7" spans="1:37" x14ac:dyDescent="0.25">
      <c r="A7" s="121" t="s">
        <v>50</v>
      </c>
      <c r="B7" s="120">
        <v>3</v>
      </c>
      <c r="C7" s="119">
        <v>0</v>
      </c>
      <c r="D7" s="119">
        <v>0</v>
      </c>
      <c r="E7" s="118" t="s">
        <v>306</v>
      </c>
      <c r="F7" s="53"/>
      <c r="G7" s="118">
        <v>0</v>
      </c>
      <c r="H7" s="53"/>
      <c r="I7" s="118">
        <v>0</v>
      </c>
      <c r="J7" s="65"/>
      <c r="K7" s="117" t="s">
        <v>52</v>
      </c>
      <c r="L7" s="116"/>
      <c r="M7" s="115"/>
      <c r="Y7" s="111"/>
      <c r="Z7" s="111"/>
      <c r="AA7" s="111" t="s">
        <v>45</v>
      </c>
      <c r="AB7" s="114">
        <v>25</v>
      </c>
      <c r="AC7" s="114">
        <v>15</v>
      </c>
      <c r="AD7" s="114">
        <v>13</v>
      </c>
      <c r="AE7" s="114">
        <v>8</v>
      </c>
      <c r="AF7" s="114">
        <v>6</v>
      </c>
      <c r="AG7" s="114">
        <v>4</v>
      </c>
      <c r="AH7" s="114">
        <v>3</v>
      </c>
      <c r="AI7" s="114">
        <v>2</v>
      </c>
      <c r="AJ7" s="114">
        <v>1</v>
      </c>
      <c r="AK7" s="114">
        <v>0</v>
      </c>
    </row>
    <row r="8" spans="1:37" x14ac:dyDescent="0.25">
      <c r="A8" s="121"/>
      <c r="B8" s="123"/>
      <c r="C8" s="65"/>
      <c r="D8" s="65"/>
      <c r="E8" s="65"/>
      <c r="F8" s="65"/>
      <c r="G8" s="65"/>
      <c r="H8" s="65"/>
      <c r="I8" s="65"/>
      <c r="J8" s="65"/>
      <c r="K8" s="121"/>
      <c r="L8" s="121"/>
      <c r="M8" s="122"/>
      <c r="Y8" s="111"/>
      <c r="Z8" s="111"/>
      <c r="AA8" s="111" t="s">
        <v>44</v>
      </c>
      <c r="AB8" s="114">
        <v>15</v>
      </c>
      <c r="AC8" s="114">
        <v>10</v>
      </c>
      <c r="AD8" s="114">
        <v>7</v>
      </c>
      <c r="AE8" s="114">
        <v>5</v>
      </c>
      <c r="AF8" s="114">
        <v>4</v>
      </c>
      <c r="AG8" s="114">
        <v>3</v>
      </c>
      <c r="AH8" s="114">
        <v>2</v>
      </c>
      <c r="AI8" s="114">
        <v>1</v>
      </c>
      <c r="AJ8" s="114">
        <v>0</v>
      </c>
      <c r="AK8" s="114">
        <v>0</v>
      </c>
    </row>
    <row r="9" spans="1:37" x14ac:dyDescent="0.25">
      <c r="A9" s="121" t="s">
        <v>48</v>
      </c>
      <c r="B9" s="120">
        <v>2</v>
      </c>
      <c r="C9" s="119">
        <v>0</v>
      </c>
      <c r="D9" s="119">
        <v>0</v>
      </c>
      <c r="E9" s="118" t="s">
        <v>307</v>
      </c>
      <c r="F9" s="53"/>
      <c r="G9" s="118">
        <v>0</v>
      </c>
      <c r="H9" s="53"/>
      <c r="I9" s="118">
        <v>0</v>
      </c>
      <c r="J9" s="65"/>
      <c r="K9" s="117" t="s">
        <v>51</v>
      </c>
      <c r="L9" s="116"/>
      <c r="M9" s="115"/>
      <c r="Y9" s="111"/>
      <c r="Z9" s="111"/>
      <c r="AA9" s="111" t="s">
        <v>43</v>
      </c>
      <c r="AB9" s="114">
        <v>10</v>
      </c>
      <c r="AC9" s="114">
        <v>6</v>
      </c>
      <c r="AD9" s="114">
        <v>4</v>
      </c>
      <c r="AE9" s="114">
        <v>2</v>
      </c>
      <c r="AF9" s="114">
        <v>1</v>
      </c>
      <c r="AG9" s="114">
        <v>0</v>
      </c>
      <c r="AH9" s="114">
        <v>0</v>
      </c>
      <c r="AI9" s="114">
        <v>0</v>
      </c>
      <c r="AJ9" s="114">
        <v>0</v>
      </c>
      <c r="AK9" s="114">
        <v>0</v>
      </c>
    </row>
    <row r="10" spans="1:37" x14ac:dyDescent="0.25">
      <c r="A10" s="121"/>
      <c r="B10" s="123"/>
      <c r="C10" s="65"/>
      <c r="D10" s="65"/>
      <c r="E10" s="65"/>
      <c r="F10" s="65"/>
      <c r="G10" s="65"/>
      <c r="H10" s="65"/>
      <c r="I10" s="65"/>
      <c r="J10" s="65"/>
      <c r="K10" s="121"/>
      <c r="L10" s="121"/>
      <c r="M10" s="122"/>
      <c r="Y10" s="111"/>
      <c r="Z10" s="111"/>
      <c r="AA10" s="111" t="s">
        <v>42</v>
      </c>
      <c r="AB10" s="114">
        <v>6</v>
      </c>
      <c r="AC10" s="114">
        <v>3</v>
      </c>
      <c r="AD10" s="114">
        <v>2</v>
      </c>
      <c r="AE10" s="114">
        <v>1</v>
      </c>
      <c r="AF10" s="114">
        <v>0</v>
      </c>
      <c r="AG10" s="114">
        <v>0</v>
      </c>
      <c r="AH10" s="114">
        <v>0</v>
      </c>
      <c r="AI10" s="114">
        <v>0</v>
      </c>
      <c r="AJ10" s="114">
        <v>0</v>
      </c>
      <c r="AK10" s="114">
        <v>0</v>
      </c>
    </row>
    <row r="11" spans="1:37" x14ac:dyDescent="0.25">
      <c r="A11" s="121" t="s">
        <v>46</v>
      </c>
      <c r="B11" s="120">
        <v>1</v>
      </c>
      <c r="C11" s="119">
        <v>0</v>
      </c>
      <c r="D11" s="119">
        <v>0</v>
      </c>
      <c r="E11" s="118" t="s">
        <v>308</v>
      </c>
      <c r="F11" s="53"/>
      <c r="G11" s="118">
        <v>0</v>
      </c>
      <c r="H11" s="53"/>
      <c r="I11" s="118">
        <v>0</v>
      </c>
      <c r="J11" s="65"/>
      <c r="K11" s="117"/>
      <c r="L11" s="116" t="str">
        <f>IF(K11="","",CONCATENATE(VLOOKUP($Y$3,$AB$1:$AK$1,K11)," pont"))</f>
        <v/>
      </c>
      <c r="M11" s="115"/>
      <c r="Y11" s="111"/>
      <c r="Z11" s="111"/>
      <c r="AA11" s="111" t="s">
        <v>41</v>
      </c>
      <c r="AB11" s="114">
        <v>3</v>
      </c>
      <c r="AC11" s="114">
        <v>2</v>
      </c>
      <c r="AD11" s="114">
        <v>1</v>
      </c>
      <c r="AE11" s="114">
        <v>0</v>
      </c>
      <c r="AF11" s="114">
        <v>0</v>
      </c>
      <c r="AG11" s="114">
        <v>0</v>
      </c>
      <c r="AH11" s="114">
        <v>0</v>
      </c>
      <c r="AI11" s="114">
        <v>0</v>
      </c>
      <c r="AJ11" s="114">
        <v>0</v>
      </c>
      <c r="AK11" s="114">
        <v>0</v>
      </c>
    </row>
    <row r="12" spans="1:37" x14ac:dyDescent="0.25">
      <c r="A12" s="65"/>
      <c r="B12" s="65"/>
      <c r="C12" s="65"/>
      <c r="D12" s="65"/>
      <c r="E12" s="65"/>
      <c r="F12" s="65"/>
      <c r="G12" s="65"/>
      <c r="H12" s="65"/>
      <c r="I12" s="65"/>
      <c r="J12" s="65"/>
      <c r="K12" s="65"/>
      <c r="L12" s="65"/>
      <c r="M12" s="65"/>
      <c r="Y12" s="111"/>
      <c r="Z12" s="111"/>
      <c r="AA12" s="111" t="s">
        <v>40</v>
      </c>
      <c r="AB12" s="113">
        <v>0</v>
      </c>
      <c r="AC12" s="113">
        <v>0</v>
      </c>
      <c r="AD12" s="113">
        <v>0</v>
      </c>
      <c r="AE12" s="113">
        <v>0</v>
      </c>
      <c r="AF12" s="113">
        <v>0</v>
      </c>
      <c r="AG12" s="113">
        <v>0</v>
      </c>
      <c r="AH12" s="113">
        <v>0</v>
      </c>
      <c r="AI12" s="113">
        <v>0</v>
      </c>
      <c r="AJ12" s="113">
        <v>0</v>
      </c>
      <c r="AK12" s="113">
        <v>0</v>
      </c>
    </row>
    <row r="13" spans="1:37" x14ac:dyDescent="0.25">
      <c r="A13" s="65"/>
      <c r="B13" s="65"/>
      <c r="C13" s="65"/>
      <c r="D13" s="65"/>
      <c r="E13" s="65"/>
      <c r="F13" s="65"/>
      <c r="G13" s="65"/>
      <c r="H13" s="65"/>
      <c r="I13" s="65"/>
      <c r="J13" s="65"/>
      <c r="K13" s="65"/>
      <c r="L13" s="65"/>
      <c r="M13" s="65"/>
      <c r="Y13" s="111"/>
      <c r="Z13" s="111"/>
      <c r="AA13" s="111" t="s">
        <v>39</v>
      </c>
      <c r="AB13" s="113">
        <v>0</v>
      </c>
      <c r="AC13" s="113">
        <v>0</v>
      </c>
      <c r="AD13" s="113">
        <v>0</v>
      </c>
      <c r="AE13" s="113">
        <v>0</v>
      </c>
      <c r="AF13" s="113">
        <v>0</v>
      </c>
      <c r="AG13" s="113">
        <v>0</v>
      </c>
      <c r="AH13" s="113">
        <v>0</v>
      </c>
      <c r="AI13" s="113">
        <v>0</v>
      </c>
      <c r="AJ13" s="113">
        <v>0</v>
      </c>
      <c r="AK13" s="113">
        <v>0</v>
      </c>
    </row>
    <row r="14" spans="1:37" x14ac:dyDescent="0.25">
      <c r="A14" s="65"/>
      <c r="B14" s="65"/>
      <c r="C14" s="65"/>
      <c r="D14" s="65"/>
      <c r="E14" s="65"/>
      <c r="F14" s="65"/>
      <c r="G14" s="65"/>
      <c r="H14" s="65"/>
      <c r="I14" s="65"/>
      <c r="J14" s="65"/>
      <c r="K14" s="65"/>
      <c r="L14" s="65"/>
      <c r="M14" s="65"/>
      <c r="Y14" s="111"/>
      <c r="Z14" s="111"/>
      <c r="AA14" s="111"/>
      <c r="AB14" s="111"/>
      <c r="AC14" s="111"/>
      <c r="AD14" s="111"/>
      <c r="AE14" s="111"/>
      <c r="AF14" s="111"/>
      <c r="AG14" s="111"/>
      <c r="AH14" s="111"/>
      <c r="AI14" s="111"/>
      <c r="AJ14" s="111"/>
      <c r="AK14" s="111"/>
    </row>
    <row r="15" spans="1:37" x14ac:dyDescent="0.25">
      <c r="A15" s="65"/>
      <c r="B15" s="65"/>
      <c r="C15" s="65"/>
      <c r="D15" s="65"/>
      <c r="E15" s="65"/>
      <c r="F15" s="65"/>
      <c r="G15" s="65"/>
      <c r="H15" s="65"/>
      <c r="I15" s="65"/>
      <c r="J15" s="65"/>
      <c r="K15" s="65"/>
      <c r="L15" s="65"/>
      <c r="M15" s="65"/>
      <c r="Y15" s="111"/>
      <c r="Z15" s="111"/>
      <c r="AA15" s="111"/>
      <c r="AB15" s="111"/>
      <c r="AC15" s="111"/>
      <c r="AD15" s="111"/>
      <c r="AE15" s="111"/>
      <c r="AF15" s="111"/>
      <c r="AG15" s="111"/>
      <c r="AH15" s="111"/>
      <c r="AI15" s="111"/>
      <c r="AJ15" s="111"/>
      <c r="AK15" s="111"/>
    </row>
    <row r="16" spans="1:37" x14ac:dyDescent="0.25">
      <c r="A16" s="65"/>
      <c r="B16" s="65"/>
      <c r="C16" s="65"/>
      <c r="D16" s="65"/>
      <c r="E16" s="65"/>
      <c r="F16" s="65"/>
      <c r="G16" s="65"/>
      <c r="H16" s="65"/>
      <c r="I16" s="65"/>
      <c r="J16" s="65"/>
      <c r="K16" s="65"/>
      <c r="L16" s="65"/>
      <c r="M16" s="65"/>
      <c r="Y16" s="111"/>
      <c r="Z16" s="111"/>
      <c r="AA16" s="111" t="s">
        <v>50</v>
      </c>
      <c r="AB16" s="111">
        <v>300</v>
      </c>
      <c r="AC16" s="111">
        <v>250</v>
      </c>
      <c r="AD16" s="111">
        <v>220</v>
      </c>
      <c r="AE16" s="111">
        <v>180</v>
      </c>
      <c r="AF16" s="111">
        <v>160</v>
      </c>
      <c r="AG16" s="111">
        <v>150</v>
      </c>
      <c r="AH16" s="111">
        <v>140</v>
      </c>
      <c r="AI16" s="111">
        <v>130</v>
      </c>
      <c r="AJ16" s="111">
        <v>120</v>
      </c>
      <c r="AK16" s="111">
        <v>110</v>
      </c>
    </row>
    <row r="17" spans="1:37" x14ac:dyDescent="0.25">
      <c r="A17" s="65"/>
      <c r="B17" s="65"/>
      <c r="C17" s="65"/>
      <c r="D17" s="65"/>
      <c r="E17" s="65"/>
      <c r="F17" s="65"/>
      <c r="G17" s="65"/>
      <c r="H17" s="65"/>
      <c r="I17" s="65"/>
      <c r="J17" s="65"/>
      <c r="K17" s="65"/>
      <c r="L17" s="65"/>
      <c r="M17" s="65"/>
      <c r="Y17" s="111"/>
      <c r="Z17" s="111"/>
      <c r="AA17" s="111" t="s">
        <v>52</v>
      </c>
      <c r="AB17" s="111">
        <v>250</v>
      </c>
      <c r="AC17" s="111">
        <v>200</v>
      </c>
      <c r="AD17" s="111">
        <v>160</v>
      </c>
      <c r="AE17" s="111">
        <v>140</v>
      </c>
      <c r="AF17" s="111">
        <v>120</v>
      </c>
      <c r="AG17" s="111">
        <v>110</v>
      </c>
      <c r="AH17" s="111">
        <v>100</v>
      </c>
      <c r="AI17" s="111">
        <v>90</v>
      </c>
      <c r="AJ17" s="111">
        <v>80</v>
      </c>
      <c r="AK17" s="111">
        <v>70</v>
      </c>
    </row>
    <row r="18" spans="1:37" ht="18.75" customHeight="1" x14ac:dyDescent="0.25">
      <c r="A18" s="65"/>
      <c r="B18" s="343"/>
      <c r="C18" s="343"/>
      <c r="D18" s="344" t="s">
        <v>306</v>
      </c>
      <c r="E18" s="344"/>
      <c r="F18" s="344" t="s">
        <v>307</v>
      </c>
      <c r="G18" s="344"/>
      <c r="H18" s="344" t="s">
        <v>308</v>
      </c>
      <c r="I18" s="344"/>
      <c r="J18" s="65"/>
      <c r="K18" s="65"/>
      <c r="L18" s="65"/>
      <c r="M18" s="65"/>
      <c r="Y18" s="111"/>
      <c r="Z18" s="111"/>
      <c r="AA18" s="111" t="s">
        <v>51</v>
      </c>
      <c r="AB18" s="111">
        <v>200</v>
      </c>
      <c r="AC18" s="111">
        <v>150</v>
      </c>
      <c r="AD18" s="111">
        <v>130</v>
      </c>
      <c r="AE18" s="111">
        <v>110</v>
      </c>
      <c r="AF18" s="111">
        <v>95</v>
      </c>
      <c r="AG18" s="111">
        <v>80</v>
      </c>
      <c r="AH18" s="111">
        <v>70</v>
      </c>
      <c r="AI18" s="111">
        <v>60</v>
      </c>
      <c r="AJ18" s="111">
        <v>55</v>
      </c>
      <c r="AK18" s="111">
        <v>50</v>
      </c>
    </row>
    <row r="19" spans="1:37" ht="18.75" customHeight="1" x14ac:dyDescent="0.25">
      <c r="A19" s="112" t="s">
        <v>50</v>
      </c>
      <c r="B19" s="338" t="s">
        <v>306</v>
      </c>
      <c r="C19" s="338"/>
      <c r="D19" s="340"/>
      <c r="E19" s="340"/>
      <c r="F19" s="339" t="s">
        <v>361</v>
      </c>
      <c r="G19" s="339"/>
      <c r="H19" s="339" t="s">
        <v>354</v>
      </c>
      <c r="I19" s="339"/>
      <c r="J19" s="65"/>
      <c r="K19" s="65"/>
      <c r="L19" s="65"/>
      <c r="M19" s="65"/>
      <c r="Y19" s="111"/>
      <c r="Z19" s="111"/>
      <c r="AA19" s="111" t="s">
        <v>49</v>
      </c>
      <c r="AB19" s="111">
        <v>150</v>
      </c>
      <c r="AC19" s="111">
        <v>120</v>
      </c>
      <c r="AD19" s="111">
        <v>100</v>
      </c>
      <c r="AE19" s="111">
        <v>80</v>
      </c>
      <c r="AF19" s="111">
        <v>70</v>
      </c>
      <c r="AG19" s="111">
        <v>60</v>
      </c>
      <c r="AH19" s="111">
        <v>55</v>
      </c>
      <c r="AI19" s="111">
        <v>50</v>
      </c>
      <c r="AJ19" s="111">
        <v>45</v>
      </c>
      <c r="AK19" s="111">
        <v>40</v>
      </c>
    </row>
    <row r="20" spans="1:37" ht="18.75" customHeight="1" x14ac:dyDescent="0.25">
      <c r="A20" s="112" t="s">
        <v>48</v>
      </c>
      <c r="B20" s="338" t="s">
        <v>307</v>
      </c>
      <c r="C20" s="338"/>
      <c r="D20" s="339" t="s">
        <v>362</v>
      </c>
      <c r="E20" s="339"/>
      <c r="F20" s="340"/>
      <c r="G20" s="340"/>
      <c r="H20" s="339" t="s">
        <v>354</v>
      </c>
      <c r="I20" s="339"/>
      <c r="J20" s="65"/>
      <c r="K20" s="65"/>
      <c r="L20" s="65"/>
      <c r="M20" s="65"/>
      <c r="Y20" s="111"/>
      <c r="Z20" s="111"/>
      <c r="AA20" s="111" t="s">
        <v>47</v>
      </c>
      <c r="AB20" s="111">
        <v>120</v>
      </c>
      <c r="AC20" s="111">
        <v>90</v>
      </c>
      <c r="AD20" s="111">
        <v>65</v>
      </c>
      <c r="AE20" s="111">
        <v>55</v>
      </c>
      <c r="AF20" s="111">
        <v>50</v>
      </c>
      <c r="AG20" s="111">
        <v>45</v>
      </c>
      <c r="AH20" s="111">
        <v>40</v>
      </c>
      <c r="AI20" s="111">
        <v>35</v>
      </c>
      <c r="AJ20" s="111">
        <v>25</v>
      </c>
      <c r="AK20" s="111">
        <v>20</v>
      </c>
    </row>
    <row r="21" spans="1:37" ht="18.75" customHeight="1" x14ac:dyDescent="0.25">
      <c r="A21" s="112" t="s">
        <v>46</v>
      </c>
      <c r="B21" s="338" t="s">
        <v>308</v>
      </c>
      <c r="C21" s="338"/>
      <c r="D21" s="339" t="s">
        <v>353</v>
      </c>
      <c r="E21" s="339"/>
      <c r="F21" s="339" t="s">
        <v>353</v>
      </c>
      <c r="G21" s="339"/>
      <c r="H21" s="340"/>
      <c r="I21" s="340"/>
      <c r="J21" s="65"/>
      <c r="K21" s="65"/>
      <c r="L21" s="65"/>
      <c r="M21" s="65"/>
      <c r="Y21" s="111"/>
      <c r="Z21" s="111"/>
      <c r="AA21" s="111" t="s">
        <v>45</v>
      </c>
      <c r="AB21" s="111">
        <v>90</v>
      </c>
      <c r="AC21" s="111">
        <v>60</v>
      </c>
      <c r="AD21" s="111">
        <v>45</v>
      </c>
      <c r="AE21" s="111">
        <v>34</v>
      </c>
      <c r="AF21" s="111">
        <v>27</v>
      </c>
      <c r="AG21" s="111">
        <v>22</v>
      </c>
      <c r="AH21" s="111">
        <v>18</v>
      </c>
      <c r="AI21" s="111">
        <v>15</v>
      </c>
      <c r="AJ21" s="111">
        <v>12</v>
      </c>
      <c r="AK21" s="111">
        <v>9</v>
      </c>
    </row>
    <row r="22" spans="1:37" x14ac:dyDescent="0.25">
      <c r="A22" s="65"/>
      <c r="B22" s="65"/>
      <c r="C22" s="65"/>
      <c r="D22" s="65"/>
      <c r="E22" s="65"/>
      <c r="F22" s="65"/>
      <c r="G22" s="65"/>
      <c r="H22" s="65"/>
      <c r="I22" s="65"/>
      <c r="J22" s="65"/>
      <c r="K22" s="65"/>
      <c r="L22" s="65"/>
      <c r="M22" s="65"/>
      <c r="Y22" s="111"/>
      <c r="Z22" s="111"/>
      <c r="AA22" s="111" t="s">
        <v>44</v>
      </c>
      <c r="AB22" s="111">
        <v>60</v>
      </c>
      <c r="AC22" s="111">
        <v>40</v>
      </c>
      <c r="AD22" s="111">
        <v>30</v>
      </c>
      <c r="AE22" s="111">
        <v>20</v>
      </c>
      <c r="AF22" s="111">
        <v>18</v>
      </c>
      <c r="AG22" s="111">
        <v>15</v>
      </c>
      <c r="AH22" s="111">
        <v>12</v>
      </c>
      <c r="AI22" s="111">
        <v>10</v>
      </c>
      <c r="AJ22" s="111">
        <v>8</v>
      </c>
      <c r="AK22" s="111">
        <v>6</v>
      </c>
    </row>
    <row r="23" spans="1:37" x14ac:dyDescent="0.25">
      <c r="A23" s="65"/>
      <c r="B23" s="65"/>
      <c r="C23" s="65"/>
      <c r="D23" s="65"/>
      <c r="E23" s="65"/>
      <c r="F23" s="65"/>
      <c r="G23" s="65"/>
      <c r="H23" s="65"/>
      <c r="I23" s="65"/>
      <c r="J23" s="65"/>
      <c r="K23" s="65"/>
      <c r="L23" s="65"/>
      <c r="M23" s="65"/>
      <c r="Y23" s="111"/>
      <c r="Z23" s="111"/>
      <c r="AA23" s="111" t="s">
        <v>43</v>
      </c>
      <c r="AB23" s="111">
        <v>40</v>
      </c>
      <c r="AC23" s="111">
        <v>25</v>
      </c>
      <c r="AD23" s="111">
        <v>18</v>
      </c>
      <c r="AE23" s="111">
        <v>13</v>
      </c>
      <c r="AF23" s="111">
        <v>8</v>
      </c>
      <c r="AG23" s="111">
        <v>7</v>
      </c>
      <c r="AH23" s="111">
        <v>6</v>
      </c>
      <c r="AI23" s="111">
        <v>5</v>
      </c>
      <c r="AJ23" s="111">
        <v>4</v>
      </c>
      <c r="AK23" s="111">
        <v>3</v>
      </c>
    </row>
    <row r="24" spans="1:37" x14ac:dyDescent="0.25">
      <c r="A24" s="65"/>
      <c r="B24" s="65"/>
      <c r="C24" s="65"/>
      <c r="D24" s="65"/>
      <c r="E24" s="65"/>
      <c r="F24" s="65"/>
      <c r="G24" s="65"/>
      <c r="H24" s="65"/>
      <c r="I24" s="65"/>
      <c r="J24" s="65"/>
      <c r="K24" s="65"/>
      <c r="L24" s="65"/>
      <c r="M24" s="65"/>
      <c r="Y24" s="111"/>
      <c r="Z24" s="111"/>
      <c r="AA24" s="111" t="s">
        <v>42</v>
      </c>
      <c r="AB24" s="111">
        <v>25</v>
      </c>
      <c r="AC24" s="111">
        <v>15</v>
      </c>
      <c r="AD24" s="111">
        <v>13</v>
      </c>
      <c r="AE24" s="111">
        <v>7</v>
      </c>
      <c r="AF24" s="111">
        <v>6</v>
      </c>
      <c r="AG24" s="111">
        <v>5</v>
      </c>
      <c r="AH24" s="111">
        <v>4</v>
      </c>
      <c r="AI24" s="111">
        <v>3</v>
      </c>
      <c r="AJ24" s="111">
        <v>2</v>
      </c>
      <c r="AK24" s="111">
        <v>1</v>
      </c>
    </row>
    <row r="25" spans="1:37" x14ac:dyDescent="0.25">
      <c r="A25" s="65"/>
      <c r="B25" s="65"/>
      <c r="C25" s="65"/>
      <c r="D25" s="65"/>
      <c r="E25" s="65"/>
      <c r="F25" s="65"/>
      <c r="G25" s="65"/>
      <c r="H25" s="65"/>
      <c r="I25" s="65"/>
      <c r="J25" s="65"/>
      <c r="K25" s="65"/>
      <c r="L25" s="65"/>
      <c r="M25" s="65"/>
      <c r="Y25" s="111"/>
      <c r="Z25" s="111"/>
      <c r="AA25" s="111" t="s">
        <v>41</v>
      </c>
      <c r="AB25" s="111">
        <v>15</v>
      </c>
      <c r="AC25" s="111">
        <v>10</v>
      </c>
      <c r="AD25" s="111">
        <v>8</v>
      </c>
      <c r="AE25" s="111">
        <v>4</v>
      </c>
      <c r="AF25" s="111">
        <v>3</v>
      </c>
      <c r="AG25" s="111">
        <v>2</v>
      </c>
      <c r="AH25" s="111">
        <v>1</v>
      </c>
      <c r="AI25" s="111">
        <v>0</v>
      </c>
      <c r="AJ25" s="111">
        <v>0</v>
      </c>
      <c r="AK25" s="111">
        <v>0</v>
      </c>
    </row>
    <row r="26" spans="1:37" x14ac:dyDescent="0.25">
      <c r="A26" s="65"/>
      <c r="B26" s="65"/>
      <c r="C26" s="65"/>
      <c r="D26" s="65"/>
      <c r="E26" s="65"/>
      <c r="F26" s="65"/>
      <c r="G26" s="65"/>
      <c r="H26" s="65"/>
      <c r="I26" s="65"/>
      <c r="J26" s="65"/>
      <c r="K26" s="65"/>
      <c r="L26" s="65"/>
      <c r="M26" s="65"/>
      <c r="Y26" s="111"/>
      <c r="Z26" s="111"/>
      <c r="AA26" s="111" t="s">
        <v>40</v>
      </c>
      <c r="AB26" s="111">
        <v>10</v>
      </c>
      <c r="AC26" s="111">
        <v>6</v>
      </c>
      <c r="AD26" s="111">
        <v>4</v>
      </c>
      <c r="AE26" s="111">
        <v>2</v>
      </c>
      <c r="AF26" s="111">
        <v>1</v>
      </c>
      <c r="AG26" s="111">
        <v>0</v>
      </c>
      <c r="AH26" s="111">
        <v>0</v>
      </c>
      <c r="AI26" s="111">
        <v>0</v>
      </c>
      <c r="AJ26" s="111">
        <v>0</v>
      </c>
      <c r="AK26" s="111">
        <v>0</v>
      </c>
    </row>
    <row r="27" spans="1:37" x14ac:dyDescent="0.25">
      <c r="A27" s="65"/>
      <c r="B27" s="65"/>
      <c r="C27" s="65"/>
      <c r="D27" s="65"/>
      <c r="E27" s="65"/>
      <c r="F27" s="65"/>
      <c r="G27" s="65"/>
      <c r="H27" s="65"/>
      <c r="I27" s="65"/>
      <c r="J27" s="65"/>
      <c r="K27" s="65"/>
      <c r="L27" s="65"/>
      <c r="M27" s="65"/>
      <c r="Y27" s="111"/>
      <c r="Z27" s="111"/>
      <c r="AA27" s="111" t="s">
        <v>39</v>
      </c>
      <c r="AB27" s="111">
        <v>3</v>
      </c>
      <c r="AC27" s="111">
        <v>2</v>
      </c>
      <c r="AD27" s="111">
        <v>1</v>
      </c>
      <c r="AE27" s="111">
        <v>0</v>
      </c>
      <c r="AF27" s="111">
        <v>0</v>
      </c>
      <c r="AG27" s="111">
        <v>0</v>
      </c>
      <c r="AH27" s="111">
        <v>0</v>
      </c>
      <c r="AI27" s="111">
        <v>0</v>
      </c>
      <c r="AJ27" s="111">
        <v>0</v>
      </c>
      <c r="AK27" s="111">
        <v>0</v>
      </c>
    </row>
    <row r="28" spans="1:37" x14ac:dyDescent="0.25">
      <c r="A28" s="65"/>
      <c r="B28" s="65"/>
      <c r="C28" s="65"/>
      <c r="D28" s="65"/>
      <c r="E28" s="65"/>
      <c r="F28" s="65"/>
      <c r="G28" s="65"/>
      <c r="H28" s="65"/>
      <c r="I28" s="65"/>
      <c r="J28" s="65"/>
      <c r="K28" s="65"/>
      <c r="L28" s="65"/>
      <c r="M28" s="65"/>
    </row>
    <row r="29" spans="1:37" x14ac:dyDescent="0.25">
      <c r="A29" s="65"/>
      <c r="B29" s="65"/>
      <c r="C29" s="65"/>
      <c r="D29" s="65"/>
      <c r="E29" s="65"/>
      <c r="F29" s="65"/>
      <c r="G29" s="65"/>
      <c r="H29" s="65"/>
      <c r="I29" s="65"/>
      <c r="J29" s="65"/>
      <c r="K29" s="65"/>
      <c r="L29" s="65"/>
      <c r="M29" s="65"/>
    </row>
    <row r="30" spans="1:37" x14ac:dyDescent="0.25">
      <c r="A30" s="65"/>
      <c r="B30" s="65"/>
      <c r="C30" s="65"/>
      <c r="D30" s="65"/>
      <c r="E30" s="65"/>
      <c r="F30" s="65"/>
      <c r="G30" s="65"/>
      <c r="H30" s="65"/>
      <c r="I30" s="65"/>
      <c r="J30" s="65"/>
      <c r="K30" s="65"/>
      <c r="L30" s="65"/>
      <c r="M30" s="65"/>
    </row>
    <row r="31" spans="1:37" x14ac:dyDescent="0.25">
      <c r="A31" s="65"/>
      <c r="B31" s="65"/>
      <c r="C31" s="65"/>
      <c r="D31" s="65"/>
      <c r="E31" s="65"/>
      <c r="F31" s="65"/>
      <c r="G31" s="65"/>
      <c r="H31" s="65"/>
      <c r="I31" s="65"/>
      <c r="J31" s="65"/>
      <c r="K31" s="65"/>
      <c r="L31" s="65"/>
      <c r="M31" s="65"/>
    </row>
    <row r="32" spans="1:37" x14ac:dyDescent="0.25">
      <c r="A32" s="65"/>
      <c r="B32" s="65"/>
      <c r="C32" s="65"/>
      <c r="D32" s="65"/>
      <c r="E32" s="65"/>
      <c r="F32" s="65"/>
      <c r="G32" s="65"/>
      <c r="H32" s="65"/>
      <c r="I32" s="65"/>
      <c r="J32" s="65"/>
      <c r="K32" s="65"/>
      <c r="L32" s="53"/>
      <c r="M32" s="53"/>
    </row>
    <row r="33" spans="1:18" x14ac:dyDescent="0.25">
      <c r="A33" s="110" t="s">
        <v>38</v>
      </c>
      <c r="B33" s="109"/>
      <c r="C33" s="108"/>
      <c r="D33" s="106" t="s">
        <v>36</v>
      </c>
      <c r="E33" s="104" t="s">
        <v>37</v>
      </c>
      <c r="F33" s="107"/>
      <c r="G33" s="106" t="s">
        <v>36</v>
      </c>
      <c r="H33" s="104" t="s">
        <v>35</v>
      </c>
      <c r="I33" s="105"/>
      <c r="J33" s="104" t="s">
        <v>34</v>
      </c>
      <c r="K33" s="103" t="s">
        <v>33</v>
      </c>
      <c r="L33" s="102"/>
      <c r="M33" s="101"/>
      <c r="N33" s="100"/>
      <c r="P33" s="99"/>
      <c r="Q33" s="99"/>
      <c r="R33" s="98"/>
    </row>
    <row r="34" spans="1:18" x14ac:dyDescent="0.25">
      <c r="A34" s="97" t="s">
        <v>32</v>
      </c>
      <c r="B34" s="93"/>
      <c r="C34" s="96"/>
      <c r="D34" s="95"/>
      <c r="E34" s="336"/>
      <c r="F34" s="336"/>
      <c r="G34" s="94" t="s">
        <v>31</v>
      </c>
      <c r="H34" s="93"/>
      <c r="I34" s="92"/>
      <c r="J34" s="91"/>
      <c r="K34" s="79" t="s">
        <v>30</v>
      </c>
      <c r="L34" s="78"/>
      <c r="M34" s="64"/>
      <c r="P34" s="76"/>
      <c r="Q34" s="76"/>
      <c r="R34" s="51"/>
    </row>
    <row r="35" spans="1:18" x14ac:dyDescent="0.25">
      <c r="A35" s="54" t="s">
        <v>29</v>
      </c>
      <c r="B35" s="57"/>
      <c r="C35" s="90"/>
      <c r="D35" s="72"/>
      <c r="E35" s="337"/>
      <c r="F35" s="337"/>
      <c r="G35" s="70" t="s">
        <v>28</v>
      </c>
      <c r="H35" s="69"/>
      <c r="I35" s="68"/>
      <c r="J35" s="67"/>
      <c r="K35" s="89"/>
      <c r="L35" s="53"/>
      <c r="M35" s="52"/>
      <c r="P35" s="51"/>
      <c r="Q35" s="50"/>
      <c r="R35" s="51"/>
    </row>
    <row r="36" spans="1:18" x14ac:dyDescent="0.25">
      <c r="A36" s="88"/>
      <c r="B36" s="87"/>
      <c r="C36" s="86"/>
      <c r="D36" s="72"/>
      <c r="E36" s="71"/>
      <c r="F36" s="65"/>
      <c r="G36" s="70" t="s">
        <v>27</v>
      </c>
      <c r="H36" s="69"/>
      <c r="I36" s="68"/>
      <c r="J36" s="67"/>
      <c r="K36" s="79" t="s">
        <v>26</v>
      </c>
      <c r="L36" s="78"/>
      <c r="M36" s="77"/>
      <c r="P36" s="76"/>
      <c r="Q36" s="76"/>
      <c r="R36" s="51"/>
    </row>
    <row r="37" spans="1:18" x14ac:dyDescent="0.25">
      <c r="A37" s="85"/>
      <c r="B37" s="84"/>
      <c r="C37" s="80"/>
      <c r="D37" s="72"/>
      <c r="E37" s="71"/>
      <c r="F37" s="65"/>
      <c r="G37" s="70" t="s">
        <v>25</v>
      </c>
      <c r="H37" s="69"/>
      <c r="I37" s="68"/>
      <c r="J37" s="67"/>
      <c r="K37" s="66"/>
      <c r="L37" s="65"/>
      <c r="M37" s="64"/>
      <c r="P37" s="51"/>
      <c r="Q37" s="50"/>
      <c r="R37" s="51"/>
    </row>
    <row r="38" spans="1:18" x14ac:dyDescent="0.25">
      <c r="A38" s="83"/>
      <c r="B38" s="82"/>
      <c r="C38" s="81"/>
      <c r="D38" s="72"/>
      <c r="E38" s="71"/>
      <c r="F38" s="65"/>
      <c r="G38" s="70" t="s">
        <v>24</v>
      </c>
      <c r="H38" s="69"/>
      <c r="I38" s="68"/>
      <c r="J38" s="67"/>
      <c r="K38" s="54"/>
      <c r="L38" s="53"/>
      <c r="M38" s="52"/>
      <c r="P38" s="51"/>
      <c r="Q38" s="50"/>
      <c r="R38" s="51"/>
    </row>
    <row r="39" spans="1:18" x14ac:dyDescent="0.25">
      <c r="A39" s="75"/>
      <c r="B39" s="74"/>
      <c r="C39" s="80"/>
      <c r="D39" s="72"/>
      <c r="E39" s="71"/>
      <c r="F39" s="65"/>
      <c r="G39" s="70" t="s">
        <v>23</v>
      </c>
      <c r="H39" s="69"/>
      <c r="I39" s="68"/>
      <c r="J39" s="67"/>
      <c r="K39" s="79" t="s">
        <v>22</v>
      </c>
      <c r="L39" s="78"/>
      <c r="M39" s="77"/>
      <c r="P39" s="76"/>
      <c r="Q39" s="76"/>
      <c r="R39" s="51"/>
    </row>
    <row r="40" spans="1:18" x14ac:dyDescent="0.25">
      <c r="A40" s="75"/>
      <c r="B40" s="74"/>
      <c r="C40" s="73"/>
      <c r="D40" s="72"/>
      <c r="E40" s="71"/>
      <c r="F40" s="65"/>
      <c r="G40" s="70" t="s">
        <v>21</v>
      </c>
      <c r="H40" s="69"/>
      <c r="I40" s="68"/>
      <c r="J40" s="67"/>
      <c r="K40" s="66"/>
      <c r="L40" s="65"/>
      <c r="M40" s="64"/>
      <c r="P40" s="51"/>
      <c r="Q40" s="50"/>
      <c r="R40" s="51"/>
    </row>
    <row r="41" spans="1:18" x14ac:dyDescent="0.25">
      <c r="A41" s="63"/>
      <c r="B41" s="62"/>
      <c r="C41" s="61"/>
      <c r="D41" s="60"/>
      <c r="E41" s="59"/>
      <c r="F41" s="53"/>
      <c r="G41" s="58" t="s">
        <v>20</v>
      </c>
      <c r="H41" s="57"/>
      <c r="I41" s="56"/>
      <c r="J41" s="55"/>
      <c r="K41" s="54" t="e">
        <f>L4</f>
        <v>#REF!</v>
      </c>
      <c r="L41" s="53"/>
      <c r="M41" s="52"/>
      <c r="P41" s="51"/>
      <c r="Q41" s="50"/>
      <c r="R41" s="49"/>
    </row>
  </sheetData>
  <mergeCells count="20">
    <mergeCell ref="E35:F35"/>
    <mergeCell ref="B19:C19"/>
    <mergeCell ref="D19:E19"/>
    <mergeCell ref="F19:G19"/>
    <mergeCell ref="H19:I19"/>
    <mergeCell ref="B20:C20"/>
    <mergeCell ref="D20:E20"/>
    <mergeCell ref="F20:G20"/>
    <mergeCell ref="H20:I20"/>
    <mergeCell ref="B21:C21"/>
    <mergeCell ref="D21:E21"/>
    <mergeCell ref="F21:G21"/>
    <mergeCell ref="H21:I21"/>
    <mergeCell ref="E34:F34"/>
    <mergeCell ref="H18:I18"/>
    <mergeCell ref="A1:F1"/>
    <mergeCell ref="A4:C4"/>
    <mergeCell ref="B18:C18"/>
    <mergeCell ref="D18:E18"/>
    <mergeCell ref="F18:G18"/>
  </mergeCells>
  <conditionalFormatting sqref="E7 E9 E11">
    <cfRule type="cellIs" dxfId="1" priority="2" stopIfTrue="1" operator="equal">
      <formula>"Bye"</formula>
    </cfRule>
  </conditionalFormatting>
  <conditionalFormatting sqref="R41">
    <cfRule type="expression" dxfId="0" priority="1" stopIfTrue="1">
      <formula>$O$1="CU"</formula>
    </cfRule>
  </conditionalFormatting>
  <printOptions horizontalCentered="1" verticalCentered="1"/>
  <pageMargins left="0" right="0" top="0.98425196850393704" bottom="0.98425196850393704" header="0.51181102362204722" footer="0.51181102362204722"/>
  <pageSetup paperSize="9" scale="90" orientation="portrait" horizontalDpi="1200" verticalDpi="12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25</vt:i4>
      </vt:variant>
      <vt:variant>
        <vt:lpstr>Névvel ellátott tartományok</vt:lpstr>
      </vt:variant>
      <vt:variant>
        <vt:i4>24</vt:i4>
      </vt:variant>
    </vt:vector>
  </HeadingPairs>
  <TitlesOfParts>
    <vt:vector size="49" baseType="lpstr">
      <vt:lpstr>Altalanos</vt:lpstr>
      <vt:lpstr>I.lány B</vt:lpstr>
      <vt:lpstr>II.fiú A</vt:lpstr>
      <vt:lpstr>II.kcs fiú B1</vt:lpstr>
      <vt:lpstr>II.kcs fiú B2</vt:lpstr>
      <vt:lpstr>II.B fiú döntő</vt:lpstr>
      <vt:lpstr>II.kcs lány A</vt:lpstr>
      <vt:lpstr>II.kcs lány B</vt:lpstr>
      <vt:lpstr>III.fiúA</vt:lpstr>
      <vt:lpstr>III.lány B</vt:lpstr>
      <vt:lpstr>IV.fiúA</vt:lpstr>
      <vt:lpstr>IV.fiúB</vt:lpstr>
      <vt:lpstr>IV.lány A</vt:lpstr>
      <vt:lpstr>V.fiúA</vt:lpstr>
      <vt:lpstr>V.fiúB</vt:lpstr>
      <vt:lpstr>V.lány A</vt:lpstr>
      <vt:lpstr>V.lány B</vt:lpstr>
      <vt:lpstr>VI.fiúA</vt:lpstr>
      <vt:lpstr>VI.fiúB</vt:lpstr>
      <vt:lpstr>VI.lány A</vt:lpstr>
      <vt:lpstr>VI.lány B</vt:lpstr>
      <vt:lpstr>VII.fúA</vt:lpstr>
      <vt:lpstr>VII.fiúB</vt:lpstr>
      <vt:lpstr>VII.lány B</vt:lpstr>
      <vt:lpstr>VIII.lány B</vt:lpstr>
      <vt:lpstr>'I.lány B'!Nyomtatási_terület</vt:lpstr>
      <vt:lpstr>'II.B fiú döntő'!Nyomtatási_terület</vt:lpstr>
      <vt:lpstr>'II.fiú A'!Nyomtatási_terület</vt:lpstr>
      <vt:lpstr>'II.kcs fiú B1'!Nyomtatási_terület</vt:lpstr>
      <vt:lpstr>'II.kcs fiú B2'!Nyomtatási_terület</vt:lpstr>
      <vt:lpstr>'II.kcs lány A'!Nyomtatási_terület</vt:lpstr>
      <vt:lpstr>'II.kcs lány B'!Nyomtatási_terület</vt:lpstr>
      <vt:lpstr>III.fiúA!Nyomtatási_terület</vt:lpstr>
      <vt:lpstr>'III.lány B'!Nyomtatási_terület</vt:lpstr>
      <vt:lpstr>IV.fiúA!Nyomtatási_terület</vt:lpstr>
      <vt:lpstr>IV.fiúB!Nyomtatási_terület</vt:lpstr>
      <vt:lpstr>'IV.lány A'!Nyomtatási_terület</vt:lpstr>
      <vt:lpstr>V.fiúA!Nyomtatási_terület</vt:lpstr>
      <vt:lpstr>V.fiúB!Nyomtatási_terület</vt:lpstr>
      <vt:lpstr>'V.lány A'!Nyomtatási_terület</vt:lpstr>
      <vt:lpstr>'V.lány B'!Nyomtatási_terület</vt:lpstr>
      <vt:lpstr>VI.fiúA!Nyomtatási_terület</vt:lpstr>
      <vt:lpstr>VI.fiúB!Nyomtatási_terület</vt:lpstr>
      <vt:lpstr>'VI.lány A'!Nyomtatási_terület</vt:lpstr>
      <vt:lpstr>'VI.lány B'!Nyomtatási_terület</vt:lpstr>
      <vt:lpstr>VII.fiúB!Nyomtatási_terület</vt:lpstr>
      <vt:lpstr>VII.fúA!Nyomtatási_terület</vt:lpstr>
      <vt:lpstr>'VII.lány B'!Nyomtatási_terület</vt:lpstr>
      <vt:lpstr>'VIII.lány B'!Nyomtatási_terület</vt:lpstr>
    </vt:vector>
  </TitlesOfParts>
  <Company>Tennis Europe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U16 EuJunTour U16 2003 v2.0</dc:title>
  <dc:subject>U16 European Junior Tour events</dc:subject>
  <dc:creator>Anders Wennberg</dc:creator>
  <dc:description>Copyright © Tennis Europe and ITF Limited, 2003._x000d_
All rights reserved. Reproduction of this work in whole or in part, without the prior permission of Tennis Europe and ITF is prohibited.</dc:description>
  <cp:lastModifiedBy>János Guti</cp:lastModifiedBy>
  <cp:lastPrinted>2026-04-24T13:54:40Z</cp:lastPrinted>
  <dcterms:created xsi:type="dcterms:W3CDTF">1998-01-18T23:10:02Z</dcterms:created>
  <dcterms:modified xsi:type="dcterms:W3CDTF">2026-10-19T11:50:38Z</dcterms:modified>
  <cp:category>Forms</cp:category>
</cp:coreProperties>
</file>