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C:\Munka\Diákolimpia\2025-2026\Döntő\Végeredmények\"/>
    </mc:Choice>
  </mc:AlternateContent>
  <xr:revisionPtr revIDLastSave="0" documentId="11_FE440CC867246B762C5482BC3B3933D7813A398C" xr6:coauthVersionLast="47" xr6:coauthVersionMax="47" xr10:uidLastSave="{00000000-0000-0000-0000-000000000000}"/>
  <bookViews>
    <workbookView xWindow="-108" yWindow="-108" windowWidth="23256" windowHeight="13176" tabRatio="952" firstSheet="2" activeTab="3" xr2:uid="{00000000-000D-0000-FFFF-FFFF00000000}"/>
  </bookViews>
  <sheets>
    <sheet name="Altalanos" sheetId="1" r:id="rId1"/>
    <sheet name="Birók" sheetId="2" r:id="rId2"/>
    <sheet name="Lány 6 kcs A ELO" sheetId="3" r:id="rId3"/>
    <sheet name="Lány 6 kcs A" sheetId="12" r:id="rId4"/>
    <sheet name="Lány 6 kcs A vigasz" sheetId="11" r:id="rId5"/>
    <sheet name="Lány 6 kcs B ELO" sheetId="14" r:id="rId6"/>
    <sheet name="Lány 6 kcs B" sheetId="23" r:id="rId7"/>
    <sheet name="Lány 6 kcs B vigasz" sheetId="22" r:id="rId8"/>
    <sheet name="Fiú 6 kcs A ELO" sheetId="25" r:id="rId9"/>
    <sheet name="Fiú 6 kcs A" sheetId="34" r:id="rId10"/>
    <sheet name="Fiú 6 kcs A vigasz" sheetId="33" r:id="rId11"/>
    <sheet name="Fiú 6 kcs. B ELO" sheetId="36" r:id="rId12"/>
    <sheet name="Fiú 6 kcs B" sheetId="45" r:id="rId13"/>
    <sheet name="Fiú 6 kcs B vigasz" sheetId="44" r:id="rId14"/>
  </sheets>
  <definedNames>
    <definedName name="_Order1">255</definedName>
    <definedName name="Excel_BuiltIn_Print_Area" localSheetId="1">Birók!$A$1:$N$29</definedName>
    <definedName name="Excel_BuiltIn_Print_Area" localSheetId="9">'Fiú 6 kcs A'!$A$1:$R$79</definedName>
    <definedName name="Excel_BuiltIn_Print_Area" localSheetId="8">'Fiú 6 kcs A ELO'!$A$1:$Q$134</definedName>
    <definedName name="Excel_BuiltIn_Print_Area" localSheetId="10">'Fiú 6 kcs A vigasz'!$A$1:$R$57</definedName>
    <definedName name="Excel_BuiltIn_Print_Area" localSheetId="12">'Fiú 6 kcs B'!$A$1:$R$79</definedName>
    <definedName name="Excel_BuiltIn_Print_Area" localSheetId="13">'Fiú 6 kcs B vigasz'!$A$1:$R$57</definedName>
    <definedName name="Excel_BuiltIn_Print_Area" localSheetId="11">'Fiú 6 kcs. B ELO'!$A$1:$Q$134</definedName>
    <definedName name="Excel_BuiltIn_Print_Area" localSheetId="3">'Lány 6 kcs A'!$A$1:$R$79</definedName>
    <definedName name="Excel_BuiltIn_Print_Area" localSheetId="2">'Lány 6 kcs A ELO'!$A$1:$Q$134</definedName>
    <definedName name="Excel_BuiltIn_Print_Area" localSheetId="4">'Lány 6 kcs A vigasz'!$A$1:$R$57</definedName>
    <definedName name="Excel_BuiltIn_Print_Area" localSheetId="6">'Lány 6 kcs B'!$A$1:$R$79</definedName>
    <definedName name="Excel_BuiltIn_Print_Area" localSheetId="5">'Lány 6 kcs B ELO'!$A$1:$Q$134</definedName>
    <definedName name="Excel_BuiltIn_Print_Area" localSheetId="7">'Lány 6 kcs B vigasz'!$A$1:$R$57</definedName>
    <definedName name="Excel_BuiltIn_Print_Titles" localSheetId="8">'Fiú 6 kcs A ELO'!$1:$6</definedName>
    <definedName name="Excel_BuiltIn_Print_Titles" localSheetId="11">'Fiú 6 kcs. B ELO'!$1:$6</definedName>
    <definedName name="Excel_BuiltIn_Print_Titles" localSheetId="2">'Lány 6 kcs A ELO'!$1:$6</definedName>
    <definedName name="Excel_BuiltIn_Print_Titles" localSheetId="5">'Lány 6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6 kcs A ELO'!$1:$6</definedName>
    <definedName name="_xlnm.Print_Titles" localSheetId="11">'Fiú 6 kcs. B ELO'!$1:$6</definedName>
    <definedName name="_xlnm.Print_Titles" localSheetId="2">'Lány 6 kcs A ELO'!$1:$6</definedName>
    <definedName name="_xlnm.Print_Titles" localSheetId="5">'Lány 6 kcs B ELO'!$1:$6</definedName>
    <definedName name="_xlnm.Print_Area" localSheetId="1">Birók!$A$1:$N$29</definedName>
    <definedName name="_xlnm.Print_Area" localSheetId="9">'Fiú 6 kcs A'!$A$1:$R$79</definedName>
    <definedName name="_xlnm.Print_Area" localSheetId="8">'Fiú 6 kcs A ELO'!$A$1:$Q$134</definedName>
    <definedName name="_xlnm.Print_Area" localSheetId="10">'Fiú 6 kcs A vigasz'!$A$1:$R$57</definedName>
    <definedName name="_xlnm.Print_Area" localSheetId="12">'Fiú 6 kcs B'!$A$1:$R$79</definedName>
    <definedName name="_xlnm.Print_Area" localSheetId="13">'Fiú 6 kcs B vigasz'!$A$1:$R$57</definedName>
    <definedName name="_xlnm.Print_Area" localSheetId="11">'Fiú 6 kcs. B ELO'!$A$1:$Q$134</definedName>
    <definedName name="_xlnm.Print_Area" localSheetId="3">'Lány 6 kcs A'!$A$1:$R$79</definedName>
    <definedName name="_xlnm.Print_Area" localSheetId="2">'Lány 6 kcs A ELO'!$A$1:$Q$134</definedName>
    <definedName name="_xlnm.Print_Area" localSheetId="4">'Lány 6 kcs A vigasz'!$A$1:$R$57</definedName>
    <definedName name="_xlnm.Print_Area" localSheetId="6">'Lány 6 kcs B'!$A$1:$R$79</definedName>
    <definedName name="_xlnm.Print_Area" localSheetId="5">'Lány 6 kcs B ELO'!$A$1:$Q$134</definedName>
    <definedName name="_xlnm.Print_Area" localSheetId="7">'Lány 6 kcs B vigasz'!$A$1:$R$57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3" l="1"/>
  <c r="A1" i="11" l="1"/>
  <c r="E2" i="11"/>
  <c r="Y3" i="11"/>
  <c r="F6" i="11" s="1"/>
  <c r="A4" i="11"/>
  <c r="G4" i="11"/>
  <c r="R4" i="11"/>
  <c r="Y5" i="11"/>
  <c r="AE1" i="11" s="1"/>
  <c r="B7" i="11"/>
  <c r="C7" i="11"/>
  <c r="D7" i="11"/>
  <c r="F7" i="11"/>
  <c r="G7" i="11"/>
  <c r="I7" i="11"/>
  <c r="U7" i="11"/>
  <c r="K8" i="11"/>
  <c r="B9" i="11"/>
  <c r="C9" i="11"/>
  <c r="D9" i="11"/>
  <c r="G9" i="11"/>
  <c r="I9" i="11"/>
  <c r="B11" i="11"/>
  <c r="C11" i="11"/>
  <c r="D11" i="11"/>
  <c r="F11" i="11"/>
  <c r="G11" i="11"/>
  <c r="I11" i="11"/>
  <c r="K12" i="11"/>
  <c r="B13" i="11"/>
  <c r="C13" i="11"/>
  <c r="D13" i="11"/>
  <c r="F13" i="11"/>
  <c r="G13" i="11"/>
  <c r="I13" i="11"/>
  <c r="B15" i="11"/>
  <c r="C15" i="11"/>
  <c r="D15" i="11"/>
  <c r="F15" i="11"/>
  <c r="G15" i="11"/>
  <c r="I15" i="11"/>
  <c r="U16" i="11"/>
  <c r="B17" i="11"/>
  <c r="C17" i="11"/>
  <c r="D17" i="11"/>
  <c r="F17" i="11"/>
  <c r="K16" i="11" s="1"/>
  <c r="M18" i="11" s="1"/>
  <c r="O14" i="11" s="1"/>
  <c r="G17" i="11"/>
  <c r="I17" i="11"/>
  <c r="B19" i="11"/>
  <c r="C19" i="11"/>
  <c r="D19" i="11"/>
  <c r="F19" i="11"/>
  <c r="G19" i="11"/>
  <c r="I19" i="11"/>
  <c r="K20" i="11"/>
  <c r="B21" i="11"/>
  <c r="C21" i="11"/>
  <c r="D21" i="11"/>
  <c r="F21" i="11"/>
  <c r="G21" i="11"/>
  <c r="I21" i="11"/>
  <c r="B23" i="11"/>
  <c r="C23" i="11"/>
  <c r="D23" i="11"/>
  <c r="F23" i="11"/>
  <c r="K24" i="11" s="1"/>
  <c r="M26" i="11" s="1"/>
  <c r="O30" i="11" s="1"/>
  <c r="Q22" i="11" s="1"/>
  <c r="G23" i="11"/>
  <c r="I23" i="11"/>
  <c r="B25" i="11"/>
  <c r="C25" i="11"/>
  <c r="D25" i="11"/>
  <c r="F25" i="11"/>
  <c r="G25" i="11"/>
  <c r="I25" i="11"/>
  <c r="B27" i="11"/>
  <c r="C27" i="11"/>
  <c r="D27" i="11"/>
  <c r="F27" i="11"/>
  <c r="G27" i="11"/>
  <c r="I27" i="11"/>
  <c r="K28" i="11"/>
  <c r="B29" i="11"/>
  <c r="C29" i="11"/>
  <c r="D29" i="11"/>
  <c r="F29" i="11"/>
  <c r="G29" i="11"/>
  <c r="I29" i="11"/>
  <c r="B31" i="11"/>
  <c r="C31" i="11"/>
  <c r="D31" i="11"/>
  <c r="F31" i="11"/>
  <c r="G31" i="11"/>
  <c r="I31" i="11"/>
  <c r="K32" i="11"/>
  <c r="B33" i="11"/>
  <c r="C33" i="11"/>
  <c r="D33" i="11"/>
  <c r="F33" i="11"/>
  <c r="G33" i="11"/>
  <c r="I33" i="11"/>
  <c r="B35" i="11"/>
  <c r="C35" i="11"/>
  <c r="D35" i="11"/>
  <c r="F35" i="11"/>
  <c r="G35" i="11"/>
  <c r="I35" i="11"/>
  <c r="K36" i="11"/>
  <c r="M34" i="11" s="1"/>
  <c r="B37" i="11"/>
  <c r="C37" i="11"/>
  <c r="D37" i="11"/>
  <c r="F37" i="11"/>
  <c r="G37" i="11"/>
  <c r="I37" i="11"/>
  <c r="O57" i="11"/>
  <c r="R57" i="11"/>
  <c r="A1" i="22"/>
  <c r="E2" i="22"/>
  <c r="Y3" i="22"/>
  <c r="O6" i="22" s="1"/>
  <c r="A4" i="22"/>
  <c r="G4" i="22"/>
  <c r="R4" i="22"/>
  <c r="Y5" i="22"/>
  <c r="AG1" i="22" s="1"/>
  <c r="B7" i="22"/>
  <c r="C7" i="22"/>
  <c r="D7" i="22"/>
  <c r="F7" i="22"/>
  <c r="G7" i="22"/>
  <c r="I7" i="22"/>
  <c r="U7" i="22"/>
  <c r="B9" i="22"/>
  <c r="C9" i="22"/>
  <c r="D9" i="22"/>
  <c r="F9" i="22"/>
  <c r="K8" i="22" s="1"/>
  <c r="M10" i="22" s="1"/>
  <c r="O14" i="22" s="1"/>
  <c r="G9" i="22"/>
  <c r="I9" i="22"/>
  <c r="B11" i="22"/>
  <c r="C11" i="22"/>
  <c r="D11" i="22"/>
  <c r="I11" i="22"/>
  <c r="K12" i="22"/>
  <c r="B13" i="22"/>
  <c r="C13" i="22"/>
  <c r="D13" i="22"/>
  <c r="F13" i="22"/>
  <c r="G13" i="22"/>
  <c r="I13" i="22"/>
  <c r="B15" i="22"/>
  <c r="C15" i="22"/>
  <c r="D15" i="22"/>
  <c r="G15" i="22"/>
  <c r="I15" i="22"/>
  <c r="K16" i="22"/>
  <c r="U16" i="22"/>
  <c r="B17" i="22"/>
  <c r="C17" i="22"/>
  <c r="D17" i="22"/>
  <c r="F17" i="22"/>
  <c r="G17" i="22"/>
  <c r="I17" i="22"/>
  <c r="B19" i="22"/>
  <c r="C19" i="22"/>
  <c r="D19" i="22"/>
  <c r="F19" i="22"/>
  <c r="G19" i="22"/>
  <c r="I19" i="22"/>
  <c r="K20" i="22"/>
  <c r="M18" i="22" s="1"/>
  <c r="B21" i="22"/>
  <c r="C21" i="22"/>
  <c r="D21" i="22"/>
  <c r="F21" i="22"/>
  <c r="G21" i="22"/>
  <c r="I21" i="22"/>
  <c r="B23" i="22"/>
  <c r="C23" i="22"/>
  <c r="D23" i="22"/>
  <c r="I23" i="22"/>
  <c r="K24" i="22"/>
  <c r="B25" i="22"/>
  <c r="C25" i="22"/>
  <c r="D25" i="22"/>
  <c r="F25" i="22"/>
  <c r="G25" i="22"/>
  <c r="I25" i="22"/>
  <c r="M26" i="22"/>
  <c r="B27" i="22"/>
  <c r="C27" i="22"/>
  <c r="D27" i="22"/>
  <c r="I27" i="22"/>
  <c r="K28" i="22"/>
  <c r="B29" i="22"/>
  <c r="C29" i="22"/>
  <c r="D29" i="22"/>
  <c r="F29" i="22"/>
  <c r="G29" i="22"/>
  <c r="I29" i="22"/>
  <c r="B31" i="22"/>
  <c r="C31" i="22"/>
  <c r="D31" i="22"/>
  <c r="G31" i="22"/>
  <c r="I31" i="22"/>
  <c r="K32" i="22"/>
  <c r="B33" i="22"/>
  <c r="C33" i="22"/>
  <c r="D33" i="22"/>
  <c r="F33" i="22"/>
  <c r="G33" i="22"/>
  <c r="I33" i="22"/>
  <c r="B35" i="22"/>
  <c r="C35" i="22"/>
  <c r="D35" i="22"/>
  <c r="F35" i="22"/>
  <c r="G35" i="22"/>
  <c r="I35" i="22"/>
  <c r="K36" i="22"/>
  <c r="M34" i="22" s="1"/>
  <c r="O30" i="22" s="1"/>
  <c r="Q22" i="22" s="1"/>
  <c r="B37" i="22"/>
  <c r="C37" i="22"/>
  <c r="D37" i="22"/>
  <c r="F37" i="22"/>
  <c r="G37" i="22"/>
  <c r="I37" i="22"/>
  <c r="O57" i="22"/>
  <c r="R57" i="22"/>
  <c r="F53" i="22" s="1"/>
  <c r="A1" i="33"/>
  <c r="E2" i="33"/>
  <c r="Y3" i="33"/>
  <c r="K6" i="33" s="1"/>
  <c r="A4" i="33"/>
  <c r="G4" i="33"/>
  <c r="R4" i="33"/>
  <c r="O57" i="33" s="1"/>
  <c r="Y5" i="33"/>
  <c r="AH1" i="33" s="1"/>
  <c r="B7" i="33"/>
  <c r="C7" i="33"/>
  <c r="D7" i="33"/>
  <c r="F7" i="33"/>
  <c r="G7" i="33"/>
  <c r="I7" i="33"/>
  <c r="U7" i="33"/>
  <c r="K8" i="33"/>
  <c r="B9" i="33"/>
  <c r="C9" i="33"/>
  <c r="D9" i="33"/>
  <c r="I9" i="33"/>
  <c r="M10" i="33"/>
  <c r="B11" i="33"/>
  <c r="C11" i="33"/>
  <c r="D11" i="33"/>
  <c r="I11" i="33"/>
  <c r="B13" i="33"/>
  <c r="C13" i="33"/>
  <c r="D13" i="33"/>
  <c r="F13" i="33"/>
  <c r="G13" i="33"/>
  <c r="I13" i="33"/>
  <c r="O14" i="33"/>
  <c r="B15" i="33"/>
  <c r="C15" i="33"/>
  <c r="D15" i="33"/>
  <c r="G15" i="33"/>
  <c r="I15" i="33"/>
  <c r="K16" i="33"/>
  <c r="U16" i="33"/>
  <c r="B17" i="33"/>
  <c r="C17" i="33"/>
  <c r="D17" i="33"/>
  <c r="I17" i="33"/>
  <c r="B19" i="33"/>
  <c r="C19" i="33"/>
  <c r="D19" i="33"/>
  <c r="F19" i="33"/>
  <c r="G19" i="33"/>
  <c r="I19" i="33"/>
  <c r="K20" i="33"/>
  <c r="M18" i="33" s="1"/>
  <c r="B21" i="33"/>
  <c r="C21" i="33"/>
  <c r="D21" i="33"/>
  <c r="I21" i="33"/>
  <c r="B23" i="33"/>
  <c r="C23" i="33"/>
  <c r="D23" i="33"/>
  <c r="I23" i="33"/>
  <c r="K24" i="33"/>
  <c r="B25" i="33"/>
  <c r="C25" i="33"/>
  <c r="D25" i="33"/>
  <c r="G25" i="33"/>
  <c r="I25" i="33"/>
  <c r="M26" i="33"/>
  <c r="B27" i="33"/>
  <c r="C27" i="33"/>
  <c r="D27" i="33"/>
  <c r="G27" i="33"/>
  <c r="I27" i="33"/>
  <c r="K28" i="33"/>
  <c r="B29" i="33"/>
  <c r="C29" i="33"/>
  <c r="D29" i="33"/>
  <c r="F29" i="33"/>
  <c r="G29" i="33"/>
  <c r="I29" i="33"/>
  <c r="B31" i="33"/>
  <c r="C31" i="33"/>
  <c r="D31" i="33"/>
  <c r="F31" i="33"/>
  <c r="G31" i="33"/>
  <c r="I31" i="33"/>
  <c r="K32" i="33"/>
  <c r="M34" i="33" s="1"/>
  <c r="O30" i="33" s="1"/>
  <c r="Q22" i="33" s="1"/>
  <c r="B33" i="33"/>
  <c r="C33" i="33"/>
  <c r="D33" i="33"/>
  <c r="F33" i="33"/>
  <c r="G33" i="33"/>
  <c r="I33" i="33"/>
  <c r="B35" i="33"/>
  <c r="C35" i="33"/>
  <c r="D35" i="33"/>
  <c r="G35" i="33"/>
  <c r="I35" i="33"/>
  <c r="K36" i="33"/>
  <c r="B37" i="33"/>
  <c r="C37" i="33"/>
  <c r="D37" i="33"/>
  <c r="F37" i="33"/>
  <c r="G37" i="33"/>
  <c r="I37" i="33"/>
  <c r="R57" i="33"/>
  <c r="F51" i="33" s="1"/>
  <c r="A1" i="44"/>
  <c r="E2" i="44"/>
  <c r="Y3" i="44"/>
  <c r="F6" i="44" s="1"/>
  <c r="A4" i="44"/>
  <c r="G4" i="44"/>
  <c r="R4" i="44"/>
  <c r="O57" i="44" s="1"/>
  <c r="Y5" i="44"/>
  <c r="AF1" i="44" s="1"/>
  <c r="Q6" i="44"/>
  <c r="B7" i="44"/>
  <c r="C7" i="44"/>
  <c r="D7" i="44"/>
  <c r="G7" i="44"/>
  <c r="I7" i="44"/>
  <c r="U7" i="44"/>
  <c r="B9" i="44"/>
  <c r="C9" i="44"/>
  <c r="D9" i="44"/>
  <c r="F9" i="44"/>
  <c r="K8" i="44" s="1"/>
  <c r="G9" i="44"/>
  <c r="I9" i="44"/>
  <c r="B11" i="44"/>
  <c r="C11" i="44"/>
  <c r="D11" i="44"/>
  <c r="I11" i="44"/>
  <c r="K12" i="44"/>
  <c r="M10" i="44" s="1"/>
  <c r="O14" i="44" s="1"/>
  <c r="Q22" i="44" s="1"/>
  <c r="B13" i="44"/>
  <c r="C13" i="44"/>
  <c r="D13" i="44"/>
  <c r="I13" i="44"/>
  <c r="B15" i="44"/>
  <c r="C15" i="44"/>
  <c r="D15" i="44"/>
  <c r="G15" i="44"/>
  <c r="I15" i="44"/>
  <c r="K16" i="44"/>
  <c r="U16" i="44"/>
  <c r="B17" i="44"/>
  <c r="C17" i="44"/>
  <c r="D17" i="44"/>
  <c r="G17" i="44"/>
  <c r="I17" i="44"/>
  <c r="M18" i="44"/>
  <c r="B19" i="44"/>
  <c r="C19" i="44"/>
  <c r="D19" i="44"/>
  <c r="G19" i="44"/>
  <c r="I19" i="44"/>
  <c r="K20" i="44"/>
  <c r="B21" i="44"/>
  <c r="C21" i="44"/>
  <c r="D21" i="44"/>
  <c r="I21" i="44"/>
  <c r="B23" i="44"/>
  <c r="C23" i="44"/>
  <c r="D23" i="44"/>
  <c r="G23" i="44"/>
  <c r="I23" i="44"/>
  <c r="B25" i="44"/>
  <c r="C25" i="44"/>
  <c r="D25" i="44"/>
  <c r="F25" i="44"/>
  <c r="K24" i="44" s="1"/>
  <c r="G25" i="44"/>
  <c r="I25" i="44"/>
  <c r="B27" i="44"/>
  <c r="C27" i="44"/>
  <c r="D27" i="44"/>
  <c r="F27" i="44"/>
  <c r="G27" i="44"/>
  <c r="I27" i="44"/>
  <c r="K28" i="44"/>
  <c r="M26" i="44" s="1"/>
  <c r="B29" i="44"/>
  <c r="C29" i="44"/>
  <c r="D29" i="44"/>
  <c r="G29" i="44"/>
  <c r="I29" i="44"/>
  <c r="B31" i="44"/>
  <c r="C31" i="44"/>
  <c r="D31" i="44"/>
  <c r="I31" i="44"/>
  <c r="K32" i="44"/>
  <c r="B33" i="44"/>
  <c r="C33" i="44"/>
  <c r="D33" i="44"/>
  <c r="G33" i="44"/>
  <c r="I33" i="44"/>
  <c r="M34" i="44"/>
  <c r="O30" i="44" s="1"/>
  <c r="B35" i="44"/>
  <c r="C35" i="44"/>
  <c r="D35" i="44"/>
  <c r="F35" i="44"/>
  <c r="G35" i="44"/>
  <c r="I35" i="44"/>
  <c r="K36" i="44"/>
  <c r="B37" i="44"/>
  <c r="C37" i="44"/>
  <c r="D37" i="44"/>
  <c r="G37" i="44"/>
  <c r="I37" i="44"/>
  <c r="R57" i="44"/>
  <c r="A1" i="12"/>
  <c r="AD1" i="12"/>
  <c r="E2" i="12"/>
  <c r="Y3" i="12"/>
  <c r="O6" i="12" s="1"/>
  <c r="A4" i="12"/>
  <c r="G4" i="12"/>
  <c r="R4" i="12"/>
  <c r="Y5" i="12"/>
  <c r="AG1" i="12" s="1"/>
  <c r="F6" i="12"/>
  <c r="Q6" i="12"/>
  <c r="B7" i="12"/>
  <c r="C7" i="12"/>
  <c r="D7" i="12"/>
  <c r="F7" i="12"/>
  <c r="K8" i="12" s="1"/>
  <c r="M10" i="12" s="1"/>
  <c r="O14" i="12" s="1"/>
  <c r="Q22" i="12" s="1"/>
  <c r="G7" i="12"/>
  <c r="I7" i="12"/>
  <c r="U7" i="12"/>
  <c r="B9" i="12"/>
  <c r="C9" i="12"/>
  <c r="D9" i="12"/>
  <c r="F9" i="12"/>
  <c r="G9" i="12"/>
  <c r="I9" i="12"/>
  <c r="B11" i="12"/>
  <c r="C11" i="12"/>
  <c r="D11" i="12"/>
  <c r="F11" i="12"/>
  <c r="G11" i="12"/>
  <c r="I11" i="12"/>
  <c r="B13" i="12"/>
  <c r="C13" i="12"/>
  <c r="D13" i="12"/>
  <c r="F13" i="12"/>
  <c r="G13" i="12"/>
  <c r="I13" i="12"/>
  <c r="B15" i="12"/>
  <c r="C15" i="12"/>
  <c r="D15" i="12"/>
  <c r="F15" i="12"/>
  <c r="K16" i="12" s="1"/>
  <c r="G15" i="12"/>
  <c r="I15" i="12"/>
  <c r="U16" i="12"/>
  <c r="B17" i="12"/>
  <c r="C17" i="12"/>
  <c r="D17" i="12"/>
  <c r="F17" i="12"/>
  <c r="G17" i="12"/>
  <c r="I17" i="12"/>
  <c r="B19" i="12"/>
  <c r="C19" i="12"/>
  <c r="D19" i="12"/>
  <c r="F19" i="12"/>
  <c r="K20" i="12" s="1"/>
  <c r="M18" i="12" s="1"/>
  <c r="G19" i="12"/>
  <c r="I19" i="12"/>
  <c r="B21" i="12"/>
  <c r="C21" i="12"/>
  <c r="D21" i="12"/>
  <c r="F21" i="12"/>
  <c r="G21" i="12"/>
  <c r="I21" i="12"/>
  <c r="B23" i="12"/>
  <c r="C23" i="12"/>
  <c r="D23" i="12"/>
  <c r="F23" i="12"/>
  <c r="K24" i="12" s="1"/>
  <c r="G23" i="12"/>
  <c r="I23" i="12"/>
  <c r="B25" i="12"/>
  <c r="C25" i="12"/>
  <c r="D25" i="12"/>
  <c r="F25" i="12"/>
  <c r="G25" i="12"/>
  <c r="I25" i="12"/>
  <c r="M26" i="12"/>
  <c r="O30" i="12" s="1"/>
  <c r="B27" i="12"/>
  <c r="C27" i="12"/>
  <c r="D27" i="12"/>
  <c r="F27" i="12"/>
  <c r="K28" i="12" s="1"/>
  <c r="G27" i="12"/>
  <c r="I27" i="12"/>
  <c r="B29" i="12"/>
  <c r="C29" i="12"/>
  <c r="D29" i="12"/>
  <c r="F29" i="12"/>
  <c r="G29" i="12"/>
  <c r="I29" i="12"/>
  <c r="B31" i="12"/>
  <c r="C31" i="12"/>
  <c r="D31" i="12"/>
  <c r="F31" i="12"/>
  <c r="K32" i="12" s="1"/>
  <c r="G31" i="12"/>
  <c r="I31" i="12"/>
  <c r="B33" i="12"/>
  <c r="C33" i="12"/>
  <c r="D33" i="12"/>
  <c r="F33" i="12"/>
  <c r="G33" i="12"/>
  <c r="I33" i="12"/>
  <c r="B35" i="12"/>
  <c r="C35" i="12"/>
  <c r="D35" i="12"/>
  <c r="F35" i="12"/>
  <c r="K36" i="12" s="1"/>
  <c r="M34" i="12" s="1"/>
  <c r="G35" i="12"/>
  <c r="I35" i="12"/>
  <c r="B37" i="12"/>
  <c r="C37" i="12"/>
  <c r="D37" i="12"/>
  <c r="F37" i="12"/>
  <c r="G37" i="12"/>
  <c r="I37" i="12"/>
  <c r="B39" i="12"/>
  <c r="C39" i="12"/>
  <c r="D39" i="12"/>
  <c r="F39" i="12"/>
  <c r="G39" i="12"/>
  <c r="I39" i="12"/>
  <c r="B41" i="12"/>
  <c r="C41" i="12"/>
  <c r="D41" i="12"/>
  <c r="F41" i="12"/>
  <c r="K40" i="12" s="1"/>
  <c r="G41" i="12"/>
  <c r="I41" i="12"/>
  <c r="B43" i="12"/>
  <c r="C43" i="12"/>
  <c r="D43" i="12"/>
  <c r="F43" i="12"/>
  <c r="K44" i="12" s="1"/>
  <c r="M42" i="12" s="1"/>
  <c r="G43" i="12"/>
  <c r="I43" i="12"/>
  <c r="B45" i="12"/>
  <c r="C45" i="12"/>
  <c r="D45" i="12"/>
  <c r="F45" i="12"/>
  <c r="G45" i="12"/>
  <c r="I45" i="12"/>
  <c r="B47" i="12"/>
  <c r="C47" i="12"/>
  <c r="D47" i="12"/>
  <c r="F47" i="12"/>
  <c r="K48" i="12" s="1"/>
  <c r="M50" i="12" s="1"/>
  <c r="O46" i="12" s="1"/>
  <c r="Q54" i="12" s="1"/>
  <c r="G47" i="12"/>
  <c r="I47" i="12"/>
  <c r="B49" i="12"/>
  <c r="C49" i="12"/>
  <c r="D49" i="12"/>
  <c r="F49" i="12"/>
  <c r="G49" i="12"/>
  <c r="I49" i="12"/>
  <c r="B51" i="12"/>
  <c r="C51" i="12"/>
  <c r="D51" i="12"/>
  <c r="F51" i="12"/>
  <c r="G51" i="12"/>
  <c r="I51" i="12"/>
  <c r="B53" i="12"/>
  <c r="C53" i="12"/>
  <c r="D53" i="12"/>
  <c r="F53" i="12"/>
  <c r="K52" i="12" s="1"/>
  <c r="G53" i="12"/>
  <c r="I53" i="12"/>
  <c r="B55" i="12"/>
  <c r="C55" i="12"/>
  <c r="D55" i="12"/>
  <c r="F55" i="12"/>
  <c r="G55" i="12"/>
  <c r="I55" i="12"/>
  <c r="B57" i="12"/>
  <c r="C57" i="12"/>
  <c r="D57" i="12"/>
  <c r="F57" i="12"/>
  <c r="K56" i="12" s="1"/>
  <c r="G57" i="12"/>
  <c r="I57" i="12"/>
  <c r="B59" i="12"/>
  <c r="C59" i="12"/>
  <c r="D59" i="12"/>
  <c r="F59" i="12"/>
  <c r="K60" i="12" s="1"/>
  <c r="M58" i="12" s="1"/>
  <c r="G59" i="12"/>
  <c r="I59" i="12"/>
  <c r="B61" i="12"/>
  <c r="C61" i="12"/>
  <c r="D61" i="12"/>
  <c r="F61" i="12"/>
  <c r="G61" i="12"/>
  <c r="I61" i="12"/>
  <c r="B63" i="12"/>
  <c r="C63" i="12"/>
  <c r="D63" i="12"/>
  <c r="F63" i="12"/>
  <c r="K64" i="12" s="1"/>
  <c r="G63" i="12"/>
  <c r="I63" i="12"/>
  <c r="B65" i="12"/>
  <c r="C65" i="12"/>
  <c r="D65" i="12"/>
  <c r="F65" i="12"/>
  <c r="G65" i="12"/>
  <c r="I65" i="12"/>
  <c r="B67" i="12"/>
  <c r="C67" i="12"/>
  <c r="D67" i="12"/>
  <c r="F67" i="12"/>
  <c r="G67" i="12"/>
  <c r="I67" i="12"/>
  <c r="B69" i="12"/>
  <c r="C69" i="12"/>
  <c r="D69" i="12"/>
  <c r="F69" i="12"/>
  <c r="K68" i="12" s="1"/>
  <c r="M66" i="12" s="1"/>
  <c r="O62" i="12" s="1"/>
  <c r="G69" i="12"/>
  <c r="I69" i="12"/>
  <c r="O79" i="12"/>
  <c r="R79" i="12"/>
  <c r="F74" i="12" s="1"/>
  <c r="A1" i="23"/>
  <c r="E2" i="23"/>
  <c r="Y3" i="23"/>
  <c r="A4" i="23"/>
  <c r="G4" i="23"/>
  <c r="R4" i="23"/>
  <c r="O79" i="23" s="1"/>
  <c r="Y5" i="23"/>
  <c r="AH1" i="23" s="1"/>
  <c r="M6" i="23"/>
  <c r="B7" i="23"/>
  <c r="C7" i="23"/>
  <c r="D7" i="23"/>
  <c r="F7" i="23"/>
  <c r="G7" i="23"/>
  <c r="I7" i="23"/>
  <c r="U7" i="23"/>
  <c r="K8" i="23"/>
  <c r="M10" i="23" s="1"/>
  <c r="B9" i="23"/>
  <c r="C9" i="23"/>
  <c r="D9" i="23"/>
  <c r="F9" i="23"/>
  <c r="G9" i="23"/>
  <c r="I9" i="23"/>
  <c r="B11" i="23"/>
  <c r="C11" i="23"/>
  <c r="D11" i="23"/>
  <c r="F11" i="23"/>
  <c r="G11" i="23"/>
  <c r="I11" i="23"/>
  <c r="B13" i="23"/>
  <c r="C13" i="23"/>
  <c r="D13" i="23"/>
  <c r="F13" i="23"/>
  <c r="K12" i="23" s="1"/>
  <c r="G13" i="23"/>
  <c r="I13" i="23"/>
  <c r="B15" i="23"/>
  <c r="C15" i="23"/>
  <c r="D15" i="23"/>
  <c r="F15" i="23"/>
  <c r="G15" i="23"/>
  <c r="I15" i="23"/>
  <c r="K16" i="23"/>
  <c r="U16" i="23"/>
  <c r="B17" i="23"/>
  <c r="C17" i="23"/>
  <c r="D17" i="23"/>
  <c r="I17" i="23"/>
  <c r="B19" i="23"/>
  <c r="C19" i="23"/>
  <c r="D19" i="23"/>
  <c r="F19" i="23"/>
  <c r="G19" i="23"/>
  <c r="I19" i="23"/>
  <c r="K20" i="23"/>
  <c r="M18" i="23" s="1"/>
  <c r="O14" i="23" s="1"/>
  <c r="Q22" i="23" s="1"/>
  <c r="B21" i="23"/>
  <c r="C21" i="23"/>
  <c r="D21" i="23"/>
  <c r="F21" i="23"/>
  <c r="G21" i="23"/>
  <c r="I21" i="23"/>
  <c r="B23" i="23"/>
  <c r="C23" i="23"/>
  <c r="D23" i="23"/>
  <c r="F23" i="23"/>
  <c r="K24" i="23" s="1"/>
  <c r="G23" i="23"/>
  <c r="I23" i="23"/>
  <c r="B25" i="23"/>
  <c r="C25" i="23"/>
  <c r="D25" i="23"/>
  <c r="F25" i="23"/>
  <c r="G25" i="23"/>
  <c r="I25" i="23"/>
  <c r="B27" i="23"/>
  <c r="C27" i="23"/>
  <c r="D27" i="23"/>
  <c r="F27" i="23"/>
  <c r="G27" i="23"/>
  <c r="I27" i="23"/>
  <c r="K28" i="23"/>
  <c r="M26" i="23" s="1"/>
  <c r="O30" i="23" s="1"/>
  <c r="B29" i="23"/>
  <c r="C29" i="23"/>
  <c r="D29" i="23"/>
  <c r="F29" i="23"/>
  <c r="G29" i="23"/>
  <c r="I29" i="23"/>
  <c r="B31" i="23"/>
  <c r="C31" i="23"/>
  <c r="D31" i="23"/>
  <c r="F31" i="23"/>
  <c r="K32" i="23" s="1"/>
  <c r="M34" i="23" s="1"/>
  <c r="G31" i="23"/>
  <c r="I31" i="23"/>
  <c r="B33" i="23"/>
  <c r="C33" i="23"/>
  <c r="D33" i="23"/>
  <c r="F33" i="23"/>
  <c r="G33" i="23"/>
  <c r="I33" i="23"/>
  <c r="B35" i="23"/>
  <c r="C35" i="23"/>
  <c r="D35" i="23"/>
  <c r="F35" i="23"/>
  <c r="G35" i="23"/>
  <c r="I35" i="23"/>
  <c r="K36" i="23"/>
  <c r="B37" i="23"/>
  <c r="C37" i="23"/>
  <c r="D37" i="23"/>
  <c r="F37" i="23"/>
  <c r="G37" i="23"/>
  <c r="I37" i="23"/>
  <c r="B39" i="23"/>
  <c r="C39" i="23"/>
  <c r="D39" i="23"/>
  <c r="F39" i="23"/>
  <c r="G39" i="23"/>
  <c r="I39" i="23"/>
  <c r="K40" i="23"/>
  <c r="B41" i="23"/>
  <c r="C41" i="23"/>
  <c r="D41" i="23"/>
  <c r="F41" i="23"/>
  <c r="G41" i="23"/>
  <c r="I41" i="23"/>
  <c r="B43" i="23"/>
  <c r="C43" i="23"/>
  <c r="D43" i="23"/>
  <c r="F43" i="23"/>
  <c r="G43" i="23"/>
  <c r="I43" i="23"/>
  <c r="B45" i="23"/>
  <c r="C45" i="23"/>
  <c r="D45" i="23"/>
  <c r="F45" i="23"/>
  <c r="K44" i="23" s="1"/>
  <c r="M42" i="23" s="1"/>
  <c r="O46" i="23" s="1"/>
  <c r="G45" i="23"/>
  <c r="I45" i="23"/>
  <c r="B47" i="23"/>
  <c r="C47" i="23"/>
  <c r="D47" i="23"/>
  <c r="F47" i="23"/>
  <c r="G47" i="23"/>
  <c r="I47" i="23"/>
  <c r="K48" i="23"/>
  <c r="B49" i="23"/>
  <c r="C49" i="23"/>
  <c r="D49" i="23"/>
  <c r="I49" i="23"/>
  <c r="B51" i="23"/>
  <c r="C51" i="23"/>
  <c r="D51" i="23"/>
  <c r="F51" i="23"/>
  <c r="G51" i="23"/>
  <c r="I51" i="23"/>
  <c r="B53" i="23"/>
  <c r="C53" i="23"/>
  <c r="D53" i="23"/>
  <c r="F53" i="23"/>
  <c r="K52" i="23" s="1"/>
  <c r="M50" i="23" s="1"/>
  <c r="G53" i="23"/>
  <c r="I53" i="23"/>
  <c r="B55" i="23"/>
  <c r="C55" i="23"/>
  <c r="D55" i="23"/>
  <c r="F55" i="23"/>
  <c r="G55" i="23"/>
  <c r="I55" i="23"/>
  <c r="K56" i="23"/>
  <c r="B57" i="23"/>
  <c r="C57" i="23"/>
  <c r="D57" i="23"/>
  <c r="F57" i="23"/>
  <c r="G57" i="23"/>
  <c r="I57" i="23"/>
  <c r="B59" i="23"/>
  <c r="C59" i="23"/>
  <c r="D59" i="23"/>
  <c r="I59" i="23"/>
  <c r="B61" i="23"/>
  <c r="C61" i="23"/>
  <c r="D61" i="23"/>
  <c r="F61" i="23"/>
  <c r="K60" i="23" s="1"/>
  <c r="M58" i="23" s="1"/>
  <c r="O62" i="23" s="1"/>
  <c r="Q54" i="23" s="1"/>
  <c r="G61" i="23"/>
  <c r="I61" i="23"/>
  <c r="B63" i="23"/>
  <c r="C63" i="23"/>
  <c r="D63" i="23"/>
  <c r="F63" i="23"/>
  <c r="G63" i="23"/>
  <c r="I63" i="23"/>
  <c r="K64" i="23"/>
  <c r="B65" i="23"/>
  <c r="C65" i="23"/>
  <c r="D65" i="23"/>
  <c r="F65" i="23"/>
  <c r="G65" i="23"/>
  <c r="I65" i="23"/>
  <c r="M66" i="23"/>
  <c r="B67" i="23"/>
  <c r="C67" i="23"/>
  <c r="D67" i="23"/>
  <c r="F67" i="23"/>
  <c r="G67" i="23"/>
  <c r="I67" i="23"/>
  <c r="K68" i="23"/>
  <c r="B69" i="23"/>
  <c r="C69" i="23"/>
  <c r="D69" i="23"/>
  <c r="F69" i="23"/>
  <c r="G69" i="23"/>
  <c r="I69" i="23"/>
  <c r="R79" i="23"/>
  <c r="A1" i="34"/>
  <c r="E2" i="34"/>
  <c r="Y3" i="34"/>
  <c r="A4" i="34"/>
  <c r="G4" i="34"/>
  <c r="R4" i="34"/>
  <c r="O79" i="34" s="1"/>
  <c r="Y5" i="34"/>
  <c r="B7" i="34"/>
  <c r="C7" i="34"/>
  <c r="D7" i="34"/>
  <c r="F7" i="34"/>
  <c r="G7" i="34"/>
  <c r="I7" i="34"/>
  <c r="U7" i="34"/>
  <c r="K8" i="34"/>
  <c r="B9" i="34"/>
  <c r="C9" i="34"/>
  <c r="D9" i="34"/>
  <c r="G9" i="34"/>
  <c r="I9" i="34"/>
  <c r="M10" i="34"/>
  <c r="O14" i="34" s="1"/>
  <c r="Q22" i="34" s="1"/>
  <c r="B11" i="34"/>
  <c r="C11" i="34"/>
  <c r="D11" i="34"/>
  <c r="F11" i="34"/>
  <c r="G11" i="34"/>
  <c r="I11" i="34"/>
  <c r="B13" i="34"/>
  <c r="C13" i="34"/>
  <c r="D13" i="34"/>
  <c r="F13" i="34"/>
  <c r="K12" i="34" s="1"/>
  <c r="G13" i="34"/>
  <c r="I13" i="34"/>
  <c r="B15" i="34"/>
  <c r="C15" i="34"/>
  <c r="D15" i="34"/>
  <c r="F15" i="34"/>
  <c r="G15" i="34"/>
  <c r="I15" i="34"/>
  <c r="K16" i="34"/>
  <c r="U16" i="34"/>
  <c r="B17" i="34"/>
  <c r="C17" i="34"/>
  <c r="D17" i="34"/>
  <c r="F17" i="34"/>
  <c r="G17" i="34"/>
  <c r="I17" i="34"/>
  <c r="B19" i="34"/>
  <c r="C19" i="34"/>
  <c r="D19" i="34"/>
  <c r="F19" i="34"/>
  <c r="G19" i="34"/>
  <c r="I19" i="34"/>
  <c r="B21" i="34"/>
  <c r="C21" i="34"/>
  <c r="D21" i="34"/>
  <c r="F21" i="34"/>
  <c r="K20" i="34" s="1"/>
  <c r="M18" i="34" s="1"/>
  <c r="G21" i="34"/>
  <c r="I21" i="34"/>
  <c r="B23" i="34"/>
  <c r="C23" i="34"/>
  <c r="D23" i="34"/>
  <c r="F23" i="34"/>
  <c r="K24" i="34" s="1"/>
  <c r="G23" i="34"/>
  <c r="I23" i="34"/>
  <c r="B25" i="34"/>
  <c r="C25" i="34"/>
  <c r="D25" i="34"/>
  <c r="G25" i="34"/>
  <c r="I25" i="34"/>
  <c r="B27" i="34"/>
  <c r="C27" i="34"/>
  <c r="D27" i="34"/>
  <c r="F27" i="34"/>
  <c r="G27" i="34"/>
  <c r="I27" i="34"/>
  <c r="K28" i="34"/>
  <c r="M26" i="34" s="1"/>
  <c r="B29" i="34"/>
  <c r="C29" i="34"/>
  <c r="D29" i="34"/>
  <c r="F29" i="34"/>
  <c r="G29" i="34"/>
  <c r="I29" i="34"/>
  <c r="B31" i="34"/>
  <c r="C31" i="34"/>
  <c r="D31" i="34"/>
  <c r="F31" i="34"/>
  <c r="G31" i="34"/>
  <c r="I31" i="34"/>
  <c r="B33" i="34"/>
  <c r="C33" i="34"/>
  <c r="D33" i="34"/>
  <c r="F33" i="34"/>
  <c r="K32" i="34" s="1"/>
  <c r="G33" i="34"/>
  <c r="I33" i="34"/>
  <c r="B35" i="34"/>
  <c r="C35" i="34"/>
  <c r="D35" i="34"/>
  <c r="F35" i="34"/>
  <c r="G35" i="34"/>
  <c r="I35" i="34"/>
  <c r="B37" i="34"/>
  <c r="C37" i="34"/>
  <c r="D37" i="34"/>
  <c r="F37" i="34"/>
  <c r="K36" i="34" s="1"/>
  <c r="M34" i="34" s="1"/>
  <c r="O30" i="34" s="1"/>
  <c r="G37" i="34"/>
  <c r="I37" i="34"/>
  <c r="B39" i="34"/>
  <c r="C39" i="34"/>
  <c r="D39" i="34"/>
  <c r="F39" i="34"/>
  <c r="K40" i="34" s="1"/>
  <c r="M42" i="34" s="1"/>
  <c r="O46" i="34" s="1"/>
  <c r="G39" i="34"/>
  <c r="I39" i="34"/>
  <c r="B41" i="34"/>
  <c r="C41" i="34"/>
  <c r="D41" i="34"/>
  <c r="F41" i="34"/>
  <c r="G41" i="34"/>
  <c r="I41" i="34"/>
  <c r="B43" i="34"/>
  <c r="C43" i="34"/>
  <c r="D43" i="34"/>
  <c r="F43" i="34"/>
  <c r="G43" i="34"/>
  <c r="I43" i="34"/>
  <c r="K44" i="34"/>
  <c r="B45" i="34"/>
  <c r="C45" i="34"/>
  <c r="D45" i="34"/>
  <c r="F45" i="34"/>
  <c r="G45" i="34"/>
  <c r="I45" i="34"/>
  <c r="B47" i="34"/>
  <c r="C47" i="34"/>
  <c r="D47" i="34"/>
  <c r="F47" i="34"/>
  <c r="G47" i="34"/>
  <c r="I47" i="34"/>
  <c r="B49" i="34"/>
  <c r="C49" i="34"/>
  <c r="D49" i="34"/>
  <c r="F49" i="34"/>
  <c r="K48" i="34" s="1"/>
  <c r="G49" i="34"/>
  <c r="I49" i="34"/>
  <c r="M50" i="34"/>
  <c r="B51" i="34"/>
  <c r="C51" i="34"/>
  <c r="D51" i="34"/>
  <c r="G51" i="34"/>
  <c r="I51" i="34"/>
  <c r="B53" i="34"/>
  <c r="C53" i="34"/>
  <c r="D53" i="34"/>
  <c r="F53" i="34"/>
  <c r="K52" i="34" s="1"/>
  <c r="G53" i="34"/>
  <c r="I53" i="34"/>
  <c r="B55" i="34"/>
  <c r="C55" i="34"/>
  <c r="D55" i="34"/>
  <c r="F55" i="34"/>
  <c r="G55" i="34"/>
  <c r="I55" i="34"/>
  <c r="K56" i="34"/>
  <c r="B57" i="34"/>
  <c r="C57" i="34"/>
  <c r="D57" i="34"/>
  <c r="F57" i="34"/>
  <c r="G57" i="34"/>
  <c r="I57" i="34"/>
  <c r="M58" i="34"/>
  <c r="B59" i="34"/>
  <c r="C59" i="34"/>
  <c r="D59" i="34"/>
  <c r="F59" i="34"/>
  <c r="G59" i="34"/>
  <c r="I59" i="34"/>
  <c r="B61" i="34"/>
  <c r="C61" i="34"/>
  <c r="D61" i="34"/>
  <c r="F61" i="34"/>
  <c r="K60" i="34" s="1"/>
  <c r="G61" i="34"/>
  <c r="I61" i="34"/>
  <c r="B63" i="34"/>
  <c r="C63" i="34"/>
  <c r="D63" i="34"/>
  <c r="F63" i="34"/>
  <c r="G63" i="34"/>
  <c r="I63" i="34"/>
  <c r="K64" i="34"/>
  <c r="B65" i="34"/>
  <c r="C65" i="34"/>
  <c r="D65" i="34"/>
  <c r="F65" i="34"/>
  <c r="G65" i="34"/>
  <c r="I65" i="34"/>
  <c r="B67" i="34"/>
  <c r="C67" i="34"/>
  <c r="D67" i="34"/>
  <c r="G67" i="34"/>
  <c r="I67" i="34"/>
  <c r="B69" i="34"/>
  <c r="C69" i="34"/>
  <c r="D69" i="34"/>
  <c r="F69" i="34"/>
  <c r="K68" i="34" s="1"/>
  <c r="M66" i="34" s="1"/>
  <c r="O62" i="34" s="1"/>
  <c r="Q54" i="34" s="1"/>
  <c r="G69" i="34"/>
  <c r="I69" i="34"/>
  <c r="F76" i="34"/>
  <c r="F79" i="34"/>
  <c r="R79" i="34"/>
  <c r="F75" i="34" s="1"/>
  <c r="F74" i="34"/>
  <c r="A1" i="45"/>
  <c r="E2" i="45"/>
  <c r="Y3" i="45"/>
  <c r="F6" i="45" s="1"/>
  <c r="A4" i="45"/>
  <c r="G4" i="45"/>
  <c r="R4" i="45"/>
  <c r="Y5" i="45"/>
  <c r="AC1" i="45" s="1"/>
  <c r="B7" i="45"/>
  <c r="C7" i="45"/>
  <c r="D7" i="45"/>
  <c r="F7" i="45"/>
  <c r="G7" i="45"/>
  <c r="I7" i="45"/>
  <c r="U7" i="45"/>
  <c r="B9" i="45"/>
  <c r="C9" i="45"/>
  <c r="D9" i="45"/>
  <c r="F9" i="45"/>
  <c r="K8" i="45" s="1"/>
  <c r="M10" i="45" s="1"/>
  <c r="G9" i="45"/>
  <c r="I9" i="45"/>
  <c r="B11" i="45"/>
  <c r="C11" i="45"/>
  <c r="D11" i="45"/>
  <c r="F11" i="45"/>
  <c r="G11" i="45"/>
  <c r="I11" i="45"/>
  <c r="B13" i="45"/>
  <c r="C13" i="45"/>
  <c r="D13" i="45"/>
  <c r="F13" i="45"/>
  <c r="K12" i="45" s="1"/>
  <c r="G13" i="45"/>
  <c r="I13" i="45"/>
  <c r="B15" i="45"/>
  <c r="C15" i="45"/>
  <c r="D15" i="45"/>
  <c r="F15" i="45"/>
  <c r="K16" i="45" s="1"/>
  <c r="M18" i="45" s="1"/>
  <c r="O14" i="45" s="1"/>
  <c r="G15" i="45"/>
  <c r="I15" i="45"/>
  <c r="U16" i="45"/>
  <c r="B17" i="45"/>
  <c r="C17" i="45"/>
  <c r="D17" i="45"/>
  <c r="F17" i="45"/>
  <c r="G17" i="45"/>
  <c r="I17" i="45"/>
  <c r="B19" i="45"/>
  <c r="C19" i="45"/>
  <c r="D19" i="45"/>
  <c r="F19" i="45"/>
  <c r="G19" i="45"/>
  <c r="I19" i="45"/>
  <c r="B21" i="45"/>
  <c r="C21" i="45"/>
  <c r="D21" i="45"/>
  <c r="F21" i="45"/>
  <c r="K20" i="45" s="1"/>
  <c r="G21" i="45"/>
  <c r="I21" i="45"/>
  <c r="B23" i="45"/>
  <c r="C23" i="45"/>
  <c r="D23" i="45"/>
  <c r="F23" i="45"/>
  <c r="G23" i="45"/>
  <c r="I23" i="45"/>
  <c r="B25" i="45"/>
  <c r="C25" i="45"/>
  <c r="D25" i="45"/>
  <c r="F25" i="45"/>
  <c r="K24" i="45" s="1"/>
  <c r="M26" i="45" s="1"/>
  <c r="G25" i="45"/>
  <c r="I25" i="45"/>
  <c r="B27" i="45"/>
  <c r="C27" i="45"/>
  <c r="D27" i="45"/>
  <c r="F27" i="45"/>
  <c r="G27" i="45"/>
  <c r="I27" i="45"/>
  <c r="B29" i="45"/>
  <c r="C29" i="45"/>
  <c r="D29" i="45"/>
  <c r="F29" i="45"/>
  <c r="K28" i="45" s="1"/>
  <c r="G29" i="45"/>
  <c r="I29" i="45"/>
  <c r="B31" i="45"/>
  <c r="C31" i="45"/>
  <c r="D31" i="45"/>
  <c r="F31" i="45"/>
  <c r="G31" i="45"/>
  <c r="I31" i="45"/>
  <c r="K32" i="45"/>
  <c r="B33" i="45"/>
  <c r="C33" i="45"/>
  <c r="D33" i="45"/>
  <c r="I33" i="45"/>
  <c r="B35" i="45"/>
  <c r="C35" i="45"/>
  <c r="D35" i="45"/>
  <c r="F35" i="45"/>
  <c r="G35" i="45"/>
  <c r="I35" i="45"/>
  <c r="B37" i="45"/>
  <c r="C37" i="45"/>
  <c r="D37" i="45"/>
  <c r="F37" i="45"/>
  <c r="K36" i="45" s="1"/>
  <c r="M34" i="45" s="1"/>
  <c r="O30" i="45" s="1"/>
  <c r="Q22" i="45" s="1"/>
  <c r="G37" i="45"/>
  <c r="I37" i="45"/>
  <c r="B39" i="45"/>
  <c r="C39" i="45"/>
  <c r="D39" i="45"/>
  <c r="F39" i="45"/>
  <c r="G39" i="45"/>
  <c r="I39" i="45"/>
  <c r="K40" i="45"/>
  <c r="B41" i="45"/>
  <c r="C41" i="45"/>
  <c r="D41" i="45"/>
  <c r="F41" i="45"/>
  <c r="G41" i="45"/>
  <c r="I41" i="45"/>
  <c r="M42" i="45"/>
  <c r="B43" i="45"/>
  <c r="C43" i="45"/>
  <c r="D43" i="45"/>
  <c r="F43" i="45"/>
  <c r="G43" i="45"/>
  <c r="I43" i="45"/>
  <c r="B45" i="45"/>
  <c r="C45" i="45"/>
  <c r="D45" i="45"/>
  <c r="F45" i="45"/>
  <c r="K44" i="45" s="1"/>
  <c r="G45" i="45"/>
  <c r="I45" i="45"/>
  <c r="B47" i="45"/>
  <c r="C47" i="45"/>
  <c r="D47" i="45"/>
  <c r="F47" i="45"/>
  <c r="G47" i="45"/>
  <c r="I47" i="45"/>
  <c r="B49" i="45"/>
  <c r="C49" i="45"/>
  <c r="D49" i="45"/>
  <c r="F49" i="45"/>
  <c r="K48" i="45" s="1"/>
  <c r="G49" i="45"/>
  <c r="I49" i="45"/>
  <c r="B51" i="45"/>
  <c r="C51" i="45"/>
  <c r="D51" i="45"/>
  <c r="F51" i="45"/>
  <c r="K52" i="45" s="1"/>
  <c r="M50" i="45" s="1"/>
  <c r="O46" i="45" s="1"/>
  <c r="Q54" i="45" s="1"/>
  <c r="G51" i="45"/>
  <c r="I51" i="45"/>
  <c r="B53" i="45"/>
  <c r="C53" i="45"/>
  <c r="D53" i="45"/>
  <c r="F53" i="45"/>
  <c r="G53" i="45"/>
  <c r="I53" i="45"/>
  <c r="B55" i="45"/>
  <c r="C55" i="45"/>
  <c r="D55" i="45"/>
  <c r="F55" i="45"/>
  <c r="G55" i="45"/>
  <c r="I55" i="45"/>
  <c r="K56" i="45"/>
  <c r="B57" i="45"/>
  <c r="C57" i="45"/>
  <c r="D57" i="45"/>
  <c r="I57" i="45"/>
  <c r="B59" i="45"/>
  <c r="C59" i="45"/>
  <c r="D59" i="45"/>
  <c r="F59" i="45"/>
  <c r="G59" i="45"/>
  <c r="I59" i="45"/>
  <c r="K60" i="45"/>
  <c r="M58" i="45" s="1"/>
  <c r="B61" i="45"/>
  <c r="C61" i="45"/>
  <c r="D61" i="45"/>
  <c r="F61" i="45"/>
  <c r="G61" i="45"/>
  <c r="I61" i="45"/>
  <c r="B63" i="45"/>
  <c r="C63" i="45"/>
  <c r="D63" i="45"/>
  <c r="F63" i="45"/>
  <c r="G63" i="45"/>
  <c r="I63" i="45"/>
  <c r="B65" i="45"/>
  <c r="C65" i="45"/>
  <c r="D65" i="45"/>
  <c r="F65" i="45"/>
  <c r="K64" i="45" s="1"/>
  <c r="G65" i="45"/>
  <c r="I65" i="45"/>
  <c r="B67" i="45"/>
  <c r="C67" i="45"/>
  <c r="D67" i="45"/>
  <c r="F67" i="45"/>
  <c r="G67" i="45"/>
  <c r="I67" i="45"/>
  <c r="K68" i="45"/>
  <c r="M66" i="45" s="1"/>
  <c r="O62" i="45" s="1"/>
  <c r="B69" i="45"/>
  <c r="C69" i="45"/>
  <c r="D69" i="45"/>
  <c r="F69" i="45"/>
  <c r="G69" i="45"/>
  <c r="I69" i="45"/>
  <c r="O79" i="45"/>
  <c r="R79" i="45"/>
  <c r="A1" i="2"/>
  <c r="A5" i="2"/>
  <c r="B5" i="2"/>
  <c r="P22" i="2"/>
  <c r="P23" i="2"/>
  <c r="P24" i="2"/>
  <c r="P25" i="2"/>
  <c r="U11" i="11" s="1"/>
  <c r="P26" i="2"/>
  <c r="P27" i="2"/>
  <c r="P28" i="2"/>
  <c r="P29" i="2"/>
  <c r="U15" i="45" s="1"/>
  <c r="A1" i="25"/>
  <c r="C2" i="25"/>
  <c r="A5" i="25"/>
  <c r="C5" i="25"/>
  <c r="D5" i="25"/>
  <c r="H5" i="25"/>
  <c r="J40" i="25"/>
  <c r="K40" i="25"/>
  <c r="L40" i="25"/>
  <c r="P40" i="25"/>
  <c r="M40" i="25" s="1"/>
  <c r="J41" i="25"/>
  <c r="K41" i="25"/>
  <c r="L41" i="25"/>
  <c r="P41" i="25"/>
  <c r="M41" i="25" s="1"/>
  <c r="J42" i="25"/>
  <c r="K42" i="25"/>
  <c r="L42" i="25"/>
  <c r="P42" i="25"/>
  <c r="M42" i="25" s="1"/>
  <c r="J43" i="25"/>
  <c r="K43" i="25"/>
  <c r="L43" i="25"/>
  <c r="P43" i="25"/>
  <c r="M43" i="25" s="1"/>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c r="J49" i="25"/>
  <c r="K49" i="25"/>
  <c r="L49" i="25"/>
  <c r="P49" i="25"/>
  <c r="M49" i="25" s="1"/>
  <c r="J50" i="25"/>
  <c r="K50" i="25"/>
  <c r="L50" i="25"/>
  <c r="P50" i="25"/>
  <c r="M50" i="25" s="1"/>
  <c r="J51" i="25"/>
  <c r="K51" i="25"/>
  <c r="L51" i="25"/>
  <c r="P51" i="25"/>
  <c r="M51" i="25" s="1"/>
  <c r="J52" i="25"/>
  <c r="K52" i="25"/>
  <c r="L52" i="25"/>
  <c r="P52" i="25"/>
  <c r="M52" i="25" s="1"/>
  <c r="J53" i="25"/>
  <c r="K53" i="25"/>
  <c r="L53" i="25"/>
  <c r="P53" i="25"/>
  <c r="M53" i="25" s="1"/>
  <c r="J54" i="25"/>
  <c r="K54" i="25"/>
  <c r="L54" i="25"/>
  <c r="P54" i="25"/>
  <c r="M54" i="25" s="1"/>
  <c r="J55" i="25"/>
  <c r="K55" i="25"/>
  <c r="L55" i="25"/>
  <c r="P55" i="25"/>
  <c r="M55" i="25" s="1"/>
  <c r="J56" i="25"/>
  <c r="K56" i="25"/>
  <c r="L56" i="25"/>
  <c r="P56" i="25"/>
  <c r="M56" i="25" s="1"/>
  <c r="J57" i="25"/>
  <c r="K57" i="25"/>
  <c r="L57" i="25"/>
  <c r="M57" i="25"/>
  <c r="P57" i="25"/>
  <c r="J58" i="25"/>
  <c r="K58" i="25"/>
  <c r="L58" i="25"/>
  <c r="P58" i="25"/>
  <c r="M58" i="25" s="1"/>
  <c r="J59" i="25"/>
  <c r="K59" i="25"/>
  <c r="L59" i="25"/>
  <c r="P59" i="25"/>
  <c r="M59" i="25" s="1"/>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s="1"/>
  <c r="J68" i="25"/>
  <c r="K68" i="25"/>
  <c r="L68" i="25"/>
  <c r="P68" i="25"/>
  <c r="M68" i="25"/>
  <c r="J69" i="25"/>
  <c r="K69" i="25"/>
  <c r="L69" i="25"/>
  <c r="P69" i="25"/>
  <c r="M69" i="25" s="1"/>
  <c r="J70" i="25"/>
  <c r="K70" i="25"/>
  <c r="L70" i="25"/>
  <c r="M70" i="25"/>
  <c r="P70" i="25"/>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s="1"/>
  <c r="J76" i="25"/>
  <c r="K76" i="25"/>
  <c r="L76" i="25"/>
  <c r="P76" i="25"/>
  <c r="M76" i="25" s="1"/>
  <c r="J77" i="25"/>
  <c r="K77" i="25"/>
  <c r="L77" i="25"/>
  <c r="P77" i="25"/>
  <c r="M77" i="25" s="1"/>
  <c r="J78" i="25"/>
  <c r="K78" i="25"/>
  <c r="L78" i="25"/>
  <c r="P78" i="25"/>
  <c r="M78" i="25" s="1"/>
  <c r="J79" i="25"/>
  <c r="K79" i="25"/>
  <c r="L79" i="25"/>
  <c r="P79" i="25"/>
  <c r="M79" i="25" s="1"/>
  <c r="J80" i="25"/>
  <c r="K80" i="25"/>
  <c r="L80" i="25"/>
  <c r="P80" i="25"/>
  <c r="M80" i="25" s="1"/>
  <c r="J81" i="25"/>
  <c r="K81" i="25"/>
  <c r="L81" i="25"/>
  <c r="P81" i="25"/>
  <c r="M81" i="25" s="1"/>
  <c r="J82" i="25"/>
  <c r="K82" i="25"/>
  <c r="L82" i="25"/>
  <c r="P82" i="25"/>
  <c r="M82" i="25" s="1"/>
  <c r="J83" i="25"/>
  <c r="K83" i="25"/>
  <c r="L83" i="25"/>
  <c r="P83" i="25"/>
  <c r="M83" i="25" s="1"/>
  <c r="J84" i="25"/>
  <c r="K84" i="25"/>
  <c r="L84" i="25"/>
  <c r="P84" i="25"/>
  <c r="M84" i="25"/>
  <c r="J85" i="25"/>
  <c r="K85" i="25"/>
  <c r="L85" i="25"/>
  <c r="P85" i="25"/>
  <c r="M85" i="25" s="1"/>
  <c r="J86" i="25"/>
  <c r="K86" i="25"/>
  <c r="L86" i="25"/>
  <c r="P86" i="25"/>
  <c r="M86" i="25" s="1"/>
  <c r="J87" i="25"/>
  <c r="K87" i="25"/>
  <c r="L87" i="25"/>
  <c r="P87" i="25"/>
  <c r="M87" i="25" s="1"/>
  <c r="J88" i="25"/>
  <c r="K88" i="25"/>
  <c r="L88" i="25"/>
  <c r="P88" i="25"/>
  <c r="M88" i="25" s="1"/>
  <c r="J89" i="25"/>
  <c r="K89" i="25"/>
  <c r="L89" i="25"/>
  <c r="M89" i="25"/>
  <c r="P89" i="25"/>
  <c r="J90" i="25"/>
  <c r="K90" i="25"/>
  <c r="L90" i="25"/>
  <c r="P90" i="25"/>
  <c r="M90" i="25" s="1"/>
  <c r="J91" i="25"/>
  <c r="K91" i="25"/>
  <c r="L91" i="25"/>
  <c r="P91" i="25"/>
  <c r="M91" i="25" s="1"/>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M102" i="25"/>
  <c r="P102" i="25"/>
  <c r="J103" i="25"/>
  <c r="K103" i="25"/>
  <c r="L103" i="25"/>
  <c r="P103" i="25"/>
  <c r="M103" i="25" s="1"/>
  <c r="J104" i="25"/>
  <c r="K104" i="25"/>
  <c r="L104" i="25"/>
  <c r="P104" i="25"/>
  <c r="M104" i="25"/>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P113" i="25"/>
  <c r="M113" i="25" s="1"/>
  <c r="J114" i="25"/>
  <c r="K114" i="25"/>
  <c r="L114" i="25"/>
  <c r="P114" i="25"/>
  <c r="M114" i="25" s="1"/>
  <c r="J115" i="25"/>
  <c r="K115" i="25"/>
  <c r="L115" i="25"/>
  <c r="P115" i="25"/>
  <c r="M115" i="25" s="1"/>
  <c r="J116" i="25"/>
  <c r="K116" i="25"/>
  <c r="L116" i="25"/>
  <c r="P116" i="25"/>
  <c r="M116" i="25" s="1"/>
  <c r="J117" i="25"/>
  <c r="K117" i="25"/>
  <c r="L117" i="25"/>
  <c r="P117" i="25"/>
  <c r="M117" i="25" s="1"/>
  <c r="J118" i="25"/>
  <c r="K118" i="25"/>
  <c r="L118" i="25"/>
  <c r="P118" i="25"/>
  <c r="M118" i="25" s="1"/>
  <c r="J119" i="25"/>
  <c r="K119" i="25"/>
  <c r="L119" i="25"/>
  <c r="P119" i="25"/>
  <c r="M119" i="25" s="1"/>
  <c r="J120" i="25"/>
  <c r="K120" i="25"/>
  <c r="L120" i="25"/>
  <c r="P120" i="25"/>
  <c r="M120" i="25" s="1"/>
  <c r="J121" i="25"/>
  <c r="K121" i="25"/>
  <c r="L121" i="25"/>
  <c r="P121" i="25"/>
  <c r="M121" i="25" s="1"/>
  <c r="J122" i="25"/>
  <c r="K122" i="25"/>
  <c r="L122" i="25"/>
  <c r="M122" i="25"/>
  <c r="P122" i="25"/>
  <c r="J123" i="25"/>
  <c r="K123" i="25"/>
  <c r="L123" i="25"/>
  <c r="P123" i="25"/>
  <c r="M123" i="25" s="1"/>
  <c r="J124" i="25"/>
  <c r="K124" i="25"/>
  <c r="L124" i="25"/>
  <c r="P124" i="25"/>
  <c r="M124" i="25"/>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s="1"/>
  <c r="J131" i="25"/>
  <c r="K131" i="25"/>
  <c r="L131" i="25"/>
  <c r="P131" i="25"/>
  <c r="M131" i="25" s="1"/>
  <c r="J132" i="25"/>
  <c r="K132" i="25"/>
  <c r="L132" i="25"/>
  <c r="P132" i="25"/>
  <c r="M132" i="25" s="1"/>
  <c r="J133" i="25"/>
  <c r="K133" i="25"/>
  <c r="L133" i="25"/>
  <c r="P133" i="25"/>
  <c r="M133" i="25" s="1"/>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s="1"/>
  <c r="J140" i="25"/>
  <c r="K140" i="25"/>
  <c r="L140" i="25"/>
  <c r="P140" i="25"/>
  <c r="M140" i="25" s="1"/>
  <c r="J141" i="25"/>
  <c r="K141" i="25"/>
  <c r="L141" i="25"/>
  <c r="P141" i="25"/>
  <c r="M141" i="25" s="1"/>
  <c r="J142" i="25"/>
  <c r="K142" i="25"/>
  <c r="L142" i="25"/>
  <c r="P142" i="25"/>
  <c r="M142" i="25" s="1"/>
  <c r="J143" i="25"/>
  <c r="K143" i="25"/>
  <c r="L143" i="25"/>
  <c r="P143" i="25"/>
  <c r="M143" i="25" s="1"/>
  <c r="J144" i="25"/>
  <c r="K144" i="25"/>
  <c r="L144" i="25"/>
  <c r="P144" i="25"/>
  <c r="M144" i="25" s="1"/>
  <c r="J145" i="25"/>
  <c r="K145" i="25"/>
  <c r="L145" i="25"/>
  <c r="P145" i="25"/>
  <c r="M145" i="25" s="1"/>
  <c r="J146" i="25"/>
  <c r="K146" i="25"/>
  <c r="L146" i="25"/>
  <c r="P146" i="25"/>
  <c r="M146" i="25" s="1"/>
  <c r="J147" i="25"/>
  <c r="K147" i="25"/>
  <c r="L147" i="25"/>
  <c r="P147" i="25"/>
  <c r="M147" i="25"/>
  <c r="J148" i="25"/>
  <c r="K148" i="25"/>
  <c r="L148" i="25"/>
  <c r="P148" i="25"/>
  <c r="M148" i="25" s="1"/>
  <c r="J149" i="25"/>
  <c r="K149" i="25"/>
  <c r="L149" i="25"/>
  <c r="P149" i="25"/>
  <c r="M149" i="25" s="1"/>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s="1"/>
  <c r="J156" i="25"/>
  <c r="K156" i="25"/>
  <c r="L156" i="25"/>
  <c r="P156" i="25"/>
  <c r="M156" i="25" s="1"/>
  <c r="A1" i="36"/>
  <c r="C2" i="36"/>
  <c r="A5" i="36"/>
  <c r="C5" i="36"/>
  <c r="D5" i="36"/>
  <c r="H5" i="36"/>
  <c r="J40" i="36"/>
  <c r="K40" i="36"/>
  <c r="L40" i="36"/>
  <c r="P40" i="36"/>
  <c r="M40" i="36" s="1"/>
  <c r="J41" i="36"/>
  <c r="K41" i="36"/>
  <c r="L41" i="36"/>
  <c r="P41" i="36"/>
  <c r="M41" i="36" s="1"/>
  <c r="J42" i="36"/>
  <c r="K42" i="36"/>
  <c r="L42" i="36"/>
  <c r="P42" i="36"/>
  <c r="M42" i="36" s="1"/>
  <c r="J43" i="36"/>
  <c r="K43" i="36"/>
  <c r="L43" i="36"/>
  <c r="P43" i="36"/>
  <c r="M43" i="36" s="1"/>
  <c r="J44" i="36"/>
  <c r="K44" i="36"/>
  <c r="L44" i="36"/>
  <c r="P44" i="36"/>
  <c r="M44" i="36" s="1"/>
  <c r="J45" i="36"/>
  <c r="K45" i="36"/>
  <c r="L45" i="36"/>
  <c r="P45" i="36"/>
  <c r="M45" i="36" s="1"/>
  <c r="J46" i="36"/>
  <c r="K46" i="36"/>
  <c r="L46" i="36"/>
  <c r="P46" i="36"/>
  <c r="M46" i="36" s="1"/>
  <c r="J47" i="36"/>
  <c r="K47" i="36"/>
  <c r="L47" i="36"/>
  <c r="P47" i="36"/>
  <c r="M47" i="36" s="1"/>
  <c r="J48" i="36"/>
  <c r="K48" i="36"/>
  <c r="L48" i="36"/>
  <c r="P48" i="36"/>
  <c r="M48" i="36" s="1"/>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c r="J54" i="36"/>
  <c r="K54" i="36"/>
  <c r="L54" i="36"/>
  <c r="P54" i="36"/>
  <c r="M54" i="36" s="1"/>
  <c r="J55" i="36"/>
  <c r="K55" i="36"/>
  <c r="L55" i="36"/>
  <c r="M55" i="36"/>
  <c r="P55" i="36"/>
  <c r="J56" i="36"/>
  <c r="K56" i="36"/>
  <c r="L56" i="36"/>
  <c r="P56" i="36"/>
  <c r="M56" i="36" s="1"/>
  <c r="J57" i="36"/>
  <c r="K57" i="36"/>
  <c r="L57" i="36"/>
  <c r="P57" i="36"/>
  <c r="M57" i="36"/>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M63" i="36"/>
  <c r="P63" i="36"/>
  <c r="J64" i="36"/>
  <c r="K64" i="36"/>
  <c r="L64" i="36"/>
  <c r="P64" i="36"/>
  <c r="M64" i="36" s="1"/>
  <c r="J65" i="36"/>
  <c r="K65" i="36"/>
  <c r="L65" i="36"/>
  <c r="P65" i="36"/>
  <c r="M65" i="36" s="1"/>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M75" i="36"/>
  <c r="P75" i="36"/>
  <c r="J76" i="36"/>
  <c r="K76" i="36"/>
  <c r="L76" i="36"/>
  <c r="P76" i="36"/>
  <c r="M76" i="36" s="1"/>
  <c r="J77" i="36"/>
  <c r="K77" i="36"/>
  <c r="L77" i="36"/>
  <c r="P77" i="36"/>
  <c r="M77" i="36"/>
  <c r="J78" i="36"/>
  <c r="K78" i="36"/>
  <c r="L78" i="36"/>
  <c r="P78" i="36"/>
  <c r="M78" i="36" s="1"/>
  <c r="J79" i="36"/>
  <c r="K79" i="36"/>
  <c r="L79" i="36"/>
  <c r="P79" i="36"/>
  <c r="M79" i="36" s="1"/>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s="1"/>
  <c r="J86" i="36"/>
  <c r="K86" i="36"/>
  <c r="L86" i="36"/>
  <c r="P86" i="36"/>
  <c r="M86" i="36" s="1"/>
  <c r="J87" i="36"/>
  <c r="K87" i="36"/>
  <c r="L87" i="36"/>
  <c r="P87" i="36"/>
  <c r="M87" i="36" s="1"/>
  <c r="J88" i="36"/>
  <c r="K88" i="36"/>
  <c r="L88" i="36"/>
  <c r="P88" i="36"/>
  <c r="M88" i="36" s="1"/>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s="1"/>
  <c r="J94" i="36"/>
  <c r="K94" i="36"/>
  <c r="L94" i="36"/>
  <c r="P94" i="36"/>
  <c r="M94" i="36" s="1"/>
  <c r="J95" i="36"/>
  <c r="K95" i="36"/>
  <c r="L95" i="36"/>
  <c r="P95" i="36"/>
  <c r="M95" i="36" s="1"/>
  <c r="J96" i="36"/>
  <c r="K96" i="36"/>
  <c r="L96" i="36"/>
  <c r="P96" i="36"/>
  <c r="M96" i="36" s="1"/>
  <c r="J97" i="36"/>
  <c r="K97" i="36"/>
  <c r="L97" i="36"/>
  <c r="P97" i="36"/>
  <c r="M97" i="36" s="1"/>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s="1"/>
  <c r="J104" i="36"/>
  <c r="K104" i="36"/>
  <c r="L104" i="36"/>
  <c r="P104" i="36"/>
  <c r="M104" i="36" s="1"/>
  <c r="J105" i="36"/>
  <c r="K105" i="36"/>
  <c r="L105" i="36"/>
  <c r="P105" i="36"/>
  <c r="M105" i="36" s="1"/>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s="1"/>
  <c r="J113" i="36"/>
  <c r="K113" i="36"/>
  <c r="L113" i="36"/>
  <c r="P113" i="36"/>
  <c r="M113" i="36" s="1"/>
  <c r="J114" i="36"/>
  <c r="K114" i="36"/>
  <c r="L114" i="36"/>
  <c r="P114" i="36"/>
  <c r="M114" i="36" s="1"/>
  <c r="J115" i="36"/>
  <c r="K115" i="36"/>
  <c r="L115" i="36"/>
  <c r="M115" i="36"/>
  <c r="P115" i="36"/>
  <c r="J116" i="36"/>
  <c r="K116" i="36"/>
  <c r="L116" i="36"/>
  <c r="P116" i="36"/>
  <c r="M116" i="36"/>
  <c r="J117" i="36"/>
  <c r="K117" i="36"/>
  <c r="L117" i="36"/>
  <c r="P117" i="36"/>
  <c r="M117" i="36" s="1"/>
  <c r="J118" i="36"/>
  <c r="K118" i="36"/>
  <c r="L118" i="36"/>
  <c r="P118" i="36"/>
  <c r="M118" i="36" s="1"/>
  <c r="J119" i="36"/>
  <c r="K119" i="36"/>
  <c r="L119" i="36"/>
  <c r="P119" i="36"/>
  <c r="M119" i="36" s="1"/>
  <c r="J120" i="36"/>
  <c r="K120" i="36"/>
  <c r="L120" i="36"/>
  <c r="P120" i="36"/>
  <c r="M120" i="36" s="1"/>
  <c r="J121" i="36"/>
  <c r="K121" i="36"/>
  <c r="L121" i="36"/>
  <c r="P121" i="36"/>
  <c r="M121" i="36" s="1"/>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s="1"/>
  <c r="J129" i="36"/>
  <c r="K129" i="36"/>
  <c r="L129" i="36"/>
  <c r="P129" i="36"/>
  <c r="M129" i="36" s="1"/>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s="1"/>
  <c r="J136" i="36"/>
  <c r="K136" i="36"/>
  <c r="L136" i="36"/>
  <c r="P136" i="36"/>
  <c r="M136" i="36" s="1"/>
  <c r="J137" i="36"/>
  <c r="K137" i="36"/>
  <c r="L137" i="36"/>
  <c r="P137" i="36"/>
  <c r="M137" i="36" s="1"/>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P142" i="36"/>
  <c r="M142" i="36" s="1"/>
  <c r="J143" i="36"/>
  <c r="K143" i="36"/>
  <c r="L143" i="36"/>
  <c r="P143" i="36"/>
  <c r="M143" i="36" s="1"/>
  <c r="J144" i="36"/>
  <c r="K144" i="36"/>
  <c r="L144" i="36"/>
  <c r="P144" i="36"/>
  <c r="M144" i="36" s="1"/>
  <c r="J145" i="36"/>
  <c r="K145" i="36"/>
  <c r="L145" i="36"/>
  <c r="P145" i="36"/>
  <c r="M145" i="36" s="1"/>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c r="J153" i="36"/>
  <c r="K153" i="36"/>
  <c r="L153" i="36"/>
  <c r="P153" i="36"/>
  <c r="M153" i="36" s="1"/>
  <c r="J154" i="36"/>
  <c r="K154" i="36"/>
  <c r="L154" i="36"/>
  <c r="P154" i="36"/>
  <c r="M154" i="36" s="1"/>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s="1"/>
  <c r="J42" i="3"/>
  <c r="K42" i="3"/>
  <c r="L42" i="3"/>
  <c r="P42" i="3"/>
  <c r="M42" i="3" s="1"/>
  <c r="J43" i="3"/>
  <c r="K43" i="3"/>
  <c r="L43" i="3"/>
  <c r="P43" i="3"/>
  <c r="M43" i="3" s="1"/>
  <c r="J44" i="3"/>
  <c r="K44" i="3"/>
  <c r="L44" i="3"/>
  <c r="P44" i="3"/>
  <c r="M44" i="3" s="1"/>
  <c r="J45" i="3"/>
  <c r="K45" i="3"/>
  <c r="L45" i="3"/>
  <c r="P45" i="3"/>
  <c r="M45" i="3"/>
  <c r="J46" i="3"/>
  <c r="K46" i="3"/>
  <c r="L46" i="3"/>
  <c r="P46" i="3"/>
  <c r="M46" i="3" s="1"/>
  <c r="J47" i="3"/>
  <c r="K47" i="3"/>
  <c r="L47" i="3"/>
  <c r="M47" i="3"/>
  <c r="P47" i="3"/>
  <c r="J48" i="3"/>
  <c r="K48" i="3"/>
  <c r="L48" i="3"/>
  <c r="M48" i="3"/>
  <c r="P48" i="3"/>
  <c r="J49" i="3"/>
  <c r="K49" i="3"/>
  <c r="L49" i="3"/>
  <c r="P49" i="3"/>
  <c r="M49" i="3"/>
  <c r="J50" i="3"/>
  <c r="K50" i="3"/>
  <c r="L50" i="3"/>
  <c r="P50" i="3"/>
  <c r="M50" i="3" s="1"/>
  <c r="J51" i="3"/>
  <c r="K51" i="3"/>
  <c r="L51" i="3"/>
  <c r="P51" i="3"/>
  <c r="M51" i="3" s="1"/>
  <c r="J52" i="3"/>
  <c r="K52" i="3"/>
  <c r="L52" i="3"/>
  <c r="P52" i="3"/>
  <c r="M52" i="3" s="1"/>
  <c r="J53" i="3"/>
  <c r="K53" i="3"/>
  <c r="L53" i="3"/>
  <c r="P53" i="3"/>
  <c r="M53" i="3" s="1"/>
  <c r="J54" i="3"/>
  <c r="K54" i="3"/>
  <c r="L54" i="3"/>
  <c r="P54" i="3"/>
  <c r="M54" i="3" s="1"/>
  <c r="J55" i="3"/>
  <c r="K55" i="3"/>
  <c r="L55" i="3"/>
  <c r="P55" i="3"/>
  <c r="M55" i="3" s="1"/>
  <c r="J56" i="3"/>
  <c r="K56" i="3"/>
  <c r="L56" i="3"/>
  <c r="P56" i="3"/>
  <c r="M56" i="3" s="1"/>
  <c r="J57" i="3"/>
  <c r="K57" i="3"/>
  <c r="L57" i="3"/>
  <c r="P57" i="3"/>
  <c r="M57" i="3"/>
  <c r="J58" i="3"/>
  <c r="K58" i="3"/>
  <c r="L58" i="3"/>
  <c r="P58" i="3"/>
  <c r="M58" i="3" s="1"/>
  <c r="J59" i="3"/>
  <c r="K59" i="3"/>
  <c r="L59" i="3"/>
  <c r="P59" i="3"/>
  <c r="M59" i="3" s="1"/>
  <c r="J60" i="3"/>
  <c r="K60" i="3"/>
  <c r="L60" i="3"/>
  <c r="P60" i="3"/>
  <c r="M60" i="3" s="1"/>
  <c r="J61" i="3"/>
  <c r="K61" i="3"/>
  <c r="L61" i="3"/>
  <c r="P61" i="3"/>
  <c r="M61" i="3" s="1"/>
  <c r="J62" i="3"/>
  <c r="K62" i="3"/>
  <c r="L62" i="3"/>
  <c r="P62" i="3"/>
  <c r="M62" i="3" s="1"/>
  <c r="J63" i="3"/>
  <c r="K63" i="3"/>
  <c r="L63" i="3"/>
  <c r="P63" i="3"/>
  <c r="M63" i="3" s="1"/>
  <c r="J64" i="3"/>
  <c r="K64" i="3"/>
  <c r="L64" i="3"/>
  <c r="P64" i="3"/>
  <c r="M64" i="3" s="1"/>
  <c r="J65" i="3"/>
  <c r="K65" i="3"/>
  <c r="L65" i="3"/>
  <c r="P65" i="3"/>
  <c r="M65" i="3" s="1"/>
  <c r="J66" i="3"/>
  <c r="K66" i="3"/>
  <c r="L66" i="3"/>
  <c r="P66" i="3"/>
  <c r="M66" i="3" s="1"/>
  <c r="J67" i="3"/>
  <c r="K67" i="3"/>
  <c r="L67" i="3"/>
  <c r="P67" i="3"/>
  <c r="M67" i="3" s="1"/>
  <c r="J68" i="3"/>
  <c r="K68" i="3"/>
  <c r="L68" i="3"/>
  <c r="M68" i="3"/>
  <c r="P68" i="3"/>
  <c r="J69" i="3"/>
  <c r="K69" i="3"/>
  <c r="L69" i="3"/>
  <c r="P69" i="3"/>
  <c r="M69" i="3" s="1"/>
  <c r="J70" i="3"/>
  <c r="K70" i="3"/>
  <c r="L70" i="3"/>
  <c r="P70" i="3"/>
  <c r="M70" i="3" s="1"/>
  <c r="J71" i="3"/>
  <c r="K71" i="3"/>
  <c r="L71" i="3"/>
  <c r="P71" i="3"/>
  <c r="M71" i="3" s="1"/>
  <c r="J72" i="3"/>
  <c r="K72" i="3"/>
  <c r="L72" i="3"/>
  <c r="P72" i="3"/>
  <c r="M72" i="3" s="1"/>
  <c r="J73" i="3"/>
  <c r="K73" i="3"/>
  <c r="L73" i="3"/>
  <c r="P73" i="3"/>
  <c r="M73" i="3" s="1"/>
  <c r="J74" i="3"/>
  <c r="K74" i="3"/>
  <c r="L74" i="3"/>
  <c r="P74" i="3"/>
  <c r="M74" i="3" s="1"/>
  <c r="J75" i="3"/>
  <c r="K75" i="3"/>
  <c r="L75" i="3"/>
  <c r="P75" i="3"/>
  <c r="M75" i="3" s="1"/>
  <c r="J76" i="3"/>
  <c r="K76" i="3"/>
  <c r="L76" i="3"/>
  <c r="P76" i="3"/>
  <c r="M76" i="3" s="1"/>
  <c r="J77" i="3"/>
  <c r="K77" i="3"/>
  <c r="L77" i="3"/>
  <c r="P77" i="3"/>
  <c r="M77" i="3" s="1"/>
  <c r="J78" i="3"/>
  <c r="K78" i="3"/>
  <c r="L78" i="3"/>
  <c r="P78" i="3"/>
  <c r="M78" i="3" s="1"/>
  <c r="J79" i="3"/>
  <c r="K79" i="3"/>
  <c r="L79" i="3"/>
  <c r="P79" i="3"/>
  <c r="M79" i="3" s="1"/>
  <c r="J80" i="3"/>
  <c r="K80" i="3"/>
  <c r="L80" i="3"/>
  <c r="M80" i="3"/>
  <c r="P80" i="3"/>
  <c r="J81" i="3"/>
  <c r="K81" i="3"/>
  <c r="L81" i="3"/>
  <c r="P81" i="3"/>
  <c r="M81" i="3" s="1"/>
  <c r="J82" i="3"/>
  <c r="K82" i="3"/>
  <c r="L82" i="3"/>
  <c r="P82" i="3"/>
  <c r="M82" i="3" s="1"/>
  <c r="J83" i="3"/>
  <c r="K83" i="3"/>
  <c r="L83" i="3"/>
  <c r="P83" i="3"/>
  <c r="M83" i="3" s="1"/>
  <c r="J84" i="3"/>
  <c r="K84" i="3"/>
  <c r="L84" i="3"/>
  <c r="P84" i="3"/>
  <c r="M84" i="3" s="1"/>
  <c r="J85" i="3"/>
  <c r="K85" i="3"/>
  <c r="L85" i="3"/>
  <c r="P85" i="3"/>
  <c r="M85" i="3"/>
  <c r="J86" i="3"/>
  <c r="K86" i="3"/>
  <c r="L86" i="3"/>
  <c r="P86" i="3"/>
  <c r="M86" i="3" s="1"/>
  <c r="J87" i="3"/>
  <c r="K87" i="3"/>
  <c r="L87" i="3"/>
  <c r="P87" i="3"/>
  <c r="M87" i="3" s="1"/>
  <c r="J88" i="3"/>
  <c r="K88" i="3"/>
  <c r="L88" i="3"/>
  <c r="P88" i="3"/>
  <c r="M88" i="3" s="1"/>
  <c r="J89" i="3"/>
  <c r="K89" i="3"/>
  <c r="L89" i="3"/>
  <c r="P89" i="3"/>
  <c r="M89" i="3" s="1"/>
  <c r="J90" i="3"/>
  <c r="K90" i="3"/>
  <c r="L90" i="3"/>
  <c r="P90" i="3"/>
  <c r="M90" i="3" s="1"/>
  <c r="J91" i="3"/>
  <c r="K91" i="3"/>
  <c r="L91" i="3"/>
  <c r="P91" i="3"/>
  <c r="M91" i="3" s="1"/>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c r="J98" i="3"/>
  <c r="K98" i="3"/>
  <c r="L98" i="3"/>
  <c r="P98" i="3"/>
  <c r="M98" i="3" s="1"/>
  <c r="J99" i="3"/>
  <c r="K99" i="3"/>
  <c r="L99" i="3"/>
  <c r="P99" i="3"/>
  <c r="M99" i="3" s="1"/>
  <c r="J100" i="3"/>
  <c r="K100" i="3"/>
  <c r="L100" i="3"/>
  <c r="P100" i="3"/>
  <c r="M100" i="3" s="1"/>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c r="J106" i="3"/>
  <c r="K106" i="3"/>
  <c r="L106" i="3"/>
  <c r="P106" i="3"/>
  <c r="M106" i="3" s="1"/>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M115" i="3"/>
  <c r="P115" i="3"/>
  <c r="J116" i="3"/>
  <c r="K116" i="3"/>
  <c r="L116" i="3"/>
  <c r="P116" i="3"/>
  <c r="M116" i="3" s="1"/>
  <c r="J117" i="3"/>
  <c r="K117" i="3"/>
  <c r="L117" i="3"/>
  <c r="P117" i="3"/>
  <c r="M117" i="3" s="1"/>
  <c r="J118" i="3"/>
  <c r="K118" i="3"/>
  <c r="L118" i="3"/>
  <c r="P118" i="3"/>
  <c r="M118" i="3" s="1"/>
  <c r="J119" i="3"/>
  <c r="K119" i="3"/>
  <c r="L119" i="3"/>
  <c r="P119" i="3"/>
  <c r="M119" i="3" s="1"/>
  <c r="J120" i="3"/>
  <c r="K120" i="3"/>
  <c r="L120" i="3"/>
  <c r="P120" i="3"/>
  <c r="M120" i="3" s="1"/>
  <c r="J121" i="3"/>
  <c r="K121" i="3"/>
  <c r="L121" i="3"/>
  <c r="P121" i="3"/>
  <c r="M121" i="3" s="1"/>
  <c r="J122" i="3"/>
  <c r="K122" i="3"/>
  <c r="L122" i="3"/>
  <c r="P122" i="3"/>
  <c r="M122" i="3" s="1"/>
  <c r="J123" i="3"/>
  <c r="K123" i="3"/>
  <c r="L123" i="3"/>
  <c r="P123" i="3"/>
  <c r="M123" i="3" s="1"/>
  <c r="J124" i="3"/>
  <c r="K124" i="3"/>
  <c r="L124" i="3"/>
  <c r="P124" i="3"/>
  <c r="M124" i="3" s="1"/>
  <c r="J125" i="3"/>
  <c r="K125" i="3"/>
  <c r="L125" i="3"/>
  <c r="P125" i="3"/>
  <c r="M125" i="3" s="1"/>
  <c r="J126" i="3"/>
  <c r="K126" i="3"/>
  <c r="L126" i="3"/>
  <c r="P126" i="3"/>
  <c r="M126" i="3" s="1"/>
  <c r="J127" i="3"/>
  <c r="K127" i="3"/>
  <c r="L127" i="3"/>
  <c r="P127" i="3"/>
  <c r="M127" i="3" s="1"/>
  <c r="J128" i="3"/>
  <c r="K128" i="3"/>
  <c r="L128" i="3"/>
  <c r="P128" i="3"/>
  <c r="M128" i="3" s="1"/>
  <c r="J129" i="3"/>
  <c r="K129" i="3"/>
  <c r="L129" i="3"/>
  <c r="P129" i="3"/>
  <c r="M129" i="3" s="1"/>
  <c r="J130" i="3"/>
  <c r="K130" i="3"/>
  <c r="L130" i="3"/>
  <c r="P130" i="3"/>
  <c r="M130" i="3" s="1"/>
  <c r="J131" i="3"/>
  <c r="K131" i="3"/>
  <c r="L131" i="3"/>
  <c r="P131" i="3"/>
  <c r="M131" i="3" s="1"/>
  <c r="J132" i="3"/>
  <c r="K132" i="3"/>
  <c r="L132" i="3"/>
  <c r="P132" i="3"/>
  <c r="M132" i="3" s="1"/>
  <c r="J133" i="3"/>
  <c r="K133" i="3"/>
  <c r="L133" i="3"/>
  <c r="P133" i="3"/>
  <c r="M133" i="3" s="1"/>
  <c r="J134" i="3"/>
  <c r="K134" i="3"/>
  <c r="L134" i="3"/>
  <c r="P134" i="3"/>
  <c r="M134" i="3" s="1"/>
  <c r="J135" i="3"/>
  <c r="K135" i="3"/>
  <c r="L135" i="3"/>
  <c r="P135" i="3"/>
  <c r="M135" i="3" s="1"/>
  <c r="J136" i="3"/>
  <c r="K136" i="3"/>
  <c r="L136" i="3"/>
  <c r="P136" i="3"/>
  <c r="M136" i="3" s="1"/>
  <c r="J137" i="3"/>
  <c r="K137" i="3"/>
  <c r="L137" i="3"/>
  <c r="P137" i="3"/>
  <c r="M137" i="3" s="1"/>
  <c r="J138" i="3"/>
  <c r="K138" i="3"/>
  <c r="L138" i="3"/>
  <c r="P138" i="3"/>
  <c r="M138" i="3" s="1"/>
  <c r="J139" i="3"/>
  <c r="K139" i="3"/>
  <c r="L139" i="3"/>
  <c r="P139" i="3"/>
  <c r="M139" i="3" s="1"/>
  <c r="J140" i="3"/>
  <c r="K140" i="3"/>
  <c r="L140" i="3"/>
  <c r="P140" i="3"/>
  <c r="M140" i="3" s="1"/>
  <c r="J141" i="3"/>
  <c r="K141" i="3"/>
  <c r="L141" i="3"/>
  <c r="P141" i="3"/>
  <c r="M141" i="3"/>
  <c r="J142" i="3"/>
  <c r="K142" i="3"/>
  <c r="L142" i="3"/>
  <c r="P142" i="3"/>
  <c r="M142" i="3" s="1"/>
  <c r="J143" i="3"/>
  <c r="K143" i="3"/>
  <c r="L143" i="3"/>
  <c r="M143" i="3"/>
  <c r="P143" i="3"/>
  <c r="J144" i="3"/>
  <c r="K144" i="3"/>
  <c r="L144" i="3"/>
  <c r="P144" i="3"/>
  <c r="M144" i="3" s="1"/>
  <c r="J145" i="3"/>
  <c r="K145" i="3"/>
  <c r="L145" i="3"/>
  <c r="P145" i="3"/>
  <c r="M145" i="3"/>
  <c r="J146" i="3"/>
  <c r="K146" i="3"/>
  <c r="L146" i="3"/>
  <c r="P146" i="3"/>
  <c r="M146" i="3" s="1"/>
  <c r="J147" i="3"/>
  <c r="K147" i="3"/>
  <c r="L147" i="3"/>
  <c r="M147" i="3"/>
  <c r="P147" i="3"/>
  <c r="J148" i="3"/>
  <c r="K148" i="3"/>
  <c r="L148" i="3"/>
  <c r="P148" i="3"/>
  <c r="M148" i="3" s="1"/>
  <c r="J149" i="3"/>
  <c r="K149" i="3"/>
  <c r="L149" i="3"/>
  <c r="P149" i="3"/>
  <c r="M149" i="3" s="1"/>
  <c r="J150" i="3"/>
  <c r="K150" i="3"/>
  <c r="L150" i="3"/>
  <c r="P150" i="3"/>
  <c r="M150" i="3" s="1"/>
  <c r="J151" i="3"/>
  <c r="K151" i="3"/>
  <c r="L151" i="3"/>
  <c r="P151" i="3"/>
  <c r="M151" i="3" s="1"/>
  <c r="J152" i="3"/>
  <c r="K152" i="3"/>
  <c r="L152" i="3"/>
  <c r="P152" i="3"/>
  <c r="M152" i="3" s="1"/>
  <c r="J153" i="3"/>
  <c r="K153" i="3"/>
  <c r="L153" i="3"/>
  <c r="P153" i="3"/>
  <c r="M153" i="3"/>
  <c r="J154" i="3"/>
  <c r="K154" i="3"/>
  <c r="L154" i="3"/>
  <c r="P154" i="3"/>
  <c r="M154" i="3" s="1"/>
  <c r="J155" i="3"/>
  <c r="K155" i="3"/>
  <c r="L155" i="3"/>
  <c r="P155" i="3"/>
  <c r="M155" i="3" s="1"/>
  <c r="J156" i="3"/>
  <c r="K156" i="3"/>
  <c r="L156" i="3"/>
  <c r="M156" i="3"/>
  <c r="P156" i="3"/>
  <c r="A1" i="14"/>
  <c r="C2" i="14"/>
  <c r="A5" i="14"/>
  <c r="C5" i="14"/>
  <c r="D5" i="14"/>
  <c r="H5" i="14"/>
  <c r="J40" i="14"/>
  <c r="K40" i="14"/>
  <c r="L40" i="14"/>
  <c r="P40" i="14"/>
  <c r="M40" i="14" s="1"/>
  <c r="J41" i="14"/>
  <c r="K41" i="14"/>
  <c r="L41" i="14"/>
  <c r="P41" i="14"/>
  <c r="M41" i="14" s="1"/>
  <c r="J42" i="14"/>
  <c r="K42" i="14"/>
  <c r="L42" i="14"/>
  <c r="P42" i="14"/>
  <c r="M42" i="14" s="1"/>
  <c r="J43" i="14"/>
  <c r="K43" i="14"/>
  <c r="L43" i="14"/>
  <c r="P43" i="14"/>
  <c r="M43" i="14" s="1"/>
  <c r="J44" i="14"/>
  <c r="K44" i="14"/>
  <c r="L44" i="14"/>
  <c r="P44" i="14"/>
  <c r="M44" i="14" s="1"/>
  <c r="J45" i="14"/>
  <c r="K45" i="14"/>
  <c r="L45" i="14"/>
  <c r="P45" i="14"/>
  <c r="M45" i="14" s="1"/>
  <c r="J46" i="14"/>
  <c r="K46" i="14"/>
  <c r="L46" i="14"/>
  <c r="P46" i="14"/>
  <c r="M46" i="14"/>
  <c r="J47" i="14"/>
  <c r="K47" i="14"/>
  <c r="L47" i="14"/>
  <c r="P47" i="14"/>
  <c r="M47" i="14" s="1"/>
  <c r="J48" i="14"/>
  <c r="K48" i="14"/>
  <c r="L48" i="14"/>
  <c r="P48" i="14"/>
  <c r="M48" i="14" s="1"/>
  <c r="J49" i="14"/>
  <c r="K49" i="14"/>
  <c r="L49" i="14"/>
  <c r="P49" i="14"/>
  <c r="M49" i="14" s="1"/>
  <c r="J50" i="14"/>
  <c r="K50" i="14"/>
  <c r="L50" i="14"/>
  <c r="P50" i="14"/>
  <c r="M50" i="14" s="1"/>
  <c r="J51" i="14"/>
  <c r="K51" i="14"/>
  <c r="L51" i="14"/>
  <c r="P51" i="14"/>
  <c r="M51" i="14" s="1"/>
  <c r="J52" i="14"/>
  <c r="K52" i="14"/>
  <c r="L52" i="14"/>
  <c r="P52" i="14"/>
  <c r="M52" i="14" s="1"/>
  <c r="J53" i="14"/>
  <c r="K53" i="14"/>
  <c r="L53" i="14"/>
  <c r="P53" i="14"/>
  <c r="M53" i="14" s="1"/>
  <c r="J54" i="14"/>
  <c r="K54" i="14"/>
  <c r="L54" i="14"/>
  <c r="P54" i="14"/>
  <c r="M54" i="14" s="1"/>
  <c r="J55" i="14"/>
  <c r="K55" i="14"/>
  <c r="L55" i="14"/>
  <c r="P55" i="14"/>
  <c r="M55" i="14" s="1"/>
  <c r="J56" i="14"/>
  <c r="K56" i="14"/>
  <c r="L56" i="14"/>
  <c r="P56" i="14"/>
  <c r="M56" i="14" s="1"/>
  <c r="J57" i="14"/>
  <c r="K57" i="14"/>
  <c r="L57" i="14"/>
  <c r="P57" i="14"/>
  <c r="M57" i="14" s="1"/>
  <c r="J58" i="14"/>
  <c r="K58" i="14"/>
  <c r="L58" i="14"/>
  <c r="P58" i="14"/>
  <c r="M58" i="14" s="1"/>
  <c r="J59" i="14"/>
  <c r="K59" i="14"/>
  <c r="L59" i="14"/>
  <c r="P59" i="14"/>
  <c r="M59" i="14" s="1"/>
  <c r="J60" i="14"/>
  <c r="K60" i="14"/>
  <c r="L60" i="14"/>
  <c r="P60" i="14"/>
  <c r="M60" i="14" s="1"/>
  <c r="J61" i="14"/>
  <c r="K61" i="14"/>
  <c r="L61" i="14"/>
  <c r="P61" i="14"/>
  <c r="M61" i="14" s="1"/>
  <c r="J62" i="14"/>
  <c r="K62" i="14"/>
  <c r="L62" i="14"/>
  <c r="P62" i="14"/>
  <c r="M62" i="14"/>
  <c r="J63" i="14"/>
  <c r="K63" i="14"/>
  <c r="L63" i="14"/>
  <c r="P63" i="14"/>
  <c r="M63" i="14" s="1"/>
  <c r="J64" i="14"/>
  <c r="K64" i="14"/>
  <c r="L64" i="14"/>
  <c r="P64" i="14"/>
  <c r="M64" i="14" s="1"/>
  <c r="J65" i="14"/>
  <c r="K65" i="14"/>
  <c r="L65" i="14"/>
  <c r="P65" i="14"/>
  <c r="M65" i="14" s="1"/>
  <c r="J66" i="14"/>
  <c r="K66" i="14"/>
  <c r="L66" i="14"/>
  <c r="P66" i="14"/>
  <c r="M66" i="14" s="1"/>
  <c r="J67" i="14"/>
  <c r="K67" i="14"/>
  <c r="L67" i="14"/>
  <c r="P67" i="14"/>
  <c r="M67" i="14" s="1"/>
  <c r="J68" i="14"/>
  <c r="K68" i="14"/>
  <c r="L68" i="14"/>
  <c r="P68" i="14"/>
  <c r="M68" i="14" s="1"/>
  <c r="J69" i="14"/>
  <c r="K69" i="14"/>
  <c r="L69" i="14"/>
  <c r="P69" i="14"/>
  <c r="M69" i="14" s="1"/>
  <c r="J70" i="14"/>
  <c r="K70" i="14"/>
  <c r="L70" i="14"/>
  <c r="P70" i="14"/>
  <c r="M70" i="14" s="1"/>
  <c r="J71" i="14"/>
  <c r="K71" i="14"/>
  <c r="L71" i="14"/>
  <c r="P71" i="14"/>
  <c r="M71" i="14" s="1"/>
  <c r="J72" i="14"/>
  <c r="K72" i="14"/>
  <c r="L72" i="14"/>
  <c r="P72" i="14"/>
  <c r="M72" i="14" s="1"/>
  <c r="J73" i="14"/>
  <c r="K73" i="14"/>
  <c r="L73" i="14"/>
  <c r="P73" i="14"/>
  <c r="M73" i="14" s="1"/>
  <c r="J74" i="14"/>
  <c r="K74" i="14"/>
  <c r="L74" i="14"/>
  <c r="P74" i="14"/>
  <c r="M74" i="14" s="1"/>
  <c r="J75" i="14"/>
  <c r="K75" i="14"/>
  <c r="L75" i="14"/>
  <c r="P75" i="14"/>
  <c r="M75" i="14" s="1"/>
  <c r="J76" i="14"/>
  <c r="K76" i="14"/>
  <c r="L76" i="14"/>
  <c r="P76" i="14"/>
  <c r="M76" i="14" s="1"/>
  <c r="J77" i="14"/>
  <c r="K77" i="14"/>
  <c r="L77" i="14"/>
  <c r="P77" i="14"/>
  <c r="M77" i="14" s="1"/>
  <c r="J78" i="14"/>
  <c r="K78" i="14"/>
  <c r="L78" i="14"/>
  <c r="P78" i="14"/>
  <c r="M78" i="14" s="1"/>
  <c r="J79" i="14"/>
  <c r="K79" i="14"/>
  <c r="L79" i="14"/>
  <c r="P79" i="14"/>
  <c r="M79" i="14" s="1"/>
  <c r="J80" i="14"/>
  <c r="K80" i="14"/>
  <c r="L80" i="14"/>
  <c r="P80" i="14"/>
  <c r="M80" i="14" s="1"/>
  <c r="J81" i="14"/>
  <c r="K81" i="14"/>
  <c r="L81" i="14"/>
  <c r="P81" i="14"/>
  <c r="M81" i="14" s="1"/>
  <c r="J82" i="14"/>
  <c r="K82" i="14"/>
  <c r="L82" i="14"/>
  <c r="P82" i="14"/>
  <c r="M82" i="14" s="1"/>
  <c r="J83" i="14"/>
  <c r="K83" i="14"/>
  <c r="L83" i="14"/>
  <c r="P83" i="14"/>
  <c r="M83" i="14" s="1"/>
  <c r="J84" i="14"/>
  <c r="K84" i="14"/>
  <c r="L84" i="14"/>
  <c r="P84" i="14"/>
  <c r="M84" i="14" s="1"/>
  <c r="J85" i="14"/>
  <c r="K85" i="14"/>
  <c r="L85" i="14"/>
  <c r="P85" i="14"/>
  <c r="M85" i="14" s="1"/>
  <c r="J86" i="14"/>
  <c r="K86" i="14"/>
  <c r="L86" i="14"/>
  <c r="P86" i="14"/>
  <c r="M86" i="14"/>
  <c r="J87" i="14"/>
  <c r="K87" i="14"/>
  <c r="L87" i="14"/>
  <c r="P87" i="14"/>
  <c r="M87" i="14" s="1"/>
  <c r="J88" i="14"/>
  <c r="K88" i="14"/>
  <c r="L88" i="14"/>
  <c r="P88" i="14"/>
  <c r="M88" i="14" s="1"/>
  <c r="J89" i="14"/>
  <c r="K89" i="14"/>
  <c r="L89" i="14"/>
  <c r="P89" i="14"/>
  <c r="M89" i="14" s="1"/>
  <c r="J90" i="14"/>
  <c r="K90" i="14"/>
  <c r="L90" i="14"/>
  <c r="P90" i="14"/>
  <c r="M90" i="14" s="1"/>
  <c r="J91" i="14"/>
  <c r="K91" i="14"/>
  <c r="L91" i="14"/>
  <c r="P91" i="14"/>
  <c r="M91" i="14" s="1"/>
  <c r="J92" i="14"/>
  <c r="K92" i="14"/>
  <c r="L92" i="14"/>
  <c r="P92" i="14"/>
  <c r="M92" i="14" s="1"/>
  <c r="J93" i="14"/>
  <c r="K93" i="14"/>
  <c r="L93" i="14"/>
  <c r="M93" i="14"/>
  <c r="P93" i="14"/>
  <c r="J94" i="14"/>
  <c r="K94" i="14"/>
  <c r="L94" i="14"/>
  <c r="P94" i="14"/>
  <c r="M94" i="14"/>
  <c r="J95" i="14"/>
  <c r="K95" i="14"/>
  <c r="L95" i="14"/>
  <c r="P95" i="14"/>
  <c r="M95" i="14" s="1"/>
  <c r="J96" i="14"/>
  <c r="K96" i="14"/>
  <c r="L96" i="14"/>
  <c r="P96" i="14"/>
  <c r="M96" i="14" s="1"/>
  <c r="J97" i="14"/>
  <c r="K97" i="14"/>
  <c r="L97" i="14"/>
  <c r="P97" i="14"/>
  <c r="M97" i="14" s="1"/>
  <c r="J98" i="14"/>
  <c r="K98" i="14"/>
  <c r="L98" i="14"/>
  <c r="P98" i="14"/>
  <c r="M98" i="14" s="1"/>
  <c r="J99" i="14"/>
  <c r="K99" i="14"/>
  <c r="L99" i="14"/>
  <c r="P99" i="14"/>
  <c r="M99" i="14" s="1"/>
  <c r="J100" i="14"/>
  <c r="K100" i="14"/>
  <c r="L100" i="14"/>
  <c r="P100" i="14"/>
  <c r="M100" i="14" s="1"/>
  <c r="J101" i="14"/>
  <c r="K101" i="14"/>
  <c r="L101" i="14"/>
  <c r="P101" i="14"/>
  <c r="M101" i="14" s="1"/>
  <c r="J102" i="14"/>
  <c r="K102" i="14"/>
  <c r="L102" i="14"/>
  <c r="P102" i="14"/>
  <c r="M102" i="14" s="1"/>
  <c r="J103" i="14"/>
  <c r="K103" i="14"/>
  <c r="L103" i="14"/>
  <c r="P103" i="14"/>
  <c r="M103" i="14" s="1"/>
  <c r="J104" i="14"/>
  <c r="K104" i="14"/>
  <c r="L104" i="14"/>
  <c r="P104" i="14"/>
  <c r="M104" i="14" s="1"/>
  <c r="J105" i="14"/>
  <c r="K105" i="14"/>
  <c r="L105" i="14"/>
  <c r="P105" i="14"/>
  <c r="M105" i="14" s="1"/>
  <c r="J106" i="14"/>
  <c r="K106" i="14"/>
  <c r="L106" i="14"/>
  <c r="P106" i="14"/>
  <c r="M106" i="14"/>
  <c r="J107" i="14"/>
  <c r="K107" i="14"/>
  <c r="L107" i="14"/>
  <c r="P107" i="14"/>
  <c r="M107" i="14" s="1"/>
  <c r="J108" i="14"/>
  <c r="K108" i="14"/>
  <c r="L108" i="14"/>
  <c r="P108" i="14"/>
  <c r="M108" i="14" s="1"/>
  <c r="J109" i="14"/>
  <c r="K109" i="14"/>
  <c r="L109" i="14"/>
  <c r="M109" i="14"/>
  <c r="P109" i="14"/>
  <c r="J110" i="14"/>
  <c r="K110" i="14"/>
  <c r="L110" i="14"/>
  <c r="P110" i="14"/>
  <c r="M110" i="14" s="1"/>
  <c r="J111" i="14"/>
  <c r="K111" i="14"/>
  <c r="L111" i="14"/>
  <c r="P111" i="14"/>
  <c r="M111" i="14" s="1"/>
  <c r="J112" i="14"/>
  <c r="K112" i="14"/>
  <c r="L112" i="14"/>
  <c r="P112" i="14"/>
  <c r="M112" i="14" s="1"/>
  <c r="J113" i="14"/>
  <c r="K113" i="14"/>
  <c r="L113" i="14"/>
  <c r="P113" i="14"/>
  <c r="M113" i="14" s="1"/>
  <c r="J114" i="14"/>
  <c r="K114" i="14"/>
  <c r="L114" i="14"/>
  <c r="P114" i="14"/>
  <c r="M114" i="14" s="1"/>
  <c r="J115" i="14"/>
  <c r="K115" i="14"/>
  <c r="L115" i="14"/>
  <c r="P115" i="14"/>
  <c r="M115" i="14" s="1"/>
  <c r="J116" i="14"/>
  <c r="K116" i="14"/>
  <c r="L116" i="14"/>
  <c r="P116" i="14"/>
  <c r="M116" i="14" s="1"/>
  <c r="J117" i="14"/>
  <c r="K117" i="14"/>
  <c r="L117" i="14"/>
  <c r="P117" i="14"/>
  <c r="M117" i="14" s="1"/>
  <c r="J118" i="14"/>
  <c r="K118" i="14"/>
  <c r="L118" i="14"/>
  <c r="P118" i="14"/>
  <c r="M118" i="14" s="1"/>
  <c r="J119" i="14"/>
  <c r="K119" i="14"/>
  <c r="L119" i="14"/>
  <c r="P119" i="14"/>
  <c r="M119" i="14" s="1"/>
  <c r="J120" i="14"/>
  <c r="K120" i="14"/>
  <c r="L120" i="14"/>
  <c r="P120" i="14"/>
  <c r="M120" i="14" s="1"/>
  <c r="J121" i="14"/>
  <c r="K121" i="14"/>
  <c r="L121" i="14"/>
  <c r="P121" i="14"/>
  <c r="M121" i="14" s="1"/>
  <c r="J122" i="14"/>
  <c r="K122" i="14"/>
  <c r="L122" i="14"/>
  <c r="P122" i="14"/>
  <c r="M122" i="14" s="1"/>
  <c r="J123" i="14"/>
  <c r="K123" i="14"/>
  <c r="L123" i="14"/>
  <c r="P123" i="14"/>
  <c r="M123" i="14" s="1"/>
  <c r="J124" i="14"/>
  <c r="K124" i="14"/>
  <c r="L124" i="14"/>
  <c r="P124" i="14"/>
  <c r="M124" i="14" s="1"/>
  <c r="J125" i="14"/>
  <c r="K125" i="14"/>
  <c r="L125" i="14"/>
  <c r="M125" i="14"/>
  <c r="P125" i="14"/>
  <c r="J126" i="14"/>
  <c r="K126" i="14"/>
  <c r="L126" i="14"/>
  <c r="P126" i="14"/>
  <c r="M126" i="14"/>
  <c r="J127" i="14"/>
  <c r="K127" i="14"/>
  <c r="L127" i="14"/>
  <c r="P127" i="14"/>
  <c r="M127" i="14" s="1"/>
  <c r="J128" i="14"/>
  <c r="K128" i="14"/>
  <c r="L128" i="14"/>
  <c r="P128" i="14"/>
  <c r="M128" i="14" s="1"/>
  <c r="J129" i="14"/>
  <c r="K129" i="14"/>
  <c r="L129" i="14"/>
  <c r="P129" i="14"/>
  <c r="M129" i="14" s="1"/>
  <c r="J130" i="14"/>
  <c r="K130" i="14"/>
  <c r="L130" i="14"/>
  <c r="P130" i="14"/>
  <c r="M130" i="14" s="1"/>
  <c r="J131" i="14"/>
  <c r="K131" i="14"/>
  <c r="L131" i="14"/>
  <c r="P131" i="14"/>
  <c r="M131" i="14" s="1"/>
  <c r="J132" i="14"/>
  <c r="K132" i="14"/>
  <c r="L132" i="14"/>
  <c r="P132" i="14"/>
  <c r="M132" i="14" s="1"/>
  <c r="J133" i="14"/>
  <c r="K133" i="14"/>
  <c r="L133" i="14"/>
  <c r="P133" i="14"/>
  <c r="M133" i="14" s="1"/>
  <c r="J134" i="14"/>
  <c r="K134" i="14"/>
  <c r="L134" i="14"/>
  <c r="P134" i="14"/>
  <c r="M134" i="14" s="1"/>
  <c r="J135" i="14"/>
  <c r="K135" i="14"/>
  <c r="L135" i="14"/>
  <c r="P135" i="14"/>
  <c r="M135" i="14" s="1"/>
  <c r="J136" i="14"/>
  <c r="K136" i="14"/>
  <c r="L136" i="14"/>
  <c r="P136" i="14"/>
  <c r="M136" i="14" s="1"/>
  <c r="J137" i="14"/>
  <c r="K137" i="14"/>
  <c r="L137" i="14"/>
  <c r="P137" i="14"/>
  <c r="M137" i="14" s="1"/>
  <c r="J138" i="14"/>
  <c r="K138" i="14"/>
  <c r="L138" i="14"/>
  <c r="P138" i="14"/>
  <c r="M138" i="14" s="1"/>
  <c r="J139" i="14"/>
  <c r="K139" i="14"/>
  <c r="L139" i="14"/>
  <c r="P139" i="14"/>
  <c r="M139" i="14" s="1"/>
  <c r="J140" i="14"/>
  <c r="K140" i="14"/>
  <c r="L140" i="14"/>
  <c r="P140" i="14"/>
  <c r="M140" i="14" s="1"/>
  <c r="J141" i="14"/>
  <c r="K141" i="14"/>
  <c r="L141" i="14"/>
  <c r="P141" i="14"/>
  <c r="M141" i="14" s="1"/>
  <c r="J142" i="14"/>
  <c r="K142" i="14"/>
  <c r="L142" i="14"/>
  <c r="P142" i="14"/>
  <c r="M142" i="14"/>
  <c r="J143" i="14"/>
  <c r="K143" i="14"/>
  <c r="L143" i="14"/>
  <c r="P143" i="14"/>
  <c r="M143" i="14" s="1"/>
  <c r="J144" i="14"/>
  <c r="K144" i="14"/>
  <c r="L144" i="14"/>
  <c r="P144" i="14"/>
  <c r="M144" i="14" s="1"/>
  <c r="J145" i="14"/>
  <c r="K145" i="14"/>
  <c r="L145" i="14"/>
  <c r="P145" i="14"/>
  <c r="M145" i="14" s="1"/>
  <c r="J146" i="14"/>
  <c r="K146" i="14"/>
  <c r="L146" i="14"/>
  <c r="P146" i="14"/>
  <c r="M146" i="14" s="1"/>
  <c r="J147" i="14"/>
  <c r="K147" i="14"/>
  <c r="L147" i="14"/>
  <c r="P147" i="14"/>
  <c r="M147" i="14" s="1"/>
  <c r="J148" i="14"/>
  <c r="K148" i="14"/>
  <c r="L148" i="14"/>
  <c r="P148" i="14"/>
  <c r="M148" i="14" s="1"/>
  <c r="J149" i="14"/>
  <c r="K149" i="14"/>
  <c r="L149" i="14"/>
  <c r="P149" i="14"/>
  <c r="M149" i="14" s="1"/>
  <c r="J150" i="14"/>
  <c r="K150" i="14"/>
  <c r="L150" i="14"/>
  <c r="P150" i="14"/>
  <c r="M150" i="14" s="1"/>
  <c r="J151" i="14"/>
  <c r="K151" i="14"/>
  <c r="L151" i="14"/>
  <c r="P151" i="14"/>
  <c r="M151" i="14" s="1"/>
  <c r="J152" i="14"/>
  <c r="K152" i="14"/>
  <c r="L152" i="14"/>
  <c r="P152" i="14"/>
  <c r="M152" i="14" s="1"/>
  <c r="J153" i="14"/>
  <c r="K153" i="14"/>
  <c r="L153" i="14"/>
  <c r="M153" i="14"/>
  <c r="P153" i="14"/>
  <c r="J154" i="14"/>
  <c r="K154" i="14"/>
  <c r="L154" i="14"/>
  <c r="P154" i="14"/>
  <c r="M154" i="14" s="1"/>
  <c r="J155" i="14"/>
  <c r="K155" i="14"/>
  <c r="L155" i="14"/>
  <c r="P155" i="14"/>
  <c r="M155" i="14" s="1"/>
  <c r="J156" i="14"/>
  <c r="K156" i="14"/>
  <c r="L156" i="14"/>
  <c r="P156" i="14"/>
  <c r="M156" i="14" s="1"/>
  <c r="U14" i="33"/>
  <c r="U14" i="44"/>
  <c r="U14" i="22"/>
  <c r="U10" i="22"/>
  <c r="U10" i="44"/>
  <c r="U10" i="11"/>
  <c r="U10" i="45"/>
  <c r="U10" i="34"/>
  <c r="U10" i="33"/>
  <c r="U10" i="23"/>
  <c r="U10" i="12"/>
  <c r="U13" i="22"/>
  <c r="U13" i="44"/>
  <c r="U13" i="33"/>
  <c r="U13" i="45"/>
  <c r="U13" i="34"/>
  <c r="U13" i="11"/>
  <c r="U13" i="23"/>
  <c r="U13" i="12"/>
  <c r="U9" i="11"/>
  <c r="U9" i="33"/>
  <c r="U9" i="23"/>
  <c r="U9" i="12"/>
  <c r="U9" i="22"/>
  <c r="U9" i="45"/>
  <c r="U9" i="44"/>
  <c r="U9" i="34"/>
  <c r="U12" i="11"/>
  <c r="U12" i="33"/>
  <c r="U12" i="22"/>
  <c r="U12" i="12"/>
  <c r="U12" i="44"/>
  <c r="U12" i="45"/>
  <c r="U12" i="34"/>
  <c r="U12" i="23"/>
  <c r="U8" i="11"/>
  <c r="U8" i="44"/>
  <c r="U8" i="34"/>
  <c r="U8" i="12"/>
  <c r="U8" i="45"/>
  <c r="U15" i="44"/>
  <c r="U11" i="34"/>
  <c r="F74" i="45"/>
  <c r="K6" i="45"/>
  <c r="AD1" i="45"/>
  <c r="F77" i="34"/>
  <c r="F73" i="34"/>
  <c r="Q41" i="34"/>
  <c r="Q6" i="34"/>
  <c r="F6" i="34"/>
  <c r="AG1" i="34"/>
  <c r="AF1" i="23"/>
  <c r="AB1" i="23"/>
  <c r="F79" i="12"/>
  <c r="F75" i="12"/>
  <c r="F51" i="44"/>
  <c r="F73" i="45"/>
  <c r="AF1" i="34"/>
  <c r="AB1" i="34"/>
  <c r="F72" i="45"/>
  <c r="AF1" i="45"/>
  <c r="AB1" i="45"/>
  <c r="M6" i="34"/>
  <c r="AE1" i="34"/>
  <c r="F77" i="12"/>
  <c r="F73" i="12"/>
  <c r="F79" i="45"/>
  <c r="F78" i="34"/>
  <c r="AH1" i="34"/>
  <c r="F77" i="23"/>
  <c r="Q6" i="23"/>
  <c r="AG1" i="23"/>
  <c r="F76" i="12"/>
  <c r="AF1" i="12"/>
  <c r="F52" i="44"/>
  <c r="AD1" i="44"/>
  <c r="AH1" i="44"/>
  <c r="AE1" i="44"/>
  <c r="K6" i="44"/>
  <c r="M6" i="44"/>
  <c r="AC1" i="44"/>
  <c r="F51" i="22"/>
  <c r="K6" i="11"/>
  <c r="AH1" i="11"/>
  <c r="AD1" i="11"/>
  <c r="F52" i="33"/>
  <c r="Q6" i="33"/>
  <c r="AC1" i="33"/>
  <c r="F50" i="22"/>
  <c r="F52" i="11"/>
  <c r="Q6" i="11"/>
  <c r="AG1" i="11"/>
  <c r="AC1" i="11"/>
  <c r="AF1" i="33"/>
  <c r="AH1" i="22"/>
  <c r="AF1" i="11"/>
  <c r="U11" i="12" l="1"/>
  <c r="M6" i="45"/>
  <c r="O6" i="11"/>
  <c r="U11" i="33"/>
  <c r="Q41" i="45"/>
  <c r="U11" i="44"/>
  <c r="O6" i="45"/>
  <c r="F50" i="11"/>
  <c r="F53" i="11"/>
  <c r="F75" i="23"/>
  <c r="F73" i="23"/>
  <c r="F72" i="23"/>
  <c r="F78" i="23"/>
  <c r="O6" i="34"/>
  <c r="K6" i="34"/>
  <c r="AC1" i="12"/>
  <c r="AB1" i="22"/>
  <c r="Q41" i="12"/>
  <c r="M6" i="12"/>
  <c r="F53" i="33"/>
  <c r="Q6" i="45"/>
  <c r="F72" i="34"/>
  <c r="AD1" i="23"/>
  <c r="F78" i="12"/>
  <c r="K6" i="12"/>
  <c r="AH1" i="12"/>
  <c r="F50" i="33"/>
  <c r="M6" i="22"/>
  <c r="U14" i="11"/>
  <c r="U14" i="12"/>
  <c r="U14" i="34"/>
  <c r="U14" i="23"/>
  <c r="U14" i="45"/>
  <c r="U11" i="22"/>
  <c r="U11" i="23"/>
  <c r="U11" i="45"/>
  <c r="U8" i="33"/>
  <c r="U8" i="22"/>
  <c r="U8" i="23"/>
  <c r="O6" i="33"/>
  <c r="AE1" i="33"/>
  <c r="F6" i="33"/>
  <c r="M6" i="33"/>
  <c r="AD1" i="33"/>
  <c r="AG1" i="33"/>
  <c r="U15" i="22"/>
  <c r="U15" i="12"/>
  <c r="F6" i="22"/>
  <c r="K6" i="22"/>
  <c r="Q6" i="22"/>
  <c r="AE1" i="22"/>
  <c r="U15" i="23"/>
  <c r="U15" i="33"/>
  <c r="AF1" i="22"/>
  <c r="U15" i="34"/>
  <c r="U15" i="11"/>
  <c r="F75" i="45"/>
  <c r="F77" i="45"/>
  <c r="F78" i="45"/>
  <c r="F76" i="45"/>
  <c r="AD1" i="34"/>
  <c r="AC1" i="34"/>
  <c r="F53" i="44"/>
  <c r="F50" i="44"/>
  <c r="AG1" i="45"/>
  <c r="AE1" i="45"/>
  <c r="AH1" i="45"/>
  <c r="K6" i="23"/>
  <c r="F6" i="23"/>
  <c r="O6" i="23"/>
  <c r="Q41" i="23"/>
  <c r="F79" i="23"/>
  <c r="F74" i="23"/>
  <c r="AE1" i="23"/>
  <c r="AE1" i="12"/>
  <c r="AB1" i="44"/>
  <c r="AC1" i="22"/>
  <c r="M6" i="11"/>
  <c r="F76" i="23"/>
  <c r="O6" i="44"/>
  <c r="AG1" i="44"/>
  <c r="AB1" i="33"/>
  <c r="F52" i="22"/>
  <c r="F51" i="11"/>
  <c r="AB1" i="11"/>
  <c r="AC1" i="23"/>
  <c r="F72" i="12"/>
  <c r="AB1" i="12"/>
  <c r="AD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B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B00-00000200000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C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D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3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4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5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500-00000200000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6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7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9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E7" authorId="0" shapeId="0" xr:uid="{00000000-0006-0000-0A00-00000100000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<sst xmlns="http://schemas.openxmlformats.org/spreadsheetml/2006/main" count="1507" uniqueCount="456">
  <si>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</si>
  <si>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</si>
  <si>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</si>
  <si>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</si>
  <si>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</si>
  <si>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</si>
  <si>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</si>
  <si>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</si>
  <si>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</si>
  <si>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</si>
  <si>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6 kcs. A</t>
  </si>
  <si>
    <t>Lány 6 kcs. B</t>
  </si>
  <si>
    <t>Fiú 6 kcs. A</t>
  </si>
  <si>
    <t>Fiú 6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</si>
  <si>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</si>
  <si>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</si>
  <si>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</si>
  <si>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</si>
  <si>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</si>
  <si>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</si>
  <si>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</si>
  <si>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</si>
  <si>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</si>
  <si>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</si>
  <si>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</si>
  <si>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</si>
  <si>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</si>
  <si>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</si>
  <si>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</si>
  <si>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</si>
  <si>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</si>
  <si>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</si>
  <si>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</si>
  <si>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</si>
  <si>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</si>
  <si>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</si>
  <si>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</si>
  <si>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</si>
  <si>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</si>
  <si>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</si>
  <si>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</si>
  <si>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</si>
  <si>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</si>
  <si>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</si>
  <si>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</si>
  <si>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</si>
  <si>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</si>
  <si>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</si>
  <si>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</si>
  <si>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</si>
  <si>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 xml:space="preserve">Serkédi </t>
  </si>
  <si>
    <t>Emese</t>
  </si>
  <si>
    <t>Balatonfüredi Szent Benedek Gimnázium, Technikum és Kollégium</t>
  </si>
  <si>
    <t>Mészáros</t>
  </si>
  <si>
    <t>Dóra</t>
  </si>
  <si>
    <t xml:space="preserve">Jászfai </t>
  </si>
  <si>
    <t>Fanni Léna</t>
  </si>
  <si>
    <t>Váci SZC Lányi Ferenc Technikum és Szakképző I</t>
  </si>
  <si>
    <t xml:space="preserve">Blum </t>
  </si>
  <si>
    <t>Hanna</t>
  </si>
  <si>
    <t>Bácsalmási Hunyadi János Gimnázium</t>
  </si>
  <si>
    <t>Vecseri</t>
  </si>
  <si>
    <t xml:space="preserve"> Bianka</t>
  </si>
  <si>
    <t>Konstruktív Életvezetés Iskolája Alapítványi Általános Iskola</t>
  </si>
  <si>
    <t>Csenge</t>
  </si>
  <si>
    <t xml:space="preserve">Bocsák 	</t>
  </si>
  <si>
    <t>Henriett Anna</t>
  </si>
  <si>
    <t>Premontrei Szent Norbert Gimnázium</t>
  </si>
  <si>
    <t xml:space="preserve">Vörös </t>
  </si>
  <si>
    <t>Gréta</t>
  </si>
  <si>
    <t>Kazinczy Ferenc Gimnázium és Kollégium</t>
  </si>
  <si>
    <t>Jánosik</t>
  </si>
  <si>
    <t>Liliána</t>
  </si>
  <si>
    <t xml:space="preserve">Molnár </t>
  </si>
  <si>
    <t>Borbála</t>
  </si>
  <si>
    <t>Egri Hunyadi Mátyás Általános Iskola</t>
  </si>
  <si>
    <t>Fáskerti</t>
  </si>
  <si>
    <t>Izabella</t>
  </si>
  <si>
    <t xml:space="preserve">Pécsi Tudományegyetem Gyakorló Általános Iskola, Gimnázium és Óvoda </t>
  </si>
  <si>
    <t xml:space="preserve">Ábrahám </t>
  </si>
  <si>
    <t>Fanni</t>
  </si>
  <si>
    <t>Bajai III. Béla Gimnázium</t>
  </si>
  <si>
    <t>Siska</t>
  </si>
  <si>
    <t>Luca</t>
  </si>
  <si>
    <t>Vasvári Gimn. Szfvár</t>
  </si>
  <si>
    <t>Kovács</t>
  </si>
  <si>
    <t>Kinga</t>
  </si>
  <si>
    <t>Zöldliget Baptista Gimn. Velence</t>
  </si>
  <si>
    <t xml:space="preserve">Bors </t>
  </si>
  <si>
    <t>Liza</t>
  </si>
  <si>
    <t>Siófoki Perczel M. Gimn. és Koll.</t>
  </si>
  <si>
    <t>Kovács-Varga</t>
  </si>
  <si>
    <t>Alíz</t>
  </si>
  <si>
    <t>Diósgyőri Gimnázium</t>
  </si>
  <si>
    <t xml:space="preserve">Marjanovic </t>
  </si>
  <si>
    <t>Danica</t>
  </si>
  <si>
    <t>Nikola Tesla Szerb Tanítási Nyelvű Óvoda, Általános Iskola, Gimnázium, Kollégium és Könyvtár</t>
  </si>
  <si>
    <t xml:space="preserve">Rupf </t>
  </si>
  <si>
    <t>Anna</t>
  </si>
  <si>
    <t>Eötvös József Evangélikus Gimnázium, Egészségügyi Technikum és Művészeti Szakgimnázium</t>
  </si>
  <si>
    <t xml:space="preserve">Kovács </t>
  </si>
  <si>
    <t>Sarolta</t>
  </si>
  <si>
    <t>Debreceni Fazekas Mihály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</si>
  <si>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</si>
  <si>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</si>
  <si>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</si>
  <si>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</si>
  <si>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</si>
  <si>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</si>
  <si>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</si>
  <si>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</si>
  <si>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</si>
  <si>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</si>
  <si>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</si>
  <si>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</si>
  <si>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</si>
  <si>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</si>
  <si>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</si>
  <si>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</si>
  <si>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</si>
  <si>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</si>
  <si>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</si>
  <si>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</si>
  <si>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</si>
  <si>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</si>
  <si>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</si>
  <si>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</si>
  <si>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</si>
  <si>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</si>
  <si>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</si>
  <si>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</si>
  <si>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</si>
  <si>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</si>
  <si>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</si>
  <si>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</si>
  <si>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</si>
  <si>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</si>
  <si>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</si>
  <si>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</si>
  <si>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</si>
  <si>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</si>
  <si>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</si>
  <si>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</si>
  <si>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</si>
  <si>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</si>
  <si>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 xml:space="preserve">Páncsics </t>
  </si>
  <si>
    <t>Lili</t>
  </si>
  <si>
    <t xml:space="preserve">Balla </t>
  </si>
  <si>
    <t>Jázmin</t>
  </si>
  <si>
    <t>Magyarországi Német Általános Művelődési Központ</t>
  </si>
  <si>
    <t>Cservenka</t>
  </si>
  <si>
    <t>Péter</t>
  </si>
  <si>
    <t>Nóra</t>
  </si>
  <si>
    <t>Pécsi Református Kollégium Gimnáziuma, Technikuma, Szakképző Iskolája,  Általános Iskolája, Óvodája, Alapfokú Művészeti Iskolája és Diákotthona</t>
  </si>
  <si>
    <t xml:space="preserve">Bartolák </t>
  </si>
  <si>
    <t>Maja</t>
  </si>
  <si>
    <t>Orosházi Táncsics Mihály Gimnázium és Kollégium</t>
  </si>
  <si>
    <t xml:space="preserve">Kocsányi </t>
  </si>
  <si>
    <t xml:space="preserve">Szonja </t>
  </si>
  <si>
    <t>Szlovák Két Tanítási Nyelvű Általános Iskola és Óvoda</t>
  </si>
  <si>
    <t xml:space="preserve">Varga </t>
  </si>
  <si>
    <t>Szonja</t>
  </si>
  <si>
    <t>Miskolci Egyetem Földes Ferenc Gyakorló Gimnázium</t>
  </si>
  <si>
    <t xml:space="preserve">Turai </t>
  </si>
  <si>
    <t>Irinyi János Református Oktatási Központ - Óvoda, Általános Iskola, Technikum, Szakgimnázium és Diákotthon</t>
  </si>
  <si>
    <t xml:space="preserve">Neukunft </t>
  </si>
  <si>
    <t>Sztehlo Gábor Evangélikus Óvoda, Általános Iskola és Gimnázium</t>
  </si>
  <si>
    <t xml:space="preserve">Babály </t>
  </si>
  <si>
    <t>Boglárka</t>
  </si>
  <si>
    <t>Kispesti Erkel Ferenc Általános Iskola</t>
  </si>
  <si>
    <t>Baráth</t>
  </si>
  <si>
    <t>Bettina</t>
  </si>
  <si>
    <t>Széchenyi Gimn Dunaújváros</t>
  </si>
  <si>
    <t>Fülöp</t>
  </si>
  <si>
    <t>Karina</t>
  </si>
  <si>
    <t>Chernel I. Gimn. Gárdony</t>
  </si>
  <si>
    <t xml:space="preserve">Horváth </t>
  </si>
  <si>
    <t>Stella</t>
  </si>
  <si>
    <t>Soproni Széchenyi István Gimnázium</t>
  </si>
  <si>
    <t xml:space="preserve">Gáti </t>
  </si>
  <si>
    <t>Janka</t>
  </si>
  <si>
    <t>Berettyóújfalui József Attila Általános Iskola</t>
  </si>
  <si>
    <t xml:space="preserve">Berényi </t>
  </si>
  <si>
    <t>Olívia Lujza</t>
  </si>
  <si>
    <t>Debreceni Árpád Vezér Általános Iskola</t>
  </si>
  <si>
    <t xml:space="preserve">Birner </t>
  </si>
  <si>
    <t>Léna Petra</t>
  </si>
  <si>
    <t>Gyöngyössolymosi Nagy Gyula Katolikus Általános Iskola és Alapfokú Művészeti Iskola</t>
  </si>
  <si>
    <t xml:space="preserve">Kerek </t>
  </si>
  <si>
    <t xml:space="preserve">Hatvani Bajza József Gimnázium </t>
  </si>
  <si>
    <t>Gulyás</t>
  </si>
  <si>
    <t>Dorottya</t>
  </si>
  <si>
    <t>Lehel Vezér Gimnázium</t>
  </si>
  <si>
    <t>Kollár</t>
  </si>
  <si>
    <t>Zoé</t>
  </si>
  <si>
    <t>Szent István Sport Általános Iskola és Gimnázium</t>
  </si>
  <si>
    <t xml:space="preserve">Steiner </t>
  </si>
  <si>
    <t>Tilda</t>
  </si>
  <si>
    <t>Eötvös József Gimnázium és Kollégium</t>
  </si>
  <si>
    <t xml:space="preserve">Száraz </t>
  </si>
  <si>
    <t xml:space="preserve">Czöndör 	</t>
  </si>
  <si>
    <t>Liza Emília</t>
  </si>
  <si>
    <t>Budakeszi Széchenyi István Ált. Isk.</t>
  </si>
  <si>
    <t>Dunakeszi IV. Béla Király Gimnázium</t>
  </si>
  <si>
    <t xml:space="preserve">Tóth </t>
  </si>
  <si>
    <t>Lilla</t>
  </si>
  <si>
    <t xml:space="preserve">Erdős </t>
  </si>
  <si>
    <t>Hedvig</t>
  </si>
  <si>
    <t>K.vári Táncsics M. Gimn.</t>
  </si>
  <si>
    <t xml:space="preserve">Csonka </t>
  </si>
  <si>
    <t>Mira</t>
  </si>
  <si>
    <t>Nyíregyházi Vasvári Pál Gimnázium</t>
  </si>
  <si>
    <t xml:space="preserve">Gégény </t>
  </si>
  <si>
    <t>Laura</t>
  </si>
  <si>
    <t>Nyíregyházi SZC Széchenyi István Technikum és Kollégium</t>
  </si>
  <si>
    <t xml:space="preserve">Magyari </t>
  </si>
  <si>
    <t>Ágnes</t>
  </si>
  <si>
    <t>Bonyhádi Petőfi Sándor Evangélikus Gimnázium, Kollégium, Általános Iskola és Alapfokú Művészeti Iskola</t>
  </si>
  <si>
    <t xml:space="preserve">Benedeczki </t>
  </si>
  <si>
    <t xml:space="preserve">Lilla </t>
  </si>
  <si>
    <t>Szekszárdi Garay János Gimnázium</t>
  </si>
  <si>
    <t>Bariska</t>
  </si>
  <si>
    <t>Fruzsina</t>
  </si>
  <si>
    <t>Jurisich Miklós Gimnázium és Kollégium</t>
  </si>
  <si>
    <t>Jászberényi</t>
  </si>
  <si>
    <t>Tamara</t>
  </si>
  <si>
    <t>Szombathelyi Nagy Lajos Gimnázium</t>
  </si>
  <si>
    <t xml:space="preserve">Vámosi </t>
  </si>
  <si>
    <t xml:space="preserve">Lóczy Lajos Gimnázium </t>
  </si>
  <si>
    <t xml:space="preserve">Horsa </t>
  </si>
  <si>
    <t>Petra Virág</t>
  </si>
  <si>
    <t xml:space="preserve">Ajkai Bródy Imre Gimnázium </t>
  </si>
  <si>
    <t>Nagy</t>
  </si>
  <si>
    <t xml:space="preserve"> Dorka</t>
  </si>
  <si>
    <t>Batthyány Lajos Gimnázium</t>
  </si>
  <si>
    <t>Varga</t>
  </si>
  <si>
    <t>Barna</t>
  </si>
  <si>
    <t>Molnár</t>
  </si>
  <si>
    <t xml:space="preserve"> Máté</t>
  </si>
  <si>
    <t>Budapest Baptista  Gimnázium,Technikum és Sportiskola</t>
  </si>
  <si>
    <t xml:space="preserve">Csillag </t>
  </si>
  <si>
    <t>Ádám</t>
  </si>
  <si>
    <t>Guitprecht</t>
  </si>
  <si>
    <t>Dávid</t>
  </si>
  <si>
    <t>Zalaegerszegi Kölcsey Ferenc Gimnázium</t>
  </si>
  <si>
    <t xml:space="preserve">György </t>
  </si>
  <si>
    <t>Krisztián</t>
  </si>
  <si>
    <t xml:space="preserve">Szilasi </t>
  </si>
  <si>
    <t xml:space="preserve">Szeles </t>
  </si>
  <si>
    <t>Bertalan</t>
  </si>
  <si>
    <t>Kiss</t>
  </si>
  <si>
    <t>Kevin</t>
  </si>
  <si>
    <t>Andrássy Gyula Gimnázium Békéscsaba</t>
  </si>
  <si>
    <t xml:space="preserve">Bakos </t>
  </si>
  <si>
    <t>Benedek</t>
  </si>
  <si>
    <t>Hunyadi János Evangélikus Óvoda, Általános Iskola és Alapfokú Művészeti Iskola</t>
  </si>
  <si>
    <t xml:space="preserve">Lendvai </t>
  </si>
  <si>
    <t>Csanád Márton</t>
  </si>
  <si>
    <t>Tatai Református Gimnázium</t>
  </si>
  <si>
    <t xml:space="preserve">Török </t>
  </si>
  <si>
    <t xml:space="preserve">Barna </t>
  </si>
  <si>
    <t>Tóth Árpád Gimnázium</t>
  </si>
  <si>
    <t>Donát</t>
  </si>
  <si>
    <t>Hétvezér Ált Isk. Szfvár</t>
  </si>
  <si>
    <t xml:space="preserve">Angyal </t>
  </si>
  <si>
    <t>Miklós</t>
  </si>
  <si>
    <t>Czuczor Gergely Bencés Gimnázium és Kollégium</t>
  </si>
  <si>
    <t xml:space="preserve">Bánfi </t>
  </si>
  <si>
    <t>Vetési Albert Gimnázium</t>
  </si>
  <si>
    <t>Barta</t>
  </si>
  <si>
    <t>Noel</t>
  </si>
  <si>
    <t>Reményik Sándor Evangélikus Óvoda, Általános Iskola és Alapfokú Művészeti Iskola</t>
  </si>
  <si>
    <t xml:space="preserve">Csorba </t>
  </si>
  <si>
    <t>Lőrinc</t>
  </si>
  <si>
    <t>Nyíregyházi Krúdy Gyula Gimnázium</t>
  </si>
  <si>
    <t xml:space="preserve">Kónya </t>
  </si>
  <si>
    <t>Roland</t>
  </si>
  <si>
    <t>B.keresztúri Festetics K. Ált. Isk.</t>
  </si>
  <si>
    <t xml:space="preserve">Ágasvári </t>
  </si>
  <si>
    <t xml:space="preserve">Martin Márk       </t>
  </si>
  <si>
    <t>Németh László Gimnázium, Ált. Isk.</t>
  </si>
  <si>
    <t>Botond</t>
  </si>
  <si>
    <t>Teleki B. Gimn. Szfvár</t>
  </si>
  <si>
    <t>Levente</t>
  </si>
  <si>
    <t>Tatabányai Árpád Gimnázium</t>
  </si>
  <si>
    <t>Gömöry</t>
  </si>
  <si>
    <t>Szent Mór Katolikus Óvoda, Általános Iskola, Alapfokú Művészeti Iskola és Gimnázium Pécs</t>
  </si>
  <si>
    <t xml:space="preserve">Mendebaba </t>
  </si>
  <si>
    <t xml:space="preserve">Maxim  </t>
  </si>
  <si>
    <t xml:space="preserve">Szegedi Radnóti Miklós Kisérleti Gimnázium  </t>
  </si>
  <si>
    <t xml:space="preserve">Koba </t>
  </si>
  <si>
    <t>Ákos Bendegúz</t>
  </si>
  <si>
    <t>Hőgyes Endre Gimnázium</t>
  </si>
  <si>
    <t>Olivér</t>
  </si>
  <si>
    <t>Jászberényi Nagyboldogasszony Katolikus Óvoda, Kéttannyelvű Általános Iskola és Gimnázium</t>
  </si>
  <si>
    <t xml:space="preserve">Pethő </t>
  </si>
  <si>
    <t>Marcell Zsolt</t>
  </si>
  <si>
    <t>Monori József Attila Gimnázium</t>
  </si>
  <si>
    <t xml:space="preserve">Gerzsei </t>
  </si>
  <si>
    <t>Dániel</t>
  </si>
  <si>
    <t>Energetikai Technikum és Kollégium</t>
  </si>
  <si>
    <t>Simon</t>
  </si>
  <si>
    <t>Ákos János</t>
  </si>
  <si>
    <t>ELTE Bolyai János Gyakorló Általános Iskola és Gimnázium</t>
  </si>
  <si>
    <t xml:space="preserve">Marusa </t>
  </si>
  <si>
    <t>Márton</t>
  </si>
  <si>
    <t xml:space="preserve">Stefánovics </t>
  </si>
  <si>
    <t>Zsombor Levente</t>
  </si>
  <si>
    <t xml:space="preserve">Guoth </t>
  </si>
  <si>
    <t>Pécsi Mezőszél Utcai Általános Iskola</t>
  </si>
  <si>
    <t>Sillye</t>
  </si>
  <si>
    <t xml:space="preserve"> Imre Botond</t>
  </si>
  <si>
    <t>Pécsi Tudományegyetem Gyakorló Általános Iskola, Gimnázium és Óvoda</t>
  </si>
  <si>
    <t>Zsombor</t>
  </si>
  <si>
    <t>Orosházi Vörösmarty Mihály Általános Iskola</t>
  </si>
  <si>
    <t>Piros-Neszádeli</t>
  </si>
  <si>
    <t xml:space="preserve"> Gergely</t>
  </si>
  <si>
    <t xml:space="preserve">Somhegyi </t>
  </si>
  <si>
    <t>Szeverin</t>
  </si>
  <si>
    <t>Budapest XVII. Kerületi Balassi Bálint Nyolcévfolyamos Gimnázium</t>
  </si>
  <si>
    <t xml:space="preserve">Mátyás </t>
  </si>
  <si>
    <t xml:space="preserve">Dávid </t>
  </si>
  <si>
    <t>Lauder Javne Zsidó Közösségi Óvoda, Általános Iskola, Gimnázium és Zenei Alapfokú Művészeti Iskola</t>
  </si>
  <si>
    <t xml:space="preserve">Hegedűs </t>
  </si>
  <si>
    <t xml:space="preserve">Milán Norbert  </t>
  </si>
  <si>
    <t>Szegedi Tömörkény István Gimnázium, Művészeti Szakgimnázium és Technikum</t>
  </si>
  <si>
    <t xml:space="preserve">Tóbiás </t>
  </si>
  <si>
    <t>Hódmezővásárhelyi Varga Tamás Általános Iskola</t>
  </si>
  <si>
    <t xml:space="preserve">T. Nagy </t>
  </si>
  <si>
    <t>József</t>
  </si>
  <si>
    <t>Bálint</t>
  </si>
  <si>
    <t>Tóparti Gimn. Szfvár</t>
  </si>
  <si>
    <t xml:space="preserve">Vér </t>
  </si>
  <si>
    <t>András</t>
  </si>
  <si>
    <t xml:space="preserve">Prohászka Ottokár Orsolyita Gimnázium, Általános Iskola és Óvoda </t>
  </si>
  <si>
    <t xml:space="preserve">Nagy </t>
  </si>
  <si>
    <t>Gergő</t>
  </si>
  <si>
    <t xml:space="preserve">Pántya </t>
  </si>
  <si>
    <t xml:space="preserve">Halczman </t>
  </si>
  <si>
    <t>Zétény</t>
  </si>
  <si>
    <t xml:space="preserve">Gallik </t>
  </si>
  <si>
    <t>Gergő János</t>
  </si>
  <si>
    <t>Felsőtárkányi Általános Iskola és Alapfokú Művészeti Iskola</t>
  </si>
  <si>
    <t xml:space="preserve">Gulyás </t>
  </si>
  <si>
    <t>Egri Kemény Ferenc Sportiskolai Általános Iskola</t>
  </si>
  <si>
    <t>Szebeni-Kiss</t>
  </si>
  <si>
    <t>Dominik</t>
  </si>
  <si>
    <t>Orosz</t>
  </si>
  <si>
    <t>Ádám Attila</t>
  </si>
  <si>
    <t xml:space="preserve">Szabó </t>
  </si>
  <si>
    <t>Esztergomi Dobó Katalin Gimnázium</t>
  </si>
  <si>
    <t xml:space="preserve">Sárközi </t>
  </si>
  <si>
    <t>Ábel</t>
  </si>
  <si>
    <t>Vaszary János Általános Iskola</t>
  </si>
  <si>
    <t xml:space="preserve">Lados-Tóth </t>
  </si>
  <si>
    <t>Bence</t>
  </si>
  <si>
    <t>Aszódi Evangélikus Petőfi, Ált. Isk. és Kollégium</t>
  </si>
  <si>
    <t>Dobos</t>
  </si>
  <si>
    <t>Dabasi Táncsics Mihály Gimnázium</t>
  </si>
  <si>
    <t>Siófoki SC Mathias J. Tech.,Gimn. és Koll.</t>
  </si>
  <si>
    <t>Barnabás</t>
  </si>
  <si>
    <t>Siófoki Beszédes J. Ált. Isk.</t>
  </si>
  <si>
    <t xml:space="preserve">Sallai </t>
  </si>
  <si>
    <t>Nyíregyházi Evangélikus Kossuth Lajos Gimnázium</t>
  </si>
  <si>
    <t xml:space="preserve">Orosz </t>
  </si>
  <si>
    <t>Balázs</t>
  </si>
  <si>
    <t>Szent Imre Katolikus Gimnázium, Két Tanítási Nyelvű Általános Iskola, Kollégium, Óvoda és Alapfokú Művészeti Iskola</t>
  </si>
  <si>
    <t>Putnoki</t>
  </si>
  <si>
    <t xml:space="preserve">Domonyai </t>
  </si>
  <si>
    <t>István</t>
  </si>
  <si>
    <t>Szombathelyi Zrínyi Ilona Általános Iskola</t>
  </si>
  <si>
    <t>Rácz</t>
  </si>
  <si>
    <t xml:space="preserve">Mits </t>
  </si>
  <si>
    <t>Vilmos</t>
  </si>
  <si>
    <t>Magyar-Angol Tannyelvű Gimnázium és Kollégium</t>
  </si>
  <si>
    <t xml:space="preserve">Engi </t>
  </si>
  <si>
    <t>Lovassy László Gimnázium</t>
  </si>
  <si>
    <t>as</t>
  </si>
  <si>
    <t>bs</t>
  </si>
  <si>
    <t>12 sor Magyari Ágnes-Nagy Dorka</t>
  </si>
  <si>
    <t>27 sor   Vámosi Zoé- Tóth Lilla</t>
  </si>
  <si>
    <t>14 sor  Tóth Bence- Mits Vilmos</t>
  </si>
  <si>
    <t>26 sor Engi Dániel- Domonyai István</t>
  </si>
  <si>
    <t>a</t>
  </si>
  <si>
    <t>b</t>
  </si>
  <si>
    <t>x</t>
  </si>
  <si>
    <t>Hajdu</t>
  </si>
  <si>
    <t>Dorka</t>
  </si>
  <si>
    <t>Kálvin Téri Református Ált. Isk. Makó</t>
  </si>
  <si>
    <t>Tóbiás</t>
  </si>
  <si>
    <t>Nelli</t>
  </si>
  <si>
    <t>Németh Lszló Gimn. és Ált. Is.</t>
  </si>
  <si>
    <t>6 sor Hajdu  Dorka-Fülöp Karina</t>
  </si>
  <si>
    <t>22 sor Jászberényi Tamara- Tóbiás Nelli</t>
  </si>
  <si>
    <t>Batthyány Lajos Gimnázium Nagykanizsa</t>
  </si>
  <si>
    <t>jn.</t>
  </si>
  <si>
    <t>40 41</t>
  </si>
  <si>
    <t>TÓTH</t>
  </si>
  <si>
    <t>HAJDÚ</t>
  </si>
  <si>
    <t>24 41 14/12</t>
  </si>
  <si>
    <t>40 40</t>
  </si>
  <si>
    <t>41 40</t>
  </si>
  <si>
    <t>42 41</t>
  </si>
  <si>
    <t>42 40</t>
  </si>
  <si>
    <t>40 42</t>
  </si>
  <si>
    <t>MITS</t>
  </si>
  <si>
    <t>40 04 10/7</t>
  </si>
  <si>
    <t>DOMONYAI</t>
  </si>
  <si>
    <t>41 54(0)</t>
  </si>
  <si>
    <t>41 42</t>
  </si>
  <si>
    <t>53 40</t>
  </si>
  <si>
    <t>53 41</t>
  </si>
  <si>
    <t>53 24 10/7</t>
  </si>
  <si>
    <t>FÁSKERTI</t>
  </si>
  <si>
    <t>TÓBIÁS</t>
  </si>
  <si>
    <t>42 54(1)</t>
  </si>
  <si>
    <t>54(0) 41</t>
  </si>
  <si>
    <t>41 41</t>
  </si>
  <si>
    <t>42 53</t>
  </si>
  <si>
    <t>42 54(5)</t>
  </si>
  <si>
    <t>42 04 10/4</t>
  </si>
  <si>
    <t>41 24 11/9</t>
  </si>
  <si>
    <t>42 42</t>
  </si>
  <si>
    <t>24 54(5) 10/7</t>
  </si>
  <si>
    <t>LADOS-TÓTH</t>
  </si>
  <si>
    <t>GALLIK</t>
  </si>
  <si>
    <t>HALCZMANN</t>
  </si>
  <si>
    <t>OROSZ</t>
  </si>
  <si>
    <t>DOBOS</t>
  </si>
  <si>
    <t>STEINER</t>
  </si>
  <si>
    <t>KOLLÁR</t>
  </si>
  <si>
    <t xml:space="preserve">GULYÁS </t>
  </si>
  <si>
    <t>PETHŐ</t>
  </si>
  <si>
    <t>Marcell</t>
  </si>
  <si>
    <t>GERZSAI</t>
  </si>
  <si>
    <t>BARNA</t>
  </si>
  <si>
    <t>MENDEBABA</t>
  </si>
  <si>
    <t>Maxim</t>
  </si>
  <si>
    <t xml:space="preserve">KOVÁCS </t>
  </si>
  <si>
    <t>40 54(0)</t>
  </si>
  <si>
    <t>42 24 10/7</t>
  </si>
  <si>
    <t>Serkédi  E</t>
  </si>
  <si>
    <t>45(5) 42 10/7</t>
  </si>
  <si>
    <t>41 53</t>
  </si>
  <si>
    <t>41 14 10/8</t>
  </si>
  <si>
    <t>14 42 10/6</t>
  </si>
  <si>
    <t>53 24 10/6</t>
  </si>
  <si>
    <t>24 41 10/6</t>
  </si>
  <si>
    <t xml:space="preserve">53 14 10/6 </t>
  </si>
  <si>
    <t xml:space="preserve"> </t>
  </si>
  <si>
    <t>11 jn sérülés</t>
  </si>
  <si>
    <t>24 40 10/7</t>
  </si>
  <si>
    <t>VARGA</t>
  </si>
  <si>
    <t>MÁTYÁS</t>
  </si>
  <si>
    <t>SERKÉDI E.</t>
  </si>
  <si>
    <t>BARISKA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</si>
</sst>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_-\$* #,##0.00_-;&quot;-$&quot;* #,##0.00_-;_-\$* \-??_-;_-@_-"/>
    <numFmt numFmtId="166" formatCode="d\-mmm\-yy"/>
  </numFmts>
  <fonts count="67"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sz val="9"/>
      <color indexed="8"/>
      <name val="Calibri"/>
      <family val="2"/>
    </font>
    <font>
      <b/>
      <sz val="10"/>
      <color indexed="8"/>
      <name val="Calibri"/>
      <family val="2"/>
    </font>
    <font>
      <b/>
      <sz val="11"/>
      <name val="Calibri"/>
      <family val="2"/>
    </font>
    <font>
      <b/>
      <sz val="11"/>
      <name val="Calibri"/>
      <family val="2"/>
      <charset val="1"/>
    </font>
    <font>
      <sz val="9"/>
      <color indexed="8"/>
      <name val="Calibri"/>
      <family val="2"/>
      <charset val="1"/>
    </font>
    <font>
      <sz val="9"/>
      <name val="Calibri"/>
      <family val="2"/>
      <charset val="1"/>
    </font>
    <font>
      <sz val="9"/>
      <name val="Calibri"/>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Light"/>
      <family val="2"/>
    </font>
    <font>
      <sz val="9"/>
      <name val="Calibri Light"/>
      <family val="2"/>
    </font>
    <font>
      <sz val="10"/>
      <name val="Arial"/>
      <family val="2"/>
      <charset val="238"/>
    </font>
    <font>
      <sz val="10"/>
      <color rgb="FF000000"/>
      <name val="Arial"/>
      <family val="2"/>
      <charset val="238"/>
    </font>
    <font>
      <sz val="10"/>
      <name val="Arial"/>
      <family val="2"/>
      <charset val="238"/>
    </font>
    <font>
      <b/>
      <sz val="10"/>
      <name val="Arial"/>
      <family val="2"/>
      <charset val="238"/>
    </font>
    <font>
      <b/>
      <sz val="8.5"/>
      <color indexed="8"/>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s>
  <cellStyleXfs count="4">
    <xf numFmtId="0" fontId="0" fillId="0" borderId="0"/>
    <xf numFmtId="0" fontId="19" fillId="0" borderId="0" applyNumberFormat="0" applyFill="0" applyBorder="0" applyAlignment="0" applyProtection="0"/>
    <xf numFmtId="0" fontId="1" fillId="0" borderId="0"/>
    <xf numFmtId="165" fontId="62" fillId="0" borderId="0" applyFill="0" applyBorder="0" applyAlignment="0" applyProtection="0"/>
  </cellStyleXfs>
  <cellXfs count="348">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Alignment="1">
      <alignment vertical="center"/>
    </xf>
    <xf numFmtId="0" fontId="15" fillId="3" borderId="4" xfId="0" applyFont="1" applyFill="1" applyBorder="1" applyAlignment="1">
      <alignment horizontal="lef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Alignment="1">
      <alignment horizontal="left"/>
    </xf>
    <xf numFmtId="49" fontId="6" fillId="0" borderId="0" xfId="0" applyNumberFormat="1" applyFont="1" applyAlignment="1">
      <alignment horizontal="left" vertical="top"/>
    </xf>
    <xf numFmtId="49" fontId="11" fillId="0" borderId="0" xfId="0" applyNumberFormat="1" applyFont="1" applyAlignment="1">
      <alignment horizontal="left"/>
    </xf>
    <xf numFmtId="0" fontId="21" fillId="0" borderId="0" xfId="0" applyFont="1" applyAlignment="1">
      <alignment horizontal="left"/>
    </xf>
    <xf numFmtId="49" fontId="8" fillId="0" borderId="0" xfId="0" applyNumberFormat="1" applyFont="1" applyAlignment="1">
      <alignment horizontal="left"/>
    </xf>
    <xf numFmtId="49" fontId="15"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applyAlignment="1">
      <alignment horizontal="left" vertical="center"/>
    </xf>
    <xf numFmtId="0" fontId="34" fillId="0" borderId="4" xfId="0" applyFont="1" applyBorder="1" applyAlignment="1">
      <alignment horizontal="left" vertical="center"/>
    </xf>
    <xf numFmtId="49"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0" fontId="1" fillId="0" borderId="29"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29" xfId="0" applyFont="1" applyFill="1" applyBorder="1" applyAlignment="1">
      <alignment horizontal="center" vertical="center"/>
    </xf>
    <xf numFmtId="1" fontId="9" fillId="4" borderId="30"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4" borderId="13" xfId="0" applyFont="1" applyFill="1" applyBorder="1" applyAlignment="1">
      <alignment horizontal="center" vertical="center"/>
    </xf>
    <xf numFmtId="0" fontId="11" fillId="0" borderId="29" xfId="0" applyFont="1" applyBorder="1" applyAlignment="1">
      <alignment vertical="center"/>
    </xf>
    <xf numFmtId="0" fontId="1" fillId="4" borderId="32" xfId="0" applyFont="1" applyFill="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35" fillId="0" borderId="4" xfId="0" applyFont="1" applyBorder="1" applyAlignment="1">
      <alignment horizontal="left" vertical="center"/>
    </xf>
    <xf numFmtId="0" fontId="36" fillId="0" borderId="4" xfId="0" applyFont="1" applyBorder="1" applyAlignment="1">
      <alignment horizontal="left" vertical="center"/>
    </xf>
    <xf numFmtId="0" fontId="37" fillId="0" borderId="4" xfId="0" applyFont="1" applyBorder="1"/>
    <xf numFmtId="0" fontId="9" fillId="4" borderId="6" xfId="0" applyFont="1" applyFill="1" applyBorder="1" applyAlignment="1">
      <alignment horizontal="center" vertical="center"/>
    </xf>
    <xf numFmtId="0" fontId="33" fillId="0" borderId="4" xfId="0" applyFont="1" applyBorder="1"/>
    <xf numFmtId="0" fontId="38" fillId="0" borderId="4" xfId="0" applyFont="1" applyBorder="1"/>
    <xf numFmtId="0" fontId="34" fillId="0" borderId="3"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6" fillId="0" borderId="4" xfId="0" applyFont="1" applyBorder="1" applyAlignment="1">
      <alignment vertical="center"/>
    </xf>
    <xf numFmtId="0" fontId="39" fillId="0" borderId="4" xfId="0" applyFont="1" applyBorder="1" applyAlignment="1">
      <alignment vertical="center"/>
    </xf>
    <xf numFmtId="49" fontId="33" fillId="0" borderId="4" xfId="0" applyNumberFormat="1" applyFont="1" applyBorder="1" applyAlignment="1">
      <alignment horizontal="left" vertical="center"/>
    </xf>
    <xf numFmtId="0" fontId="34" fillId="0" borderId="4" xfId="0" applyFont="1" applyBorder="1"/>
    <xf numFmtId="0" fontId="40" fillId="0" borderId="4" xfId="0" applyFont="1" applyBorder="1" applyAlignment="1">
      <alignment horizontal="left" vertical="center"/>
    </xf>
    <xf numFmtId="0" fontId="1" fillId="0" borderId="29" xfId="0" applyFont="1" applyBorder="1" applyAlignment="1">
      <alignment vertical="center"/>
    </xf>
    <xf numFmtId="49" fontId="1" fillId="0" borderId="37" xfId="0" applyNumberFormat="1" applyFont="1" applyBorder="1" applyAlignment="1">
      <alignment horizontal="center" vertical="center"/>
    </xf>
    <xf numFmtId="0" fontId="1" fillId="0" borderId="6" xfId="0"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4" borderId="35" xfId="0" applyFont="1" applyFill="1" applyBorder="1" applyAlignment="1">
      <alignment horizontal="center" vertical="center"/>
    </xf>
    <xf numFmtId="0" fontId="28" fillId="7" borderId="0" xfId="0" applyFont="1" applyFill="1" applyAlignment="1">
      <alignment horizontal="center" vertical="center"/>
    </xf>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0" fontId="22" fillId="2" borderId="2" xfId="0" applyFont="1" applyFill="1" applyBorder="1" applyAlignment="1">
      <alignment vertical="center"/>
    </xf>
    <xf numFmtId="0" fontId="22" fillId="2" borderId="32" xfId="0" applyFont="1" applyFill="1" applyBorder="1" applyAlignment="1">
      <alignment vertical="center"/>
    </xf>
    <xf numFmtId="0" fontId="22" fillId="2" borderId="3" xfId="0" applyFont="1" applyFill="1" applyBorder="1" applyAlignment="1">
      <alignmen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39" xfId="0" applyNumberFormat="1" applyFont="1" applyFill="1" applyBorder="1" applyAlignment="1">
      <alignment horizontal="right" vertical="center"/>
    </xf>
    <xf numFmtId="0" fontId="12" fillId="2" borderId="42" xfId="0" applyFont="1" applyFill="1" applyBorder="1" applyAlignment="1">
      <alignment vertical="center"/>
    </xf>
    <xf numFmtId="49" fontId="12" fillId="2" borderId="0" xfId="0" applyNumberFormat="1" applyFont="1" applyFill="1" applyAlignment="1">
      <alignment horizontal="right" vertical="center"/>
    </xf>
    <xf numFmtId="49" fontId="12" fillId="2" borderId="41" xfId="0" applyNumberFormat="1" applyFont="1" applyFill="1" applyBorder="1" applyAlignment="1">
      <alignment horizontal="right" vertical="center"/>
    </xf>
    <xf numFmtId="0" fontId="22" fillId="2" borderId="42" xfId="0" applyFont="1" applyFill="1" applyBorder="1" applyAlignment="1">
      <alignment vertical="center"/>
    </xf>
    <xf numFmtId="0" fontId="22" fillId="2" borderId="41" xfId="0" applyFont="1" applyFill="1" applyBorder="1" applyAlignment="1">
      <alignment vertical="center"/>
    </xf>
    <xf numFmtId="49" fontId="12" fillId="2" borderId="42"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0"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29" xfId="0" applyFont="1" applyFill="1" applyBorder="1" applyAlignment="1">
      <alignment horizontal="right" vertical="center"/>
    </xf>
    <xf numFmtId="0" fontId="12" fillId="6" borderId="6" xfId="0" applyFont="1" applyFill="1" applyBorder="1" applyAlignment="1">
      <alignment vertical="center"/>
    </xf>
    <xf numFmtId="49" fontId="12" fillId="6" borderId="29" xfId="0" applyNumberFormat="1" applyFont="1" applyFill="1" applyBorder="1" applyAlignment="1">
      <alignment vertical="center"/>
    </xf>
    <xf numFmtId="0" fontId="46" fillId="0" borderId="0" xfId="0" applyFont="1"/>
    <xf numFmtId="0" fontId="28" fillId="0" borderId="0" xfId="0" applyFont="1"/>
    <xf numFmtId="0" fontId="6" fillId="0" borderId="0" xfId="0" applyFont="1" applyAlignment="1">
      <alignment vertical="top"/>
    </xf>
    <xf numFmtId="0" fontId="6" fillId="6" borderId="0" xfId="0" applyFont="1" applyFill="1" applyAlignment="1">
      <alignment vertical="top"/>
    </xf>
    <xf numFmtId="0" fontId="1" fillId="0" borderId="0" xfId="0" applyFont="1"/>
    <xf numFmtId="0" fontId="10" fillId="0" borderId="0" xfId="0" applyFont="1" applyAlignment="1">
      <alignment vertical="center"/>
    </xf>
    <xf numFmtId="0" fontId="17" fillId="0" borderId="0" xfId="0" applyFont="1" applyAlignment="1">
      <alignmen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49" fillId="2" borderId="0" xfId="0" applyFont="1" applyFill="1" applyAlignment="1">
      <alignment horizontal="center" vertical="center"/>
    </xf>
    <xf numFmtId="0" fontId="49" fillId="2" borderId="0" xfId="0" applyFont="1" applyFill="1" applyAlignment="1">
      <alignment vertical="center"/>
    </xf>
    <xf numFmtId="49" fontId="48" fillId="2" borderId="0" xfId="0" applyNumberFormat="1" applyFont="1" applyFill="1" applyAlignment="1">
      <alignment horizontal="center"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 fillId="6" borderId="0" xfId="0" applyFont="1" applyFill="1" applyAlignment="1">
      <alignment vertical="center"/>
    </xf>
    <xf numFmtId="49" fontId="45" fillId="2" borderId="0" xfId="0" applyNumberFormat="1" applyFont="1" applyFill="1" applyAlignment="1">
      <alignment horizontal="center" vertical="center"/>
    </xf>
    <xf numFmtId="0" fontId="47" fillId="6" borderId="39" xfId="0" applyFont="1" applyFill="1" applyBorder="1" applyAlignment="1">
      <alignment horizontal="right" vertical="center"/>
    </xf>
    <xf numFmtId="0" fontId="47" fillId="6" borderId="41" xfId="0" applyFont="1" applyFill="1" applyBorder="1" applyAlignment="1">
      <alignment horizontal="right" vertical="center"/>
    </xf>
    <xf numFmtId="49" fontId="1" fillId="6" borderId="0" xfId="0" applyNumberFormat="1"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0" fontId="0" fillId="6" borderId="0" xfId="0" applyFill="1" applyAlignment="1">
      <alignment vertical="center"/>
    </xf>
    <xf numFmtId="49" fontId="23" fillId="2" borderId="32" xfId="0" applyNumberFormat="1" applyFont="1" applyFill="1" applyBorder="1" applyAlignment="1">
      <alignment horizontal="center" vertical="center"/>
    </xf>
    <xf numFmtId="49" fontId="23" fillId="2" borderId="32"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2"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2" xfId="0" applyNumberFormat="1" applyFont="1" applyFill="1" applyBorder="1" applyAlignment="1">
      <alignment horizontal="left" vertical="center"/>
    </xf>
    <xf numFmtId="49" fontId="22" fillId="0" borderId="32" xfId="0" applyNumberFormat="1" applyFont="1" applyBorder="1" applyAlignment="1">
      <alignment horizontal="left" vertical="center"/>
    </xf>
    <xf numFmtId="49" fontId="43" fillId="6" borderId="3" xfId="0" applyNumberFormat="1" applyFont="1" applyFill="1" applyBorder="1" applyAlignment="1">
      <alignment vertical="center"/>
    </xf>
    <xf numFmtId="0" fontId="12" fillId="6" borderId="0" xfId="0" applyFont="1" applyFill="1" applyAlignment="1">
      <alignment vertical="center"/>
    </xf>
    <xf numFmtId="49" fontId="12" fillId="6" borderId="0" xfId="0" applyNumberFormat="1" applyFont="1" applyFill="1" applyAlignment="1">
      <alignment horizontal="center" vertical="center"/>
    </xf>
    <xf numFmtId="49" fontId="12" fillId="2" borderId="38" xfId="0" applyNumberFormat="1" applyFont="1" applyFill="1" applyBorder="1" applyAlignment="1">
      <alignment horizontal="right" vertical="center"/>
    </xf>
    <xf numFmtId="0" fontId="12" fillId="2" borderId="0" xfId="0" applyFont="1" applyFill="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0" fontId="47" fillId="6" borderId="29"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49" fontId="17" fillId="0" borderId="5" xfId="0" applyNumberFormat="1" applyFont="1" applyBorder="1" applyAlignment="1">
      <alignment vertical="center"/>
    </xf>
    <xf numFmtId="49" fontId="0" fillId="0" borderId="5" xfId="0" applyNumberFormat="1" applyBorder="1" applyAlignment="1">
      <alignment vertical="center"/>
    </xf>
    <xf numFmtId="49" fontId="44"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 fillId="0" borderId="11" xfId="0"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center" vertical="center" shrinkToFit="1"/>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 fillId="0" borderId="14" xfId="0" applyFont="1" applyBorder="1" applyAlignment="1">
      <alignment vertical="center"/>
    </xf>
    <xf numFmtId="0" fontId="45" fillId="0" borderId="6" xfId="0" applyFont="1" applyBorder="1" applyAlignment="1">
      <alignment vertical="center"/>
    </xf>
    <xf numFmtId="0" fontId="51" fillId="0" borderId="29"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29" xfId="0" applyFont="1" applyBorder="1" applyAlignment="1">
      <alignment vertical="center"/>
    </xf>
    <xf numFmtId="0" fontId="54" fillId="0" borderId="29"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 fillId="0" borderId="17" xfId="0" applyFont="1" applyBorder="1" applyAlignment="1">
      <alignment vertical="center"/>
    </xf>
    <xf numFmtId="49" fontId="51" fillId="0" borderId="29" xfId="0" applyNumberFormat="1" applyFont="1" applyBorder="1" applyAlignment="1">
      <alignment vertical="center"/>
    </xf>
    <xf numFmtId="0" fontId="24" fillId="0" borderId="0" xfId="0" applyFont="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2"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39"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2" fillId="0" borderId="40"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29" xfId="0" applyNumberFormat="1" applyFont="1" applyBorder="1" applyAlignment="1">
      <alignment horizontal="right" vertical="center"/>
    </xf>
    <xf numFmtId="0" fontId="12" fillId="0" borderId="6" xfId="0" applyFont="1" applyBorder="1" applyAlignment="1">
      <alignment vertical="center"/>
    </xf>
    <xf numFmtId="49" fontId="46" fillId="0" borderId="6" xfId="0" applyNumberFormat="1" applyFont="1" applyBorder="1" applyAlignment="1">
      <alignment vertical="center"/>
    </xf>
    <xf numFmtId="49" fontId="46" fillId="0" borderId="29"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29"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29" xfId="0" applyFont="1" applyBorder="1" applyAlignment="1">
      <alignment horizontal="right" vertical="center"/>
    </xf>
    <xf numFmtId="0" fontId="47" fillId="6" borderId="0" xfId="0" applyFont="1" applyFill="1" applyAlignment="1">
      <alignment horizontal="right" vertical="center"/>
    </xf>
    <xf numFmtId="0" fontId="15" fillId="0" borderId="0" xfId="0" applyFont="1" applyAlignment="1">
      <alignment horizontal="left"/>
    </xf>
    <xf numFmtId="0" fontId="36" fillId="0" borderId="4" xfId="0" applyFont="1" applyBorder="1"/>
    <xf numFmtId="0" fontId="33" fillId="6" borderId="4" xfId="0" applyFont="1" applyFill="1" applyBorder="1" applyAlignment="1">
      <alignment horizontal="left" vertical="center"/>
    </xf>
    <xf numFmtId="0" fontId="38" fillId="0" borderId="4" xfId="0" applyFont="1" applyBorder="1" applyAlignment="1">
      <alignment horizontal="left" vertical="center" wrapText="1"/>
    </xf>
    <xf numFmtId="0" fontId="33" fillId="0" borderId="4" xfId="0" applyFont="1" applyBorder="1" applyAlignment="1">
      <alignment horizontal="left" vertical="center" wrapText="1"/>
    </xf>
    <xf numFmtId="0" fontId="60" fillId="0" borderId="4" xfId="0" applyFont="1" applyBorder="1" applyAlignment="1">
      <alignment horizontal="left" vertical="center"/>
    </xf>
    <xf numFmtId="0" fontId="61" fillId="0" borderId="4" xfId="0" applyFont="1" applyBorder="1" applyAlignment="1">
      <alignment horizontal="left" vertical="center"/>
    </xf>
    <xf numFmtId="0" fontId="60" fillId="0" borderId="4" xfId="2" applyFont="1" applyBorder="1" applyAlignment="1">
      <alignment horizontal="left" vertical="center"/>
    </xf>
    <xf numFmtId="0" fontId="61" fillId="0" borderId="4" xfId="2" applyFont="1" applyBorder="1" applyAlignment="1">
      <alignment horizontal="left" vertical="center"/>
    </xf>
    <xf numFmtId="0" fontId="40" fillId="0" borderId="4" xfId="2" applyFont="1" applyBorder="1" applyAlignment="1">
      <alignment horizontal="left" vertical="center"/>
    </xf>
    <xf numFmtId="0" fontId="1" fillId="0" borderId="29" xfId="0" applyFont="1" applyBorder="1" applyAlignment="1">
      <alignment horizontal="left" vertical="center"/>
    </xf>
    <xf numFmtId="0" fontId="64" fillId="0" borderId="29" xfId="0" applyFont="1" applyBorder="1" applyAlignment="1">
      <alignment horizontal="left" vertical="center"/>
    </xf>
    <xf numFmtId="0" fontId="65" fillId="0" borderId="29" xfId="0" applyFont="1" applyBorder="1" applyAlignment="1">
      <alignment vertical="center"/>
    </xf>
    <xf numFmtId="0" fontId="62" fillId="0" borderId="0" xfId="0" applyFont="1"/>
    <xf numFmtId="0" fontId="66" fillId="0" borderId="6" xfId="0" applyFont="1" applyBorder="1" applyAlignment="1">
      <alignment vertical="center"/>
    </xf>
    <xf numFmtId="0" fontId="66" fillId="0" borderId="0" xfId="0" applyFont="1" applyAlignment="1">
      <alignment vertical="center"/>
    </xf>
    <xf numFmtId="164" fontId="17" fillId="0" borderId="5" xfId="0" applyNumberFormat="1" applyFont="1" applyBorder="1" applyAlignment="1">
      <alignment horizontal="left" vertical="center"/>
    </xf>
    <xf numFmtId="0" fontId="45" fillId="2" borderId="41" xfId="0" applyFont="1" applyFill="1" applyBorder="1" applyAlignment="1">
      <alignment horizontal="center"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cellXfs>
  <cellStyles count="4">
    <cellStyle name="Hivatkozás" xfId="1" builtinId="8"/>
    <cellStyle name="Normál" xfId="0" builtinId="0"/>
    <cellStyle name="Normál 2" xfId="2" xr:uid="{00000000-0005-0000-0000-000002000000}"/>
    <cellStyle name="Pénznem" xfId="3" builtinId="4"/>
  </cellStyles>
  <dxfs count="167">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none">
          <fgColor indexed="64"/>
          <bgColor indexed="65"/>
        </patternFill>
      </fill>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fill>
        <patternFill patternType="solid">
          <fgColor indexed="41"/>
          <bgColor indexed="27"/>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fill>
        <patternFill patternType="none">
          <fgColor indexed="64"/>
          <bgColor indexed="65"/>
        </patternFill>
      </fill>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7" name="Picture 13">
          <a:extLst>
            <a:ext uri="{FF2B5EF4-FFF2-40B4-BE49-F238E27FC236}">
              <a16:creationId xmlns:a16="http://schemas.microsoft.com/office/drawing/2014/main" id="{C7ED98E9-83FE-0D38-EB55-DCA4FD126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33" name="Picture 7">
          <a:extLst>
            <a:ext uri="{FF2B5EF4-FFF2-40B4-BE49-F238E27FC236}">
              <a16:creationId xmlns:a16="http://schemas.microsoft.com/office/drawing/2014/main" id="{5BBFAFE6-9F6B-E130-D3D7-C2675469D0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00000000-0008-0000-0900-000003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8" name="Picture 9">
          <a:extLst>
            <a:ext uri="{FF2B5EF4-FFF2-40B4-BE49-F238E27FC236}">
              <a16:creationId xmlns:a16="http://schemas.microsoft.com/office/drawing/2014/main" id="{35B8B02A-1F72-5DE0-AD48-66CA3FFAF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00000000-0008-0000-0A00-000003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00000000-0008-0000-0A00-0000048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80" name="Picture 21">
          <a:extLst>
            <a:ext uri="{FF2B5EF4-FFF2-40B4-BE49-F238E27FC236}">
              <a16:creationId xmlns:a16="http://schemas.microsoft.com/office/drawing/2014/main" id="{8FF61586-20B4-9CE1-209F-C98F33CD26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00000000-0008-0000-0B00-0000049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97" name="Picture 7">
          <a:extLst>
            <a:ext uri="{FF2B5EF4-FFF2-40B4-BE49-F238E27FC236}">
              <a16:creationId xmlns:a16="http://schemas.microsoft.com/office/drawing/2014/main" id="{8754112C-C9D7-AC10-7947-8978AC2FF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00000000-0008-0000-0C00-000003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00000000-0008-0000-0C00-000004B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72" name="Picture 9">
          <a:extLst>
            <a:ext uri="{FF2B5EF4-FFF2-40B4-BE49-F238E27FC236}">
              <a16:creationId xmlns:a16="http://schemas.microsoft.com/office/drawing/2014/main" id="{37460FF9-997A-995F-7ECA-D82085137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00000000-0008-0000-0D00-000003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00000000-0008-0000-0D00-000004B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61" name="Picture 23">
          <a:extLst>
            <a:ext uri="{FF2B5EF4-FFF2-40B4-BE49-F238E27FC236}">
              <a16:creationId xmlns:a16="http://schemas.microsoft.com/office/drawing/2014/main" id="{8FFBFD4A-A789-2057-2737-E3AAEC837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8" name="Picture 21">
          <a:extLst>
            <a:ext uri="{FF2B5EF4-FFF2-40B4-BE49-F238E27FC236}">
              <a16:creationId xmlns:a16="http://schemas.microsoft.com/office/drawing/2014/main" id="{216440A0-9DE0-5882-49A0-435204031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2304" name="Picture 7">
          <a:extLst>
            <a:ext uri="{FF2B5EF4-FFF2-40B4-BE49-F238E27FC236}">
              <a16:creationId xmlns:a16="http://schemas.microsoft.com/office/drawing/2014/main" id="{E92D2972-0642-7FAB-7B58-0ECB97963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2291" name="Button 1" descr="Legyen bíró"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2292" name="Button 2" descr="Nincs bíró"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80" name="Picture 9">
          <a:extLst>
            <a:ext uri="{FF2B5EF4-FFF2-40B4-BE49-F238E27FC236}">
              <a16:creationId xmlns:a16="http://schemas.microsoft.com/office/drawing/2014/main" id="{76C400E6-6FCE-BC78-75EB-599988121E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52" name="Picture 21">
          <a:extLst>
            <a:ext uri="{FF2B5EF4-FFF2-40B4-BE49-F238E27FC236}">
              <a16:creationId xmlns:a16="http://schemas.microsoft.com/office/drawing/2014/main" id="{9FC238E5-E521-E838-373B-1EBCF5C610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00000000-0008-0000-0500-0000043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8" name="Picture 7">
          <a:extLst>
            <a:ext uri="{FF2B5EF4-FFF2-40B4-BE49-F238E27FC236}">
              <a16:creationId xmlns:a16="http://schemas.microsoft.com/office/drawing/2014/main" id="{34CB2D37-9B0D-A142-AC7C-DDD8CCC85A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44" name="Picture 9">
          <a:extLst>
            <a:ext uri="{FF2B5EF4-FFF2-40B4-BE49-F238E27FC236}">
              <a16:creationId xmlns:a16="http://schemas.microsoft.com/office/drawing/2014/main" id="{73C0795D-8078-CABD-0C2D-9D032AD983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16" name="Picture 21">
          <a:extLst>
            <a:ext uri="{FF2B5EF4-FFF2-40B4-BE49-F238E27FC236}">
              <a16:creationId xmlns:a16="http://schemas.microsoft.com/office/drawing/2014/main" id="{AD444507-621B-C88E-9C3F-5A2DBD93C9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00000000-0008-0000-0800-0000046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 Id="rId5" Type="http://schemas.openxmlformats.org/officeDocument/2006/relationships/comments" Target="../comments2.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345" t="s">
        <v>1</v>
      </c>
      <c r="B2" s="345"/>
      <c r="C2" s="345"/>
      <c r="D2" s="345"/>
      <c r="E2" s="345"/>
      <c r="F2" s="7"/>
      <c r="G2" s="7"/>
    </row>
    <row r="3" spans="1:7" ht="6" customHeight="1" x14ac:dyDescent="0.25">
      <c r="A3" s="8"/>
      <c r="B3" s="9"/>
      <c r="C3" s="9"/>
      <c r="D3" s="9"/>
      <c r="E3" s="10"/>
      <c r="F3" s="6"/>
      <c r="G3" s="6"/>
    </row>
    <row r="4" spans="1:7" ht="20.25" customHeight="1" x14ac:dyDescent="0.25">
      <c r="A4" s="346" t="s">
        <v>2</v>
      </c>
      <c r="B4" s="346"/>
      <c r="C4" s="346"/>
      <c r="D4" s="346"/>
      <c r="E4" s="346"/>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1" t="s">
        <v>15</v>
      </c>
      <c r="D9" s="21"/>
      <c r="E9" s="23" t="s">
        <v>16</v>
      </c>
      <c r="F9" s="6"/>
      <c r="G9" s="6"/>
    </row>
    <row r="10" spans="1:7" x14ac:dyDescent="0.25">
      <c r="A10" s="24"/>
      <c r="B10" s="25"/>
      <c r="C10" s="26"/>
      <c r="D10" s="21" t="s">
        <v>17</v>
      </c>
      <c r="E10" s="27"/>
      <c r="F10" s="6"/>
      <c r="G10" s="6"/>
    </row>
    <row r="11" spans="1:7" x14ac:dyDescent="0.25">
      <c r="A11" s="28"/>
      <c r="B11" s="12"/>
      <c r="C11" s="29" t="s">
        <v>18</v>
      </c>
      <c r="D11" s="29" t="s">
        <v>19</v>
      </c>
      <c r="E11" s="29" t="s">
        <v>20</v>
      </c>
      <c r="F11" s="30"/>
      <c r="G11" s="30"/>
    </row>
    <row r="12" spans="1:7" x14ac:dyDescent="0.25">
      <c r="A12" s="31"/>
      <c r="B12" s="6"/>
      <c r="C12" s="32"/>
      <c r="D12" s="32"/>
      <c r="E12" s="32"/>
      <c r="F12" s="6"/>
      <c r="G12" s="6"/>
    </row>
    <row r="13" spans="1:7" ht="7.5" customHeight="1" x14ac:dyDescent="0.25">
      <c r="A13" s="30"/>
      <c r="B13" s="30"/>
      <c r="C13" s="30"/>
      <c r="D13" s="30"/>
      <c r="E13" s="33"/>
      <c r="F13" s="30"/>
      <c r="G13" s="30"/>
    </row>
    <row r="14" spans="1:7" ht="112.5" customHeight="1" x14ac:dyDescent="0.25">
      <c r="A14" s="30"/>
      <c r="B14" s="30"/>
      <c r="C14" s="30"/>
      <c r="D14" s="30"/>
      <c r="E14" s="33"/>
      <c r="F14" s="30"/>
      <c r="G14" s="30"/>
    </row>
    <row r="15" spans="1:7" ht="18.75" customHeight="1" x14ac:dyDescent="0.25">
      <c r="A15" s="34"/>
      <c r="B15" s="34"/>
      <c r="C15" s="34"/>
      <c r="D15" s="34"/>
      <c r="E15" s="33"/>
      <c r="F15" s="30"/>
      <c r="G15" s="30"/>
    </row>
    <row r="16" spans="1:7" ht="17.25" customHeight="1" x14ac:dyDescent="0.25">
      <c r="A16" s="34"/>
      <c r="B16" s="34"/>
      <c r="C16" s="34"/>
      <c r="D16" s="34"/>
      <c r="E16" s="34"/>
      <c r="F16" s="30"/>
      <c r="G16" s="30"/>
    </row>
    <row r="17" spans="1:7" ht="12.75" customHeight="1" x14ac:dyDescent="0.25">
      <c r="A17" s="35"/>
      <c r="B17" s="36"/>
      <c r="C17" s="37"/>
      <c r="D17" s="38"/>
      <c r="E17" s="33"/>
      <c r="F17" s="30"/>
      <c r="G17" s="30"/>
    </row>
    <row r="18" spans="1:7" x14ac:dyDescent="0.25">
      <c r="A18" s="30"/>
      <c r="B18" s="30"/>
      <c r="C18" s="30"/>
      <c r="D18" s="30"/>
      <c r="E18" s="33"/>
      <c r="F18" s="30"/>
      <c r="G18" s="30"/>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5">
    <tabColor indexed="11"/>
    <pageSetUpPr fitToPage="1"/>
  </sheetPr>
  <dimension ref="A1:AM79"/>
  <sheetViews>
    <sheetView showGridLines="0" showZeros="0" topLeftCell="B1"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248"/>
      <c r="I1" s="249"/>
      <c r="J1" s="250"/>
      <c r="K1" s="92" t="s">
        <v>29</v>
      </c>
      <c r="L1" s="93"/>
      <c r="M1" s="95"/>
      <c r="N1" s="250"/>
      <c r="O1" s="250"/>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205"/>
      <c r="E2" s="327" t="str">
        <f>Altalanos!$C$8</f>
        <v>Fiú 6 kcs. A</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143</v>
      </c>
      <c r="N5" s="211"/>
      <c r="O5" s="208" t="s">
        <v>142</v>
      </c>
      <c r="P5" s="211"/>
      <c r="Q5" s="208" t="s">
        <v>134</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",AG1," pont"))</f>
        <v/>
      </c>
      <c r="G6" s="215"/>
      <c r="H6" s="6"/>
      <c r="I6" s="215"/>
      <c r="J6" s="216"/>
      <c r="K6" s="214" t="str">
        <f>IF(Y3="","",CONCATENATE(AF1," pont"))</f>
        <v/>
      </c>
      <c r="L6" s="216"/>
      <c r="M6" s="214" t="str">
        <f>IF(Y3="","",CONCATENATE(AE1," pont"))</f>
        <v/>
      </c>
      <c r="N6" s="216"/>
      <c r="O6" s="214" t="str">
        <f>IF(Y3="","",CONCATENATE(AD1," pont"))</f>
        <v/>
      </c>
      <c r="P6" s="216"/>
      <c r="Q6" s="214" t="str">
        <f>IF(Y3="","",CONCATENATE(AC1," pont"))</f>
        <v/>
      </c>
      <c r="R6" s="319"/>
      <c r="S6" s="206"/>
      <c r="T6" s="206"/>
      <c r="U6" s="206"/>
      <c r="V6" s="206"/>
      <c r="W6" s="206"/>
      <c r="X6" s="206"/>
      <c r="Y6" s="179"/>
      <c r="Z6" s="179"/>
      <c r="AA6" s="179" t="s">
        <v>107</v>
      </c>
      <c r="AB6" s="180">
        <v>150</v>
      </c>
      <c r="AC6" s="180">
        <v>120</v>
      </c>
      <c r="AD6" s="180">
        <v>90</v>
      </c>
      <c r="AE6" s="180">
        <v>60</v>
      </c>
      <c r="AF6" s="180">
        <v>40</v>
      </c>
      <c r="AG6" s="180">
        <v>25</v>
      </c>
      <c r="AH6" s="180">
        <v>10</v>
      </c>
    </row>
    <row r="7" spans="1:37" ht="10.5" customHeight="1" x14ac:dyDescent="0.25">
      <c r="A7" s="218">
        <v>1</v>
      </c>
      <c r="B7" s="261">
        <f>IF($E7="","",VLOOKUP($E7,'Fiú 6 kcs A ELO'!$A$7:$O$48,14))</f>
        <v>0</v>
      </c>
      <c r="C7" s="261">
        <f>IF($E7="","",VLOOKUP($E7,'Fiú 6 kcs A ELO'!$A$7:$O$48,15))</f>
        <v>0</v>
      </c>
      <c r="D7" s="262">
        <f>IF($E7="","",VLOOKUP($E7,'Fiú 6 kcs A ELO'!$A$7:$O$48,5))</f>
        <v>0</v>
      </c>
      <c r="E7" s="263">
        <v>1</v>
      </c>
      <c r="F7" s="264" t="str">
        <f>UPPER(IF($E7="","",VLOOKUP($E7,'Fiú 6 kcs A ELO'!$A$7:$O$48,2)))</f>
        <v>VARGA</v>
      </c>
      <c r="G7" s="264" t="str">
        <f>IF($E7="","",VLOOKUP($E7,'Fiú 6 kcs A ELO'!$A$7:$O$48,3))</f>
        <v>Barna</v>
      </c>
      <c r="H7" s="264"/>
      <c r="I7" s="264" t="str">
        <f>IF($E7="","",VLOOKUP($E7,'Fiú 6 kcs A ELO'!$A$7:$O$48,4))</f>
        <v xml:space="preserve">Pécsi Tudományegyetem Gyakorló Általános Iskola, Gimnázium és Óvoda </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9.6" customHeight="1" x14ac:dyDescent="0.25">
      <c r="A8" s="224"/>
      <c r="B8" s="268"/>
      <c r="C8" s="268"/>
      <c r="D8" s="269"/>
      <c r="E8" s="268"/>
      <c r="F8" s="266"/>
      <c r="G8" s="266"/>
      <c r="H8" s="270"/>
      <c r="I8" s="279" t="s">
        <v>140</v>
      </c>
      <c r="J8" s="225" t="s">
        <v>377</v>
      </c>
      <c r="K8" s="272" t="str">
        <f>UPPER(IF(OR(J8="a",J8="as"),F7,IF(OR(J8="b",J8="bs"),F9,0)))</f>
        <v>VARGA</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9.6" customHeight="1" x14ac:dyDescent="0.25">
      <c r="A9" s="224">
        <v>2</v>
      </c>
      <c r="B9" s="261" t="str">
        <f>IF($E9="","",VLOOKUP($E9,'Fiú 6 kcs A ELO'!$A$7:$O$48,14))</f>
        <v/>
      </c>
      <c r="C9" s="261" t="str">
        <f>IF($E9="","",VLOOKUP($E9,'Fiú 6 kcs A ELO'!$A$7:$O$48,15))</f>
        <v/>
      </c>
      <c r="D9" s="262" t="str">
        <f>IF($E9="","",VLOOKUP($E9,'Fiú 6 kcs A ELO'!$A$7:$O$48,5))</f>
        <v/>
      </c>
      <c r="E9" s="263"/>
      <c r="F9" s="274" t="s">
        <v>385</v>
      </c>
      <c r="G9" s="274" t="str">
        <f>IF($E9="","",VLOOKUP($E9,'Fiú 6 kcs A ELO'!$A$7:$O$48,3))</f>
        <v/>
      </c>
      <c r="H9" s="274"/>
      <c r="I9" s="274" t="str">
        <f>IF($E9="","",VLOOKUP($E9,'Fiú 6 kcs A ELO'!$A$7:$O$48,4))</f>
        <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9.6" customHeight="1" x14ac:dyDescent="0.25">
      <c r="A10" s="224"/>
      <c r="B10" s="268"/>
      <c r="C10" s="268"/>
      <c r="D10" s="269"/>
      <c r="E10" s="277"/>
      <c r="F10" s="266"/>
      <c r="G10" s="266"/>
      <c r="H10" s="270"/>
      <c r="I10" s="266"/>
      <c r="J10" s="278"/>
      <c r="K10" s="279" t="s">
        <v>140</v>
      </c>
      <c r="L10" s="226" t="s">
        <v>377</v>
      </c>
      <c r="M10" s="272" t="str">
        <f>UPPER(IF(OR(L10="a",L10="as"),K8,IF(OR(L10="b",L10="bs"),K12,0)))</f>
        <v>VARGA</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9.6" customHeight="1" x14ac:dyDescent="0.25">
      <c r="A11" s="224">
        <v>3</v>
      </c>
      <c r="B11" s="261">
        <f>IF($E11="","",VLOOKUP($E11,'Fiú 6 kcs A ELO'!$A$7:$O$48,14))</f>
        <v>0</v>
      </c>
      <c r="C11" s="261">
        <f>IF($E11="","",VLOOKUP($E11,'Fiú 6 kcs A ELO'!$A$7:$O$48,15))</f>
        <v>0</v>
      </c>
      <c r="D11" s="262">
        <f>IF($E11="","",VLOOKUP($E11,'Fiú 6 kcs A ELO'!$A$7:$O$48,5))</f>
        <v>0</v>
      </c>
      <c r="E11" s="263">
        <v>26</v>
      </c>
      <c r="F11" s="274" t="str">
        <f>UPPER(IF($E11="","",VLOOKUP($E11,'Fiú 6 kcs A ELO'!$A$7:$O$48,2)))</f>
        <v xml:space="preserve">PETHŐ </v>
      </c>
      <c r="G11" s="274" t="str">
        <f>IF($E11="","",VLOOKUP($E11,'Fiú 6 kcs A ELO'!$A$7:$O$48,3))</f>
        <v>Marcell Zsolt</v>
      </c>
      <c r="H11" s="274"/>
      <c r="I11" s="274" t="str">
        <f>IF($E11="","",VLOOKUP($E11,'Fiú 6 kcs A ELO'!$A$7:$O$48,4))</f>
        <v>Monori József Attila Gimnázium</v>
      </c>
      <c r="J11" s="265"/>
      <c r="K11" s="266"/>
      <c r="L11" s="282"/>
      <c r="M11" s="266" t="s">
        <v>400</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9.6" customHeight="1" x14ac:dyDescent="0.25">
      <c r="A12" s="224"/>
      <c r="B12" s="268"/>
      <c r="C12" s="268"/>
      <c r="D12" s="269"/>
      <c r="E12" s="277"/>
      <c r="F12" s="266"/>
      <c r="G12" s="266"/>
      <c r="H12" s="270"/>
      <c r="I12" s="279" t="s">
        <v>140</v>
      </c>
      <c r="J12" s="225" t="s">
        <v>384</v>
      </c>
      <c r="K12" s="272" t="str">
        <f>UPPER(IF(OR(J12="a",J12="as"),F11,IF(OR(J12="b",J12="bs"),F13,0)))</f>
        <v xml:space="preserve">ÁGASVÁRI </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9.6" customHeight="1" x14ac:dyDescent="0.25">
      <c r="A13" s="224">
        <v>4</v>
      </c>
      <c r="B13" s="261">
        <f>IF($E13="","",VLOOKUP($E13,'Fiú 6 kcs A ELO'!$A$7:$O$48,14))</f>
        <v>0</v>
      </c>
      <c r="C13" s="261">
        <f>IF($E13="","",VLOOKUP($E13,'Fiú 6 kcs A ELO'!$A$7:$O$48,15))</f>
        <v>0</v>
      </c>
      <c r="D13" s="262">
        <f>IF($E13="","",VLOOKUP($E13,'Fiú 6 kcs A ELO'!$A$7:$O$48,5))</f>
        <v>0</v>
      </c>
      <c r="E13" s="263">
        <v>19</v>
      </c>
      <c r="F13" s="274" t="str">
        <f>UPPER(IF($E13="","",VLOOKUP($E13,'Fiú 6 kcs A ELO'!$A$7:$O$48,2)))</f>
        <v xml:space="preserve">ÁGASVÁRI </v>
      </c>
      <c r="G13" s="274" t="str">
        <f>IF($E13="","",VLOOKUP($E13,'Fiú 6 kcs A ELO'!$A$7:$O$48,3))</f>
        <v xml:space="preserve">Martin Márk       </v>
      </c>
      <c r="H13" s="274"/>
      <c r="I13" s="274" t="str">
        <f>IF($E13="","",VLOOKUP($E13,'Fiú 6 kcs A ELO'!$A$7:$O$48,4))</f>
        <v>Németh László Gimnázium, Ált. Isk.</v>
      </c>
      <c r="J13" s="285"/>
      <c r="K13" s="266" t="s">
        <v>404</v>
      </c>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9.6" customHeight="1" x14ac:dyDescent="0.25">
      <c r="A14" s="224"/>
      <c r="B14" s="268"/>
      <c r="C14" s="268"/>
      <c r="D14" s="269"/>
      <c r="E14" s="277"/>
      <c r="F14" s="266"/>
      <c r="G14" s="266"/>
      <c r="H14" s="270"/>
      <c r="I14" s="266"/>
      <c r="J14" s="278"/>
      <c r="K14" s="266"/>
      <c r="L14" s="266"/>
      <c r="M14" s="279" t="s">
        <v>140</v>
      </c>
      <c r="N14" s="226" t="s">
        <v>377</v>
      </c>
      <c r="O14" s="272" t="str">
        <f>UPPER(IF(OR(N14="a",N14="as"),M10,IF(OR(N14="b",N14="bs"),M18,0)))</f>
        <v>VARGA</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9.6" customHeight="1" x14ac:dyDescent="0.25">
      <c r="A15" s="224">
        <v>5</v>
      </c>
      <c r="B15" s="261">
        <f>IF($E15="","",VLOOKUP($E15,'Fiú 6 kcs A ELO'!$A$7:$O$48,14))</f>
        <v>0</v>
      </c>
      <c r="C15" s="261">
        <f>IF($E15="","",VLOOKUP($E15,'Fiú 6 kcs A ELO'!$A$7:$O$48,15))</f>
        <v>0</v>
      </c>
      <c r="D15" s="262">
        <f>IF($E15="","",VLOOKUP($E15,'Fiú 6 kcs A ELO'!$A$7:$O$48,5))</f>
        <v>0</v>
      </c>
      <c r="E15" s="263">
        <v>18</v>
      </c>
      <c r="F15" s="274" t="str">
        <f>UPPER(IF($E15="","",VLOOKUP($E15,'Fiú 6 kcs A ELO'!$A$7:$O$48,2)))</f>
        <v xml:space="preserve">KÓNYA </v>
      </c>
      <c r="G15" s="274" t="str">
        <f>IF($E15="","",VLOOKUP($E15,'Fiú 6 kcs A ELO'!$A$7:$O$48,3))</f>
        <v>Roland</v>
      </c>
      <c r="H15" s="274"/>
      <c r="I15" s="274" t="str">
        <f>IF($E15="","",VLOOKUP($E15,'Fiú 6 kcs A ELO'!$A$7:$O$48,4))</f>
        <v>B.keresztúri Festetics K. Ált. Isk.</v>
      </c>
      <c r="J15" s="287"/>
      <c r="K15" s="266"/>
      <c r="L15" s="266"/>
      <c r="M15" s="266"/>
      <c r="N15" s="283"/>
      <c r="O15" s="266" t="s">
        <v>417</v>
      </c>
      <c r="P15" s="320"/>
      <c r="Q15" s="219"/>
      <c r="R15" s="220"/>
      <c r="S15" s="223"/>
      <c r="T15" s="59"/>
      <c r="U15" s="273" t="str">
        <f>Birók!P29</f>
        <v xml:space="preserve"> </v>
      </c>
      <c r="V15" s="59"/>
      <c r="W15" s="59"/>
      <c r="X15" s="59"/>
      <c r="Y15" s="179"/>
      <c r="Z15" s="179"/>
      <c r="AA15" s="179"/>
      <c r="AB15" s="179"/>
      <c r="AC15" s="179"/>
      <c r="AD15" s="179"/>
      <c r="AE15" s="179"/>
      <c r="AF15" s="179"/>
      <c r="AG15" s="179"/>
      <c r="AH15" s="179"/>
    </row>
    <row r="16" spans="1:37" ht="9.6" customHeight="1" x14ac:dyDescent="0.25">
      <c r="A16" s="224"/>
      <c r="B16" s="268"/>
      <c r="C16" s="268"/>
      <c r="D16" s="269"/>
      <c r="E16" s="277"/>
      <c r="F16" s="266"/>
      <c r="G16" s="266"/>
      <c r="H16" s="270"/>
      <c r="I16" s="279" t="s">
        <v>140</v>
      </c>
      <c r="J16" s="225" t="s">
        <v>383</v>
      </c>
      <c r="K16" s="272" t="str">
        <f>UPPER(IF(OR(J16="a",J16="as"),F15,IF(OR(J16="b",J16="bs"),F17,0)))</f>
        <v xml:space="preserve">KÓNYA </v>
      </c>
      <c r="L16" s="272"/>
      <c r="M16" s="266"/>
      <c r="N16" s="283"/>
      <c r="O16" s="219"/>
      <c r="P16" s="320"/>
      <c r="Q16" s="219"/>
      <c r="R16" s="220"/>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39" ht="9.6" customHeight="1" x14ac:dyDescent="0.25">
      <c r="A17" s="224">
        <v>6</v>
      </c>
      <c r="B17" s="261">
        <f>IF($E17="","",VLOOKUP($E17,'Fiú 6 kcs A ELO'!$A$7:$O$48,14))</f>
        <v>0</v>
      </c>
      <c r="C17" s="261">
        <f>IF($E17="","",VLOOKUP($E17,'Fiú 6 kcs A ELO'!$A$7:$O$48,15))</f>
        <v>0</v>
      </c>
      <c r="D17" s="262">
        <f>IF($E17="","",VLOOKUP($E17,'Fiú 6 kcs A ELO'!$A$7:$O$48,5))</f>
        <v>0</v>
      </c>
      <c r="E17" s="263">
        <v>12</v>
      </c>
      <c r="F17" s="274" t="str">
        <f>UPPER(IF($E17="","",VLOOKUP($E17,'Fiú 6 kcs A ELO'!$A$7:$O$48,2)))</f>
        <v xml:space="preserve">BARNA </v>
      </c>
      <c r="G17" s="274" t="str">
        <f>IF($E17="","",VLOOKUP($E17,'Fiú 6 kcs A ELO'!$A$7:$O$48,3))</f>
        <v>Péter</v>
      </c>
      <c r="H17" s="274"/>
      <c r="I17" s="274" t="str">
        <f>IF($E17="","",VLOOKUP($E17,'Fiú 6 kcs A ELO'!$A$7:$O$48,4))</f>
        <v>Tóth Árpád Gimnázium</v>
      </c>
      <c r="J17" s="275"/>
      <c r="K17" s="266" t="s">
        <v>403</v>
      </c>
      <c r="L17" s="276"/>
      <c r="M17" s="266"/>
      <c r="N17" s="283"/>
      <c r="O17" s="219"/>
      <c r="P17" s="320"/>
      <c r="Q17" s="219"/>
      <c r="R17" s="220"/>
      <c r="S17" s="223"/>
      <c r="T17" s="59"/>
      <c r="U17" s="59"/>
      <c r="V17" s="59"/>
      <c r="W17" s="59"/>
      <c r="X17" s="59"/>
      <c r="Y17" s="179"/>
      <c r="Z17" s="179"/>
      <c r="AA17" s="179" t="s">
        <v>104</v>
      </c>
      <c r="AB17" s="180">
        <v>120</v>
      </c>
      <c r="AC17" s="180">
        <v>90</v>
      </c>
      <c r="AD17" s="180">
        <v>60</v>
      </c>
      <c r="AE17" s="180">
        <v>40</v>
      </c>
      <c r="AF17" s="180">
        <v>25</v>
      </c>
      <c r="AG17" s="180">
        <v>15</v>
      </c>
      <c r="AH17" s="180">
        <v>8</v>
      </c>
    </row>
    <row r="18" spans="1:39" ht="9.6" customHeight="1" x14ac:dyDescent="0.25">
      <c r="A18" s="224"/>
      <c r="B18" s="268"/>
      <c r="C18" s="268"/>
      <c r="D18" s="269"/>
      <c r="E18" s="277"/>
      <c r="F18" s="266"/>
      <c r="G18" s="266"/>
      <c r="H18" s="270"/>
      <c r="I18" s="266"/>
      <c r="J18" s="278"/>
      <c r="K18" s="279" t="s">
        <v>140</v>
      </c>
      <c r="L18" s="226" t="s">
        <v>378</v>
      </c>
      <c r="M18" s="272" t="str">
        <f>UPPER(IF(OR(L18="a",L18="as"),K16,IF(OR(L18="b",L18="bs"),K20,0)))</f>
        <v>KISS</v>
      </c>
      <c r="N18" s="289"/>
      <c r="O18" s="219"/>
      <c r="P18" s="320"/>
      <c r="Q18" s="219"/>
      <c r="R18" s="220"/>
      <c r="S18" s="223"/>
      <c r="T18" s="59"/>
      <c r="U18" s="59"/>
      <c r="V18" s="59"/>
      <c r="W18" s="59"/>
      <c r="X18" s="59"/>
      <c r="Y18" s="179"/>
      <c r="Z18" s="179"/>
      <c r="AA18" s="179" t="s">
        <v>105</v>
      </c>
      <c r="AB18" s="180">
        <v>90</v>
      </c>
      <c r="AC18" s="180">
        <v>60</v>
      </c>
      <c r="AD18" s="180">
        <v>40</v>
      </c>
      <c r="AE18" s="180">
        <v>25</v>
      </c>
      <c r="AF18" s="180">
        <v>15</v>
      </c>
      <c r="AG18" s="180">
        <v>8</v>
      </c>
      <c r="AH18" s="180">
        <v>4</v>
      </c>
    </row>
    <row r="19" spans="1:39" ht="9.6" customHeight="1" x14ac:dyDescent="0.25">
      <c r="A19" s="224">
        <v>7</v>
      </c>
      <c r="B19" s="261">
        <f>IF($E19="","",VLOOKUP($E19,'Fiú 6 kcs A ELO'!$A$7:$O$48,14))</f>
        <v>0</v>
      </c>
      <c r="C19" s="261">
        <f>IF($E19="","",VLOOKUP($E19,'Fiú 6 kcs A ELO'!$A$7:$O$48,15))</f>
        <v>0</v>
      </c>
      <c r="D19" s="262">
        <f>IF($E19="","",VLOOKUP($E19,'Fiú 6 kcs A ELO'!$A$7:$O$48,5))</f>
        <v>0</v>
      </c>
      <c r="E19" s="263">
        <v>16</v>
      </c>
      <c r="F19" s="274" t="str">
        <f>UPPER(IF($E19="","",VLOOKUP($E19,'Fiú 6 kcs A ELO'!$A$7:$O$48,2)))</f>
        <v>BARTA</v>
      </c>
      <c r="G19" s="274" t="str">
        <f>IF($E19="","",VLOOKUP($E19,'Fiú 6 kcs A ELO'!$A$7:$O$48,3))</f>
        <v>Noel</v>
      </c>
      <c r="H19" s="274"/>
      <c r="I19" s="274" t="str">
        <f>IF($E19="","",VLOOKUP($E19,'Fiú 6 kcs A ELO'!$A$7:$O$48,4))</f>
        <v>Reményik Sándor Evangélikus Óvoda, Általános Iskola és Alapfokú Művészeti Iskola</v>
      </c>
      <c r="J19" s="265"/>
      <c r="K19" s="266"/>
      <c r="L19" s="282"/>
      <c r="M19" s="266" t="s">
        <v>404</v>
      </c>
      <c r="N19" s="281"/>
      <c r="O19" s="219"/>
      <c r="P19" s="320"/>
      <c r="Q19" s="219"/>
      <c r="R19" s="220"/>
      <c r="S19" s="223"/>
      <c r="T19" s="59"/>
      <c r="U19" s="59"/>
      <c r="V19" s="59"/>
      <c r="W19" s="59"/>
      <c r="X19" s="59"/>
      <c r="Y19" s="179"/>
      <c r="Z19" s="179"/>
      <c r="AA19" s="179" t="s">
        <v>107</v>
      </c>
      <c r="AB19" s="180">
        <v>60</v>
      </c>
      <c r="AC19" s="180">
        <v>40</v>
      </c>
      <c r="AD19" s="180">
        <v>25</v>
      </c>
      <c r="AE19" s="180">
        <v>15</v>
      </c>
      <c r="AF19" s="180">
        <v>8</v>
      </c>
      <c r="AG19" s="180">
        <v>4</v>
      </c>
      <c r="AH19" s="180">
        <v>2</v>
      </c>
    </row>
    <row r="20" spans="1:39" ht="9.6" customHeight="1" x14ac:dyDescent="0.25">
      <c r="A20" s="224"/>
      <c r="B20" s="268"/>
      <c r="C20" s="268"/>
      <c r="D20" s="269"/>
      <c r="E20" s="268"/>
      <c r="F20" s="266"/>
      <c r="G20" s="266"/>
      <c r="H20" s="270"/>
      <c r="I20" s="279" t="s">
        <v>140</v>
      </c>
      <c r="J20" s="225" t="s">
        <v>378</v>
      </c>
      <c r="K20" s="272" t="str">
        <f>UPPER(IF(OR(J20="a",J20="as"),F19,IF(OR(J20="b",J20="bs"),F21,0)))</f>
        <v>KISS</v>
      </c>
      <c r="L20" s="284"/>
      <c r="M20" s="266"/>
      <c r="N20" s="281"/>
      <c r="O20" s="219"/>
      <c r="P20" s="320"/>
      <c r="Q20" s="219"/>
      <c r="R20" s="220"/>
      <c r="S20" s="223"/>
      <c r="T20" s="59"/>
      <c r="U20" s="59"/>
      <c r="V20" s="59"/>
      <c r="W20" s="59"/>
      <c r="X20" s="59"/>
      <c r="Y20" s="179"/>
      <c r="Z20" s="179"/>
      <c r="AA20" s="179" t="s">
        <v>108</v>
      </c>
      <c r="AB20" s="180">
        <v>40</v>
      </c>
      <c r="AC20" s="180">
        <v>25</v>
      </c>
      <c r="AD20" s="180">
        <v>15</v>
      </c>
      <c r="AE20" s="180">
        <v>8</v>
      </c>
      <c r="AF20" s="180">
        <v>4</v>
      </c>
      <c r="AG20" s="180">
        <v>2</v>
      </c>
      <c r="AH20" s="180">
        <v>1</v>
      </c>
    </row>
    <row r="21" spans="1:39" ht="9.6" customHeight="1" x14ac:dyDescent="0.25">
      <c r="A21" s="218">
        <v>8</v>
      </c>
      <c r="B21" s="261">
        <f>IF($E21="","",VLOOKUP($E21,'Fiú 6 kcs A ELO'!$A$7:$O$48,14))</f>
        <v>0</v>
      </c>
      <c r="C21" s="261">
        <f>IF($E21="","",VLOOKUP($E21,'Fiú 6 kcs A ELO'!$A$7:$O$48,15))</f>
        <v>0</v>
      </c>
      <c r="D21" s="262">
        <f>IF($E21="","",VLOOKUP($E21,'Fiú 6 kcs A ELO'!$A$7:$O$48,5))</f>
        <v>0</v>
      </c>
      <c r="E21" s="263">
        <v>8</v>
      </c>
      <c r="F21" s="264" t="str">
        <f>UPPER(IF($E21="","",VLOOKUP($E21,'Fiú 6 kcs A ELO'!$A$7:$O$48,2)))</f>
        <v>KISS</v>
      </c>
      <c r="G21" s="264" t="str">
        <f>IF($E21="","",VLOOKUP($E21,'Fiú 6 kcs A ELO'!$A$7:$O$48,3))</f>
        <v>Kevin</v>
      </c>
      <c r="H21" s="264"/>
      <c r="I21" s="264" t="str">
        <f>IF($E21="","",VLOOKUP($E21,'Fiú 6 kcs A ELO'!$A$7:$O$48,4))</f>
        <v>Andrássy Gyula Gimnázium Békéscsaba</v>
      </c>
      <c r="J21" s="285"/>
      <c r="K21" s="266" t="s">
        <v>400</v>
      </c>
      <c r="L21" s="266"/>
      <c r="M21" s="266"/>
      <c r="N21" s="281"/>
      <c r="O21" s="219"/>
      <c r="P21" s="320"/>
      <c r="Q21" s="219"/>
      <c r="R21" s="220"/>
      <c r="S21" s="223"/>
      <c r="T21" s="59"/>
      <c r="U21" s="59"/>
      <c r="V21" s="59"/>
      <c r="W21" s="59"/>
      <c r="X21" s="59"/>
      <c r="Y21" s="179"/>
      <c r="Z21" s="179"/>
      <c r="AA21" s="179" t="s">
        <v>109</v>
      </c>
      <c r="AB21" s="180">
        <v>25</v>
      </c>
      <c r="AC21" s="180">
        <v>15</v>
      </c>
      <c r="AD21" s="180">
        <v>10</v>
      </c>
      <c r="AE21" s="180">
        <v>6</v>
      </c>
      <c r="AF21" s="180">
        <v>3</v>
      </c>
      <c r="AG21" s="180">
        <v>1</v>
      </c>
      <c r="AH21" s="180">
        <v>0</v>
      </c>
    </row>
    <row r="22" spans="1:39" ht="9.6" customHeight="1" x14ac:dyDescent="0.25">
      <c r="A22" s="224"/>
      <c r="B22" s="268"/>
      <c r="C22" s="268"/>
      <c r="D22" s="269"/>
      <c r="E22" s="268"/>
      <c r="F22" s="286"/>
      <c r="G22" s="286"/>
      <c r="H22" s="290"/>
      <c r="I22" s="286"/>
      <c r="J22" s="278"/>
      <c r="K22" s="266"/>
      <c r="L22" s="266"/>
      <c r="M22" s="266"/>
      <c r="N22" s="281"/>
      <c r="O22" s="279" t="s">
        <v>140</v>
      </c>
      <c r="P22" s="226" t="s">
        <v>377</v>
      </c>
      <c r="Q22" s="272" t="str">
        <f>UPPER(IF(OR(P22="a",P22="as"),O14,IF(OR(P22="b",P22="bs"),O30,0)))</f>
        <v>VARGA</v>
      </c>
      <c r="R22" s="321"/>
      <c r="S22" s="223"/>
      <c r="T22" s="59"/>
      <c r="U22" s="59"/>
      <c r="V22" s="59"/>
      <c r="W22" s="59"/>
      <c r="X22" s="59"/>
      <c r="Y22" s="179"/>
      <c r="Z22" s="179"/>
      <c r="AA22" s="179" t="s">
        <v>110</v>
      </c>
      <c r="AB22" s="180">
        <v>15</v>
      </c>
      <c r="AC22" s="180">
        <v>10</v>
      </c>
      <c r="AD22" s="180">
        <v>6</v>
      </c>
      <c r="AE22" s="180">
        <v>3</v>
      </c>
      <c r="AF22" s="180">
        <v>1</v>
      </c>
      <c r="AG22" s="180">
        <v>0</v>
      </c>
      <c r="AH22" s="180">
        <v>0</v>
      </c>
    </row>
    <row r="23" spans="1:39" ht="9.6" customHeight="1" x14ac:dyDescent="0.25">
      <c r="A23" s="218">
        <v>9</v>
      </c>
      <c r="B23" s="261">
        <f>IF($E23="","",VLOOKUP($E23,'Fiú 6 kcs A ELO'!$A$7:$O$48,14))</f>
        <v>0</v>
      </c>
      <c r="C23" s="261">
        <f>IF($E23="","",VLOOKUP($E23,'Fiú 6 kcs A ELO'!$A$7:$O$48,15))</f>
        <v>0</v>
      </c>
      <c r="D23" s="262">
        <f>IF($E23="","",VLOOKUP($E23,'Fiú 6 kcs A ELO'!$A$7:$O$48,5))</f>
        <v>0</v>
      </c>
      <c r="E23" s="263">
        <v>3</v>
      </c>
      <c r="F23" s="264" t="str">
        <f>UPPER(IF($E23="","",VLOOKUP($E23,'Fiú 6 kcs A ELO'!$A$7:$O$48,2)))</f>
        <v xml:space="preserve">CSILLAG </v>
      </c>
      <c r="G23" s="264" t="str">
        <f>IF($E23="","",VLOOKUP($E23,'Fiú 6 kcs A ELO'!$A$7:$O$48,3))</f>
        <v>Ádám</v>
      </c>
      <c r="H23" s="264"/>
      <c r="I23" s="264" t="str">
        <f>IF($E23="","",VLOOKUP($E23,'Fiú 6 kcs A ELO'!$A$7:$O$48,4))</f>
        <v>Bajai III. Béla Gimnázium</v>
      </c>
      <c r="J23" s="265"/>
      <c r="K23" s="266"/>
      <c r="L23" s="266"/>
      <c r="M23" s="266"/>
      <c r="N23" s="281"/>
      <c r="O23" s="219"/>
      <c r="P23" s="320"/>
      <c r="Q23" s="340" t="s">
        <v>401</v>
      </c>
      <c r="R23" s="320"/>
      <c r="S23" s="223"/>
      <c r="T23" s="59"/>
      <c r="U23" s="59"/>
      <c r="V23" s="59"/>
      <c r="W23" s="59"/>
      <c r="X23" s="59"/>
      <c r="Y23" s="179"/>
      <c r="Z23" s="179"/>
      <c r="AA23" s="179" t="s">
        <v>112</v>
      </c>
      <c r="AB23" s="180">
        <v>10</v>
      </c>
      <c r="AC23" s="180">
        <v>6</v>
      </c>
      <c r="AD23" s="180">
        <v>3</v>
      </c>
      <c r="AE23" s="180">
        <v>1</v>
      </c>
      <c r="AF23" s="180">
        <v>0</v>
      </c>
      <c r="AG23" s="180">
        <v>0</v>
      </c>
      <c r="AH23" s="180">
        <v>0</v>
      </c>
    </row>
    <row r="24" spans="1:39" ht="9.6" customHeight="1" x14ac:dyDescent="0.25">
      <c r="A24" s="224"/>
      <c r="B24" s="268"/>
      <c r="C24" s="268"/>
      <c r="D24" s="269"/>
      <c r="E24" s="268"/>
      <c r="F24" s="266"/>
      <c r="G24" s="266"/>
      <c r="H24" s="270"/>
      <c r="I24" s="279" t="s">
        <v>140</v>
      </c>
      <c r="J24" s="225" t="s">
        <v>377</v>
      </c>
      <c r="K24" s="272" t="str">
        <f>UPPER(IF(OR(J24="a",J24="as"),F23,IF(OR(J24="b",J24="bs"),F25,0)))</f>
        <v xml:space="preserve">CSILLAG </v>
      </c>
      <c r="L24" s="272"/>
      <c r="M24" s="266"/>
      <c r="N24" s="281"/>
      <c r="O24" s="219"/>
      <c r="P24" s="320"/>
      <c r="Q24" s="219"/>
      <c r="R24" s="320"/>
      <c r="S24" s="223"/>
      <c r="T24" s="59"/>
      <c r="U24" s="59"/>
      <c r="V24" s="59"/>
      <c r="W24" s="59"/>
      <c r="X24" s="59"/>
      <c r="Y24" s="179"/>
      <c r="Z24" s="179"/>
      <c r="AA24" s="179" t="s">
        <v>113</v>
      </c>
      <c r="AB24" s="180">
        <v>6</v>
      </c>
      <c r="AC24" s="180">
        <v>3</v>
      </c>
      <c r="AD24" s="180">
        <v>1</v>
      </c>
      <c r="AE24" s="180">
        <v>0</v>
      </c>
      <c r="AF24" s="180">
        <v>0</v>
      </c>
      <c r="AG24" s="180">
        <v>0</v>
      </c>
      <c r="AH24" s="180">
        <v>0</v>
      </c>
    </row>
    <row r="25" spans="1:39" ht="9.6" customHeight="1" x14ac:dyDescent="0.25">
      <c r="A25" s="224">
        <v>10</v>
      </c>
      <c r="B25" s="261" t="str">
        <f>IF($E25="","",VLOOKUP($E25,'Fiú 6 kcs A ELO'!$A$7:$O$48,14))</f>
        <v/>
      </c>
      <c r="C25" s="261" t="str">
        <f>IF($E25="","",VLOOKUP($E25,'Fiú 6 kcs A ELO'!$A$7:$O$48,15))</f>
        <v/>
      </c>
      <c r="D25" s="262" t="str">
        <f>IF($E25="","",VLOOKUP($E25,'Fiú 6 kcs A ELO'!$A$7:$O$48,5))</f>
        <v/>
      </c>
      <c r="E25" s="263"/>
      <c r="F25" s="274" t="s">
        <v>385</v>
      </c>
      <c r="G25" s="274" t="str">
        <f>IF($E25="","",VLOOKUP($E25,'Fiú 6 kcs A ELO'!$A$7:$O$48,3))</f>
        <v/>
      </c>
      <c r="H25" s="274"/>
      <c r="I25" s="274" t="str">
        <f>IF($E25="","",VLOOKUP($E25,'Fiú 6 kcs A ELO'!$A$7:$O$48,4))</f>
        <v/>
      </c>
      <c r="J25" s="275"/>
      <c r="K25" s="266"/>
      <c r="L25" s="276"/>
      <c r="M25" s="266"/>
      <c r="N25" s="281"/>
      <c r="O25" s="219"/>
      <c r="P25" s="320"/>
      <c r="Q25" s="266"/>
      <c r="R25" s="320"/>
      <c r="S25" s="223"/>
      <c r="T25" s="59"/>
      <c r="U25" s="59"/>
      <c r="V25" s="59"/>
      <c r="W25" s="59"/>
      <c r="X25" s="59"/>
      <c r="Y25" s="179"/>
      <c r="Z25" s="179"/>
      <c r="AA25" s="179" t="s">
        <v>114</v>
      </c>
      <c r="AB25" s="180">
        <v>3</v>
      </c>
      <c r="AC25" s="180">
        <v>2</v>
      </c>
      <c r="AD25" s="180">
        <v>1</v>
      </c>
      <c r="AE25" s="180">
        <v>0</v>
      </c>
      <c r="AF25" s="180">
        <v>0</v>
      </c>
      <c r="AG25" s="180">
        <v>0</v>
      </c>
      <c r="AH25" s="180">
        <v>0</v>
      </c>
    </row>
    <row r="26" spans="1:39" ht="9.6" customHeight="1" x14ac:dyDescent="0.25">
      <c r="A26" s="224"/>
      <c r="B26" s="268"/>
      <c r="C26" s="268"/>
      <c r="D26" s="269"/>
      <c r="E26" s="277"/>
      <c r="F26" s="266"/>
      <c r="G26" s="266"/>
      <c r="H26" s="270"/>
      <c r="I26" s="266"/>
      <c r="J26" s="278"/>
      <c r="K26" s="279" t="s">
        <v>140</v>
      </c>
      <c r="L26" s="226" t="s">
        <v>384</v>
      </c>
      <c r="M26" s="272" t="str">
        <f>UPPER(IF(OR(L26="a",L26="as"),K24,IF(OR(L26="b",L26="bs"),K28,0)))</f>
        <v xml:space="preserve">LENDVAI </v>
      </c>
      <c r="N26" s="280"/>
      <c r="O26" s="219"/>
      <c r="P26" s="320"/>
      <c r="Q26" s="219"/>
      <c r="R26" s="320"/>
      <c r="S26" s="223"/>
      <c r="T26" s="59"/>
      <c r="U26" s="59"/>
      <c r="V26" s="59"/>
      <c r="W26" s="59"/>
      <c r="X26" s="59"/>
      <c r="AL26" s="59"/>
      <c r="AM26" s="59"/>
    </row>
    <row r="27" spans="1:39" ht="9.6" customHeight="1" x14ac:dyDescent="0.25">
      <c r="A27" s="224">
        <v>11</v>
      </c>
      <c r="B27" s="261">
        <f>IF($E27="","",VLOOKUP($E27,'Fiú 6 kcs A ELO'!$A$7:$O$48,14))</f>
        <v>0</v>
      </c>
      <c r="C27" s="261">
        <f>IF($E27="","",VLOOKUP($E27,'Fiú 6 kcs A ELO'!$A$7:$O$48,15))</f>
        <v>0</v>
      </c>
      <c r="D27" s="262">
        <f>IF($E27="","",VLOOKUP($E27,'Fiú 6 kcs A ELO'!$A$7:$O$48,5))</f>
        <v>0</v>
      </c>
      <c r="E27" s="263">
        <v>10</v>
      </c>
      <c r="F27" s="274" t="str">
        <f>UPPER(IF($E27="","",VLOOKUP($E27,'Fiú 6 kcs A ELO'!$A$7:$O$48,2)))</f>
        <v xml:space="preserve">LENDVAI </v>
      </c>
      <c r="G27" s="274" t="str">
        <f>IF($E27="","",VLOOKUP($E27,'Fiú 6 kcs A ELO'!$A$7:$O$48,3))</f>
        <v>Csanád Márton</v>
      </c>
      <c r="H27" s="274"/>
      <c r="I27" s="274" t="str">
        <f>IF($E27="","",VLOOKUP($E27,'Fiú 6 kcs A ELO'!$A$7:$O$48,4))</f>
        <v>Tatai Református Gimnázium</v>
      </c>
      <c r="J27" s="265"/>
      <c r="K27" s="266"/>
      <c r="L27" s="282"/>
      <c r="M27" s="266" t="s">
        <v>395</v>
      </c>
      <c r="N27" s="283"/>
      <c r="O27" s="219"/>
      <c r="P27" s="320"/>
      <c r="Q27" s="219"/>
      <c r="R27" s="320"/>
      <c r="S27" s="223"/>
      <c r="T27" s="59"/>
      <c r="U27" s="59"/>
      <c r="V27" s="59"/>
      <c r="W27" s="59"/>
      <c r="X27" s="59"/>
      <c r="AL27" s="59"/>
      <c r="AM27" s="59"/>
    </row>
    <row r="28" spans="1:39" ht="9.6" customHeight="1" x14ac:dyDescent="0.25">
      <c r="A28" s="218"/>
      <c r="B28" s="268"/>
      <c r="C28" s="268"/>
      <c r="D28" s="269"/>
      <c r="E28" s="277"/>
      <c r="F28" s="266"/>
      <c r="G28" s="266"/>
      <c r="H28" s="270"/>
      <c r="I28" s="279" t="s">
        <v>140</v>
      </c>
      <c r="J28" s="225" t="s">
        <v>383</v>
      </c>
      <c r="K28" s="272" t="str">
        <f>UPPER(IF(OR(J28="a",J28="as"),F27,IF(OR(J28="b",J28="bs"),F29,0)))</f>
        <v xml:space="preserve">LENDVAI </v>
      </c>
      <c r="L28" s="284"/>
      <c r="M28" s="266"/>
      <c r="N28" s="283"/>
      <c r="O28" s="219"/>
      <c r="P28" s="320"/>
      <c r="Q28" s="219"/>
      <c r="R28" s="320"/>
      <c r="S28" s="223"/>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24">
        <v>12</v>
      </c>
      <c r="B29" s="261">
        <f>IF($E29="","",VLOOKUP($E29,'Fiú 6 kcs A ELO'!$A$7:$O$48,14))</f>
        <v>0</v>
      </c>
      <c r="C29" s="261">
        <f>IF($E29="","",VLOOKUP($E29,'Fiú 6 kcs A ELO'!$A$7:$O$48,15))</f>
        <v>0</v>
      </c>
      <c r="D29" s="262">
        <f>IF($E29="","",VLOOKUP($E29,'Fiú 6 kcs A ELO'!$A$7:$O$48,5))</f>
        <v>0</v>
      </c>
      <c r="E29" s="263">
        <v>27</v>
      </c>
      <c r="F29" s="274" t="str">
        <f>UPPER(IF($E29="","",VLOOKUP($E29,'Fiú 6 kcs A ELO'!$A$7:$O$48,2)))</f>
        <v xml:space="preserve">GERZSEI </v>
      </c>
      <c r="G29" s="274" t="str">
        <f>IF($E29="","",VLOOKUP($E29,'Fiú 6 kcs A ELO'!$A$7:$O$48,3))</f>
        <v>Dániel</v>
      </c>
      <c r="H29" s="274"/>
      <c r="I29" s="274" t="str">
        <f>IF($E29="","",VLOOKUP($E29,'Fiú 6 kcs A ELO'!$A$7:$O$48,4))</f>
        <v>Energetikai Technikum és Kollégium</v>
      </c>
      <c r="J29" s="285"/>
      <c r="K29" s="266" t="s">
        <v>400</v>
      </c>
      <c r="L29" s="266"/>
      <c r="M29" s="266"/>
      <c r="N29" s="283"/>
      <c r="O29" s="219"/>
      <c r="P29" s="320"/>
      <c r="Q29" s="219"/>
      <c r="R29" s="320"/>
      <c r="S29" s="223"/>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24"/>
      <c r="B30" s="268"/>
      <c r="C30" s="268"/>
      <c r="D30" s="269"/>
      <c r="E30" s="277"/>
      <c r="F30" s="266"/>
      <c r="G30" s="266"/>
      <c r="H30" s="270"/>
      <c r="I30" s="266"/>
      <c r="J30" s="278"/>
      <c r="K30" s="266"/>
      <c r="L30" s="266"/>
      <c r="M30" s="279" t="s">
        <v>140</v>
      </c>
      <c r="N30" s="226" t="s">
        <v>378</v>
      </c>
      <c r="O30" s="272" t="str">
        <f>UPPER(IF(OR(N30="a",N30="as"),M26,IF(OR(N30="b",N30="bs"),M34,0)))</f>
        <v xml:space="preserve">GYÖRGY </v>
      </c>
      <c r="P30" s="322"/>
      <c r="Q30" s="219"/>
      <c r="R30" s="320"/>
      <c r="S30" s="223"/>
      <c r="T30" s="59"/>
      <c r="U30" s="59"/>
      <c r="V30" s="59"/>
      <c r="W30" s="59"/>
      <c r="X30" s="59"/>
      <c r="Y30" s="59"/>
      <c r="Z30" s="59"/>
      <c r="AA30" s="59"/>
      <c r="AB30" s="59"/>
      <c r="AC30" s="59"/>
      <c r="AD30" s="59"/>
      <c r="AE30" s="59"/>
      <c r="AF30" s="59"/>
      <c r="AG30" s="59"/>
      <c r="AH30" s="59"/>
      <c r="AI30" s="59"/>
      <c r="AJ30" s="59"/>
      <c r="AK30" s="59"/>
    </row>
    <row r="31" spans="1:39" ht="9.6" customHeight="1" x14ac:dyDescent="0.25">
      <c r="A31" s="224">
        <v>13</v>
      </c>
      <c r="B31" s="261">
        <f>IF($E31="","",VLOOKUP($E31,'Fiú 6 kcs A ELO'!$A$7:$O$48,14))</f>
        <v>0</v>
      </c>
      <c r="C31" s="261">
        <f>IF($E31="","",VLOOKUP($E31,'Fiú 6 kcs A ELO'!$A$7:$O$48,15))</f>
        <v>0</v>
      </c>
      <c r="D31" s="262">
        <f>IF($E31="","",VLOOKUP($E31,'Fiú 6 kcs A ELO'!$A$7:$O$48,5))</f>
        <v>0</v>
      </c>
      <c r="E31" s="263">
        <v>20</v>
      </c>
      <c r="F31" s="274" t="str">
        <f>UPPER(IF($E31="","",VLOOKUP($E31,'Fiú 6 kcs A ELO'!$A$7:$O$48,2)))</f>
        <v>MOLNÁR</v>
      </c>
      <c r="G31" s="274" t="str">
        <f>IF($E31="","",VLOOKUP($E31,'Fiú 6 kcs A ELO'!$A$7:$O$48,3))</f>
        <v>Botond</v>
      </c>
      <c r="H31" s="274"/>
      <c r="I31" s="274" t="str">
        <f>IF($E31="","",VLOOKUP($E31,'Fiú 6 kcs A ELO'!$A$7:$O$48,4))</f>
        <v>Teleki B. Gimn. Szfvár</v>
      </c>
      <c r="J31" s="287"/>
      <c r="K31" s="266"/>
      <c r="L31" s="266"/>
      <c r="M31" s="266"/>
      <c r="N31" s="283"/>
      <c r="O31" s="266" t="s">
        <v>402</v>
      </c>
      <c r="P31" s="220"/>
      <c r="Q31" s="219"/>
      <c r="R31" s="320"/>
      <c r="S31" s="223"/>
      <c r="T31" s="59"/>
      <c r="U31" s="59"/>
      <c r="V31" s="59"/>
      <c r="W31" s="59"/>
      <c r="X31" s="59"/>
      <c r="Y31" s="59"/>
      <c r="Z31" s="59"/>
      <c r="AA31" s="59"/>
      <c r="AB31" s="59"/>
      <c r="AC31" s="59"/>
      <c r="AD31" s="59"/>
      <c r="AE31" s="59"/>
      <c r="AF31" s="59"/>
      <c r="AG31" s="59"/>
      <c r="AH31" s="59"/>
      <c r="AI31" s="59"/>
      <c r="AJ31" s="59"/>
      <c r="AK31" s="59"/>
    </row>
    <row r="32" spans="1:39" ht="9.6" customHeight="1" x14ac:dyDescent="0.25">
      <c r="A32" s="224"/>
      <c r="B32" s="268"/>
      <c r="C32" s="268"/>
      <c r="D32" s="269"/>
      <c r="E32" s="277"/>
      <c r="F32" s="266"/>
      <c r="G32" s="266"/>
      <c r="H32" s="270"/>
      <c r="I32" s="279" t="s">
        <v>140</v>
      </c>
      <c r="J32" s="225" t="s">
        <v>384</v>
      </c>
      <c r="K32" s="272" t="str">
        <f>UPPER(IF(OR(J32="a",J32="as"),F31,IF(OR(J32="b",J32="bs"),F33,0)))</f>
        <v xml:space="preserve">BÁNFI </v>
      </c>
      <c r="L32" s="272"/>
      <c r="M32" s="266"/>
      <c r="N32" s="283"/>
      <c r="O32" s="219"/>
      <c r="P32" s="220"/>
      <c r="Q32" s="219"/>
      <c r="R32" s="320"/>
      <c r="S32" s="223"/>
      <c r="T32" s="59"/>
      <c r="U32" s="59"/>
      <c r="V32" s="59"/>
      <c r="W32" s="59"/>
      <c r="X32" s="59"/>
      <c r="Y32" s="59"/>
      <c r="Z32" s="59"/>
      <c r="AA32" s="59"/>
      <c r="AB32" s="59"/>
      <c r="AC32" s="59"/>
      <c r="AD32" s="59"/>
      <c r="AE32" s="59"/>
      <c r="AF32" s="59"/>
      <c r="AG32" s="59"/>
      <c r="AH32" s="59"/>
      <c r="AI32" s="59"/>
      <c r="AJ32" s="59"/>
      <c r="AK32" s="59"/>
    </row>
    <row r="33" spans="1:37" ht="9.6" customHeight="1" x14ac:dyDescent="0.25">
      <c r="A33" s="224">
        <v>14</v>
      </c>
      <c r="B33" s="261">
        <f>IF($E33="","",VLOOKUP($E33,'Fiú 6 kcs A ELO'!$A$7:$O$48,14))</f>
        <v>0</v>
      </c>
      <c r="C33" s="261">
        <f>IF($E33="","",VLOOKUP($E33,'Fiú 6 kcs A ELO'!$A$7:$O$48,15))</f>
        <v>0</v>
      </c>
      <c r="D33" s="262">
        <f>IF($E33="","",VLOOKUP($E33,'Fiú 6 kcs A ELO'!$A$7:$O$48,5))</f>
        <v>0</v>
      </c>
      <c r="E33" s="263">
        <v>15</v>
      </c>
      <c r="F33" s="274" t="str">
        <f>UPPER(IF($E33="","",VLOOKUP($E33,'Fiú 6 kcs A ELO'!$A$7:$O$48,2)))</f>
        <v xml:space="preserve">BÁNFI </v>
      </c>
      <c r="G33" s="274" t="str">
        <f>IF($E33="","",VLOOKUP($E33,'Fiú 6 kcs A ELO'!$A$7:$O$48,3))</f>
        <v>Benedek</v>
      </c>
      <c r="H33" s="274"/>
      <c r="I33" s="274" t="str">
        <f>IF($E33="","",VLOOKUP($E33,'Fiú 6 kcs A ELO'!$A$7:$O$48,4))</f>
        <v>Vetési Albert Gimnázium</v>
      </c>
      <c r="J33" s="275"/>
      <c r="K33" s="266" t="s">
        <v>395</v>
      </c>
      <c r="L33" s="276"/>
      <c r="M33" s="266"/>
      <c r="N33" s="283"/>
      <c r="O33" s="219"/>
      <c r="P33" s="220"/>
      <c r="Q33" s="219"/>
      <c r="R33" s="320"/>
      <c r="S33" s="223"/>
      <c r="T33" s="59"/>
      <c r="U33" s="59"/>
      <c r="V33" s="59"/>
      <c r="W33" s="59"/>
      <c r="X33" s="59"/>
      <c r="Y33" s="59"/>
      <c r="Z33" s="59"/>
      <c r="AA33" s="59"/>
      <c r="AB33" s="59"/>
      <c r="AC33" s="59"/>
      <c r="AD33" s="59"/>
      <c r="AE33" s="59"/>
      <c r="AF33" s="59"/>
      <c r="AG33" s="59"/>
      <c r="AH33" s="59"/>
      <c r="AI33" s="59"/>
      <c r="AJ33" s="59"/>
      <c r="AK33" s="59"/>
    </row>
    <row r="34" spans="1:37" ht="9.6" customHeight="1" x14ac:dyDescent="0.25">
      <c r="A34" s="224"/>
      <c r="B34" s="268"/>
      <c r="C34" s="268"/>
      <c r="D34" s="269"/>
      <c r="E34" s="277"/>
      <c r="F34" s="266"/>
      <c r="G34" s="266"/>
      <c r="H34" s="270"/>
      <c r="I34" s="266"/>
      <c r="J34" s="278"/>
      <c r="K34" s="279" t="s">
        <v>140</v>
      </c>
      <c r="L34" s="226" t="s">
        <v>378</v>
      </c>
      <c r="M34" s="272" t="str">
        <f>UPPER(IF(OR(L34="a",L34="as"),K32,IF(OR(L34="b",L34="bs"),K36,0)))</f>
        <v xml:space="preserve">GYÖRGY </v>
      </c>
      <c r="N34" s="289"/>
      <c r="O34" s="219"/>
      <c r="P34" s="220"/>
      <c r="Q34" s="219"/>
      <c r="R34" s="320"/>
      <c r="S34" s="223"/>
      <c r="T34" s="59"/>
      <c r="U34" s="59"/>
      <c r="V34" s="59"/>
      <c r="W34" s="59"/>
      <c r="X34" s="59"/>
      <c r="Y34" s="59"/>
      <c r="Z34" s="59"/>
      <c r="AA34" s="59"/>
      <c r="AB34" s="59"/>
      <c r="AC34" s="59"/>
      <c r="AD34" s="59"/>
      <c r="AE34" s="59"/>
      <c r="AF34" s="59"/>
      <c r="AG34" s="59"/>
      <c r="AH34" s="59"/>
      <c r="AI34" s="59"/>
      <c r="AJ34" s="59"/>
      <c r="AK34" s="59"/>
    </row>
    <row r="35" spans="1:37" ht="9.6" customHeight="1" x14ac:dyDescent="0.25">
      <c r="A35" s="224">
        <v>15</v>
      </c>
      <c r="B35" s="261">
        <f>IF($E35="","",VLOOKUP($E35,'Fiú 6 kcs A ELO'!$A$7:$O$48,14))</f>
        <v>0</v>
      </c>
      <c r="C35" s="261">
        <f>IF($E35="","",VLOOKUP($E35,'Fiú 6 kcs A ELO'!$A$7:$O$48,15))</f>
        <v>0</v>
      </c>
      <c r="D35" s="262">
        <f>IF($E35="","",VLOOKUP($E35,'Fiú 6 kcs A ELO'!$A$7:$O$48,5))</f>
        <v>0</v>
      </c>
      <c r="E35" s="263">
        <v>23</v>
      </c>
      <c r="F35" s="274" t="str">
        <f>UPPER(IF($E35="","",VLOOKUP($E35,'Fiú 6 kcs A ELO'!$A$7:$O$48,2)))</f>
        <v xml:space="preserve">MENDEBABA </v>
      </c>
      <c r="G35" s="274" t="str">
        <f>IF($E35="","",VLOOKUP($E35,'Fiú 6 kcs A ELO'!$A$7:$O$48,3))</f>
        <v xml:space="preserve">Maxim  </v>
      </c>
      <c r="H35" s="274"/>
      <c r="I35" s="274" t="str">
        <f>IF($E35="","",VLOOKUP($E35,'Fiú 6 kcs A ELO'!$A$7:$O$48,4))</f>
        <v xml:space="preserve">Szegedi Radnóti Miklós Kisérleti Gimnázium  </v>
      </c>
      <c r="J35" s="265"/>
      <c r="K35" s="266"/>
      <c r="L35" s="282"/>
      <c r="M35" s="266" t="s">
        <v>403</v>
      </c>
      <c r="N35" s="281"/>
      <c r="O35" s="219"/>
      <c r="P35" s="220"/>
      <c r="Q35" s="219"/>
      <c r="R35" s="320"/>
      <c r="S35" s="223"/>
      <c r="T35" s="59"/>
      <c r="U35" s="59"/>
      <c r="V35" s="59"/>
      <c r="W35" s="59"/>
      <c r="X35" s="59"/>
      <c r="Y35" s="59"/>
      <c r="Z35" s="59"/>
      <c r="AA35" s="59"/>
      <c r="AB35" s="59"/>
      <c r="AC35" s="59"/>
      <c r="AD35" s="59"/>
      <c r="AE35" s="59"/>
      <c r="AF35" s="59"/>
      <c r="AG35" s="59"/>
      <c r="AH35" s="59"/>
      <c r="AI35" s="59"/>
      <c r="AJ35" s="59"/>
      <c r="AK35" s="59"/>
    </row>
    <row r="36" spans="1:37" ht="9.6" customHeight="1" x14ac:dyDescent="0.25">
      <c r="A36" s="224"/>
      <c r="B36" s="268"/>
      <c r="C36" s="268"/>
      <c r="D36" s="269"/>
      <c r="E36" s="268"/>
      <c r="F36" s="266"/>
      <c r="G36" s="266"/>
      <c r="H36" s="270"/>
      <c r="I36" s="279" t="s">
        <v>140</v>
      </c>
      <c r="J36" s="225" t="s">
        <v>378</v>
      </c>
      <c r="K36" s="272" t="str">
        <f>UPPER(IF(OR(J36="a",J36="as"),F35,IF(OR(J36="b",J36="bs"),F37,0)))</f>
        <v xml:space="preserve">GYÖRGY </v>
      </c>
      <c r="L36" s="284"/>
      <c r="M36" s="266"/>
      <c r="N36" s="281"/>
      <c r="O36" s="219"/>
      <c r="P36" s="220"/>
      <c r="Q36" s="219"/>
      <c r="R36" s="320"/>
      <c r="S36" s="223"/>
      <c r="T36" s="59"/>
      <c r="U36" s="59"/>
      <c r="V36" s="59"/>
      <c r="W36" s="59"/>
      <c r="X36" s="59"/>
      <c r="Y36" s="59"/>
      <c r="Z36" s="59"/>
      <c r="AA36" s="59"/>
      <c r="AB36" s="59"/>
      <c r="AC36" s="59"/>
      <c r="AD36" s="59"/>
      <c r="AE36" s="59"/>
      <c r="AF36" s="59"/>
      <c r="AG36" s="59"/>
      <c r="AH36" s="59"/>
      <c r="AI36" s="59"/>
      <c r="AJ36" s="59"/>
      <c r="AK36" s="59"/>
    </row>
    <row r="37" spans="1:37" ht="9.6" customHeight="1" x14ac:dyDescent="0.25">
      <c r="A37" s="218">
        <v>16</v>
      </c>
      <c r="B37" s="261">
        <f>IF($E37="","",VLOOKUP($E37,'Fiú 6 kcs A ELO'!$A$7:$O$48,14))</f>
        <v>0</v>
      </c>
      <c r="C37" s="261">
        <f>IF($E37="","",VLOOKUP($E37,'Fiú 6 kcs A ELO'!$A$7:$O$48,15))</f>
        <v>0</v>
      </c>
      <c r="D37" s="262">
        <f>IF($E37="","",VLOOKUP($E37,'Fiú 6 kcs A ELO'!$A$7:$O$48,5))</f>
        <v>0</v>
      </c>
      <c r="E37" s="263">
        <v>5</v>
      </c>
      <c r="F37" s="264" t="str">
        <f>UPPER(IF($E37="","",VLOOKUP($E37,'Fiú 6 kcs A ELO'!$A$7:$O$48,2)))</f>
        <v xml:space="preserve">GYÖRGY </v>
      </c>
      <c r="G37" s="264" t="str">
        <f>IF($E37="","",VLOOKUP($E37,'Fiú 6 kcs A ELO'!$A$7:$O$48,3))</f>
        <v>Krisztián</v>
      </c>
      <c r="H37" s="264"/>
      <c r="I37" s="264" t="str">
        <f>IF($E37="","",VLOOKUP($E37,'Fiú 6 kcs A ELO'!$A$7:$O$48,4))</f>
        <v>Budapest Baptista  Gimnázium,Technikum és Sportiskola</v>
      </c>
      <c r="J37" s="285"/>
      <c r="K37" s="266" t="s">
        <v>400</v>
      </c>
      <c r="L37" s="266"/>
      <c r="M37" s="266"/>
      <c r="N37" s="281"/>
      <c r="O37" s="220"/>
      <c r="P37" s="220"/>
      <c r="Q37" s="219"/>
      <c r="R37" s="320"/>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24"/>
      <c r="B38" s="268"/>
      <c r="C38" s="268"/>
      <c r="D38" s="269"/>
      <c r="E38" s="268"/>
      <c r="F38" s="266"/>
      <c r="G38" s="266"/>
      <c r="H38" s="270"/>
      <c r="I38" s="266"/>
      <c r="J38" s="278"/>
      <c r="K38" s="266"/>
      <c r="L38" s="266"/>
      <c r="M38" s="266"/>
      <c r="N38" s="281"/>
      <c r="O38" s="323" t="s">
        <v>144</v>
      </c>
      <c r="P38" s="324"/>
      <c r="Q38" s="341" t="s">
        <v>452</v>
      </c>
      <c r="R38" s="325"/>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18">
        <v>17</v>
      </c>
      <c r="B39" s="261">
        <f>IF($E39="","",VLOOKUP($E39,'Fiú 6 kcs A ELO'!$A$7:$O$48,14))</f>
        <v>0</v>
      </c>
      <c r="C39" s="261">
        <f>IF($E39="","",VLOOKUP($E39,'Fiú 6 kcs A ELO'!$A$7:$O$48,15))</f>
        <v>0</v>
      </c>
      <c r="D39" s="262">
        <f>IF($E39="","",VLOOKUP($E39,'Fiú 6 kcs A ELO'!$A$7:$O$48,5))</f>
        <v>0</v>
      </c>
      <c r="E39" s="263">
        <v>7</v>
      </c>
      <c r="F39" s="264" t="str">
        <f>UPPER(IF($E39="","",VLOOKUP($E39,'Fiú 6 kcs A ELO'!$A$7:$O$48,2)))</f>
        <v xml:space="preserve">SZELES </v>
      </c>
      <c r="G39" s="264" t="str">
        <f>IF($E39="","",VLOOKUP($E39,'Fiú 6 kcs A ELO'!$A$7:$O$48,3))</f>
        <v>Bertalan</v>
      </c>
      <c r="H39" s="264"/>
      <c r="I39" s="264" t="str">
        <f>IF($E39="","",VLOOKUP($E39,'Fiú 6 kcs A ELO'!$A$7:$O$48,4))</f>
        <v>Zalaegerszegi Kölcsey Ferenc Gimnázium</v>
      </c>
      <c r="J39" s="265"/>
      <c r="K39" s="266"/>
      <c r="L39" s="266"/>
      <c r="M39" s="266"/>
      <c r="N39" s="281"/>
      <c r="O39" s="279" t="s">
        <v>140</v>
      </c>
      <c r="P39" s="326"/>
      <c r="Q39" s="342" t="s">
        <v>410</v>
      </c>
      <c r="R39" s="320"/>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24"/>
      <c r="B40" s="268"/>
      <c r="C40" s="268"/>
      <c r="D40" s="269"/>
      <c r="E40" s="268"/>
      <c r="F40" s="266"/>
      <c r="G40" s="266"/>
      <c r="H40" s="270"/>
      <c r="I40" s="279" t="s">
        <v>140</v>
      </c>
      <c r="J40" s="225" t="s">
        <v>377</v>
      </c>
      <c r="K40" s="272" t="str">
        <f>UPPER(IF(OR(J40="a",J40="as"),F39,IF(OR(J40="b",J40="bs"),F41,0)))</f>
        <v xml:space="preserve">SZELES </v>
      </c>
      <c r="L40" s="272"/>
      <c r="M40" s="266"/>
      <c r="N40" s="281"/>
      <c r="O40" s="219"/>
      <c r="P40" s="220"/>
      <c r="Q40" s="219"/>
      <c r="R40" s="320"/>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24">
        <v>18</v>
      </c>
      <c r="B41" s="261">
        <f>IF($E41="","",VLOOKUP($E41,'Fiú 6 kcs A ELO'!$A$7:$O$48,14))</f>
        <v>0</v>
      </c>
      <c r="C41" s="261">
        <f>IF($E41="","",VLOOKUP($E41,'Fiú 6 kcs A ELO'!$A$7:$O$48,15))</f>
        <v>0</v>
      </c>
      <c r="D41" s="262">
        <f>IF($E41="","",VLOOKUP($E41,'Fiú 6 kcs A ELO'!$A$7:$O$48,5))</f>
        <v>0</v>
      </c>
      <c r="E41" s="263">
        <v>24</v>
      </c>
      <c r="F41" s="274" t="str">
        <f>UPPER(IF($E41="","",VLOOKUP($E41,'Fiú 6 kcs A ELO'!$A$7:$O$48,2)))</f>
        <v xml:space="preserve">KOBA </v>
      </c>
      <c r="G41" s="274" t="str">
        <f>IF($E41="","",VLOOKUP($E41,'Fiú 6 kcs A ELO'!$A$7:$O$48,3))</f>
        <v>Ákos Bendegúz</v>
      </c>
      <c r="H41" s="274"/>
      <c r="I41" s="274" t="str">
        <f>IF($E41="","",VLOOKUP($E41,'Fiú 6 kcs A ELO'!$A$7:$O$48,4))</f>
        <v>Hőgyes Endre Gimnázium</v>
      </c>
      <c r="J41" s="275"/>
      <c r="K41" s="266" t="s">
        <v>400</v>
      </c>
      <c r="L41" s="276"/>
      <c r="M41" s="266"/>
      <c r="N41" s="281"/>
      <c r="O41" s="219"/>
      <c r="P41" s="220"/>
      <c r="Q41" s="344" t="str">
        <f>IF(Y3="","",CONCATENATE(AB1," pont"))</f>
        <v/>
      </c>
      <c r="R41" s="344"/>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24"/>
      <c r="B42" s="268"/>
      <c r="C42" s="268"/>
      <c r="D42" s="269"/>
      <c r="E42" s="277"/>
      <c r="F42" s="266"/>
      <c r="G42" s="266"/>
      <c r="H42" s="270"/>
      <c r="I42" s="266"/>
      <c r="J42" s="278"/>
      <c r="K42" s="279" t="s">
        <v>140</v>
      </c>
      <c r="L42" s="226" t="s">
        <v>383</v>
      </c>
      <c r="M42" s="272" t="str">
        <f>UPPER(IF(OR(L42="a",L42="as"),K40,IF(OR(L42="b",L42="bs"),K44,0)))</f>
        <v xml:space="preserve">SZELES </v>
      </c>
      <c r="N42" s="280"/>
      <c r="O42" s="219"/>
      <c r="P42" s="220"/>
      <c r="Q42" s="219"/>
      <c r="R42" s="320"/>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24">
        <v>19</v>
      </c>
      <c r="B43" s="261">
        <f>IF($E43="","",VLOOKUP($E43,'Fiú 6 kcs A ELO'!$A$7:$O$48,14))</f>
        <v>0</v>
      </c>
      <c r="C43" s="261">
        <f>IF($E43="","",VLOOKUP($E43,'Fiú 6 kcs A ELO'!$A$7:$O$48,15))</f>
        <v>0</v>
      </c>
      <c r="D43" s="262">
        <f>IF($E43="","",VLOOKUP($E43,'Fiú 6 kcs A ELO'!$A$7:$O$48,5))</f>
        <v>0</v>
      </c>
      <c r="E43" s="263">
        <v>14</v>
      </c>
      <c r="F43" s="274" t="str">
        <f>UPPER(IF($E43="","",VLOOKUP($E43,'Fiú 6 kcs A ELO'!$A$7:$O$48,2)))</f>
        <v xml:space="preserve">ANGYAL </v>
      </c>
      <c r="G43" s="274" t="str">
        <f>IF($E43="","",VLOOKUP($E43,'Fiú 6 kcs A ELO'!$A$7:$O$48,3))</f>
        <v>Miklós</v>
      </c>
      <c r="H43" s="274"/>
      <c r="I43" s="274" t="str">
        <f>IF($E43="","",VLOOKUP($E43,'Fiú 6 kcs A ELO'!$A$7:$O$48,4))</f>
        <v>Czuczor Gergely Bencés Gimnázium és Kollégium</v>
      </c>
      <c r="J43" s="265"/>
      <c r="K43" s="266"/>
      <c r="L43" s="282"/>
      <c r="M43" s="266" t="s">
        <v>402</v>
      </c>
      <c r="N43" s="283"/>
      <c r="O43" s="219"/>
      <c r="P43" s="220"/>
      <c r="Q43" s="219"/>
      <c r="R43" s="320"/>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24"/>
      <c r="B44" s="268"/>
      <c r="C44" s="268"/>
      <c r="D44" s="269"/>
      <c r="E44" s="277"/>
      <c r="F44" s="266"/>
      <c r="G44" s="266"/>
      <c r="H44" s="270"/>
      <c r="I44" s="279" t="s">
        <v>140</v>
      </c>
      <c r="J44" s="225" t="s">
        <v>383</v>
      </c>
      <c r="K44" s="272" t="str">
        <f>UPPER(IF(OR(J44="a",J44="as"),F43,IF(OR(J44="b",J44="bs"),F45,0)))</f>
        <v xml:space="preserve">ANGYAL </v>
      </c>
      <c r="L44" s="284"/>
      <c r="M44" s="266"/>
      <c r="N44" s="283"/>
      <c r="O44" s="219"/>
      <c r="P44" s="220"/>
      <c r="Q44" s="219"/>
      <c r="R44" s="320"/>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24">
        <v>20</v>
      </c>
      <c r="B45" s="261">
        <f>IF($E45="","",VLOOKUP($E45,'Fiú 6 kcs A ELO'!$A$7:$O$48,14))</f>
        <v>0</v>
      </c>
      <c r="C45" s="261">
        <f>IF($E45="","",VLOOKUP($E45,'Fiú 6 kcs A ELO'!$A$7:$O$48,15))</f>
        <v>0</v>
      </c>
      <c r="D45" s="262">
        <f>IF($E45="","",VLOOKUP($E45,'Fiú 6 kcs A ELO'!$A$7:$O$48,5))</f>
        <v>0</v>
      </c>
      <c r="E45" s="263">
        <v>25</v>
      </c>
      <c r="F45" s="274" t="str">
        <f>UPPER(IF($E45="","",VLOOKUP($E45,'Fiú 6 kcs A ELO'!$A$7:$O$48,2)))</f>
        <v>KOVÁCS</v>
      </c>
      <c r="G45" s="274" t="str">
        <f>IF($E45="","",VLOOKUP($E45,'Fiú 6 kcs A ELO'!$A$7:$O$48,3))</f>
        <v>Olivér</v>
      </c>
      <c r="H45" s="274"/>
      <c r="I45" s="274" t="str">
        <f>IF($E45="","",VLOOKUP($E45,'Fiú 6 kcs A ELO'!$A$7:$O$48,4))</f>
        <v>Jászberényi Nagyboldogasszony Katolikus Óvoda, Kéttannyelvű Általános Iskola és Gimnázium</v>
      </c>
      <c r="J45" s="285"/>
      <c r="K45" s="266" t="s">
        <v>400</v>
      </c>
      <c r="L45" s="266"/>
      <c r="M45" s="266"/>
      <c r="N45" s="283"/>
      <c r="O45" s="219"/>
      <c r="P45" s="220"/>
      <c r="Q45" s="219"/>
      <c r="R45" s="320"/>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24"/>
      <c r="B46" s="268"/>
      <c r="C46" s="268"/>
      <c r="D46" s="269"/>
      <c r="E46" s="277"/>
      <c r="F46" s="266"/>
      <c r="G46" s="266"/>
      <c r="H46" s="270"/>
      <c r="I46" s="266"/>
      <c r="J46" s="278"/>
      <c r="K46" s="266"/>
      <c r="L46" s="266"/>
      <c r="M46" s="279" t="s">
        <v>140</v>
      </c>
      <c r="N46" s="226" t="s">
        <v>383</v>
      </c>
      <c r="O46" s="272" t="str">
        <f>UPPER(IF(OR(N46="a",N46="as"),M42,IF(OR(N46="b",N46="bs"),M50,0)))</f>
        <v xml:space="preserve">SZELES </v>
      </c>
      <c r="P46" s="321"/>
      <c r="Q46" s="219"/>
      <c r="R46" s="320"/>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24">
        <v>21</v>
      </c>
      <c r="B47" s="261">
        <f>IF($E47="","",VLOOKUP($E47,'Fiú 6 kcs A ELO'!$A$7:$O$48,14))</f>
        <v>0</v>
      </c>
      <c r="C47" s="261">
        <f>IF($E47="","",VLOOKUP($E47,'Fiú 6 kcs A ELO'!$A$7:$O$48,15))</f>
        <v>0</v>
      </c>
      <c r="D47" s="262">
        <f>IF($E47="","",VLOOKUP($E47,'Fiú 6 kcs A ELO'!$A$7:$O$48,5))</f>
        <v>0</v>
      </c>
      <c r="E47" s="263">
        <v>28</v>
      </c>
      <c r="F47" s="274" t="str">
        <f>UPPER(IF($E47="","",VLOOKUP($E47,'Fiú 6 kcs A ELO'!$A$7:$O$48,2)))</f>
        <v>SIMON</v>
      </c>
      <c r="G47" s="274" t="str">
        <f>IF($E47="","",VLOOKUP($E47,'Fiú 6 kcs A ELO'!$A$7:$O$48,3))</f>
        <v>Ákos János</v>
      </c>
      <c r="H47" s="274"/>
      <c r="I47" s="274" t="str">
        <f>IF($E47="","",VLOOKUP($E47,'Fiú 6 kcs A ELO'!$A$7:$O$48,4))</f>
        <v>ELTE Bolyai János Gyakorló Általános Iskola és Gimnázium</v>
      </c>
      <c r="J47" s="287"/>
      <c r="K47" s="266"/>
      <c r="L47" s="266"/>
      <c r="M47" s="266"/>
      <c r="N47" s="283"/>
      <c r="O47" s="266" t="s">
        <v>444</v>
      </c>
      <c r="P47" s="320"/>
      <c r="Q47" s="219"/>
      <c r="R47" s="320"/>
      <c r="S47" s="223"/>
      <c r="T47" s="59"/>
      <c r="U47" s="59"/>
      <c r="V47" s="59"/>
      <c r="W47" s="59"/>
      <c r="X47" s="59"/>
      <c r="Y47" s="59"/>
      <c r="Z47" s="59"/>
      <c r="AA47" s="59"/>
      <c r="AB47" s="59"/>
      <c r="AC47" s="59"/>
      <c r="AD47" s="59"/>
      <c r="AE47" s="59"/>
      <c r="AF47" s="59"/>
      <c r="AG47" s="59"/>
      <c r="AH47" s="59"/>
      <c r="AI47" s="59"/>
      <c r="AJ47" s="59"/>
      <c r="AK47" s="59"/>
    </row>
    <row r="48" spans="1:37" ht="9.6" customHeight="1" x14ac:dyDescent="0.25">
      <c r="A48" s="224"/>
      <c r="B48" s="268"/>
      <c r="C48" s="268"/>
      <c r="D48" s="269"/>
      <c r="E48" s="277"/>
      <c r="F48" s="266"/>
      <c r="G48" s="266"/>
      <c r="H48" s="270"/>
      <c r="I48" s="279" t="s">
        <v>140</v>
      </c>
      <c r="J48" s="225" t="s">
        <v>384</v>
      </c>
      <c r="K48" s="272" t="str">
        <f>UPPER(IF(OR(J48="a",J48="as"),F47,IF(OR(J48="b",J48="bs"),F49,0)))</f>
        <v xml:space="preserve">CSORBA </v>
      </c>
      <c r="L48" s="272"/>
      <c r="M48" s="266"/>
      <c r="N48" s="283"/>
      <c r="O48" s="219"/>
      <c r="P48" s="320"/>
      <c r="Q48" s="219"/>
      <c r="R48" s="320"/>
      <c r="S48" s="223"/>
      <c r="T48" s="59"/>
      <c r="U48" s="59"/>
      <c r="V48" s="59"/>
      <c r="W48" s="59"/>
      <c r="X48" s="59"/>
      <c r="Y48" s="59"/>
      <c r="Z48" s="59"/>
      <c r="AA48" s="59"/>
      <c r="AB48" s="59"/>
      <c r="AC48" s="59"/>
      <c r="AD48" s="59"/>
      <c r="AE48" s="59"/>
      <c r="AF48" s="59"/>
      <c r="AG48" s="59"/>
      <c r="AH48" s="59"/>
      <c r="AI48" s="59"/>
      <c r="AJ48" s="59"/>
      <c r="AK48" s="59"/>
    </row>
    <row r="49" spans="1:37" ht="9.6" customHeight="1" x14ac:dyDescent="0.25">
      <c r="A49" s="224">
        <v>22</v>
      </c>
      <c r="B49" s="261">
        <f>IF($E49="","",VLOOKUP($E49,'Fiú 6 kcs A ELO'!$A$7:$O$48,14))</f>
        <v>0</v>
      </c>
      <c r="C49" s="261">
        <f>IF($E49="","",VLOOKUP($E49,'Fiú 6 kcs A ELO'!$A$7:$O$48,15))</f>
        <v>0</v>
      </c>
      <c r="D49" s="262">
        <f>IF($E49="","",VLOOKUP($E49,'Fiú 6 kcs A ELO'!$A$7:$O$48,5))</f>
        <v>0</v>
      </c>
      <c r="E49" s="263">
        <v>17</v>
      </c>
      <c r="F49" s="274" t="str">
        <f>UPPER(IF($E49="","",VLOOKUP($E49,'Fiú 6 kcs A ELO'!$A$7:$O$48,2)))</f>
        <v xml:space="preserve">CSORBA </v>
      </c>
      <c r="G49" s="274" t="str">
        <f>IF($E49="","",VLOOKUP($E49,'Fiú 6 kcs A ELO'!$A$7:$O$48,3))</f>
        <v>Lőrinc</v>
      </c>
      <c r="H49" s="274"/>
      <c r="I49" s="274" t="str">
        <f>IF($E49="","",VLOOKUP($E49,'Fiú 6 kcs A ELO'!$A$7:$O$48,4))</f>
        <v>Nyíregyházi Krúdy Gyula Gimnázium</v>
      </c>
      <c r="J49" s="275"/>
      <c r="K49" s="266" t="s">
        <v>417</v>
      </c>
      <c r="L49" s="276"/>
      <c r="M49" s="266"/>
      <c r="N49" s="283"/>
      <c r="O49" s="219"/>
      <c r="P49" s="320"/>
      <c r="Q49" s="219"/>
      <c r="R49" s="320"/>
      <c r="S49" s="223"/>
      <c r="T49" s="59"/>
      <c r="U49" s="59"/>
      <c r="V49" s="59"/>
      <c r="W49" s="59"/>
      <c r="X49" s="59"/>
      <c r="Y49" s="59"/>
      <c r="Z49" s="59"/>
      <c r="AA49" s="59"/>
      <c r="AB49" s="59"/>
      <c r="AC49" s="59"/>
      <c r="AD49" s="59"/>
      <c r="AE49" s="59"/>
      <c r="AF49" s="59"/>
      <c r="AG49" s="59"/>
      <c r="AH49" s="59"/>
      <c r="AI49" s="59"/>
      <c r="AJ49" s="59"/>
      <c r="AK49" s="59"/>
    </row>
    <row r="50" spans="1:37" ht="9.6" customHeight="1" x14ac:dyDescent="0.25">
      <c r="A50" s="224"/>
      <c r="B50" s="268"/>
      <c r="C50" s="268"/>
      <c r="D50" s="269"/>
      <c r="E50" s="277"/>
      <c r="F50" s="266"/>
      <c r="G50" s="266"/>
      <c r="H50" s="270"/>
      <c r="I50" s="266"/>
      <c r="J50" s="278"/>
      <c r="K50" s="279" t="s">
        <v>140</v>
      </c>
      <c r="L50" s="226" t="s">
        <v>384</v>
      </c>
      <c r="M50" s="272" t="str">
        <f>UPPER(IF(OR(L50="a",L50="as"),K48,IF(OR(L50="b",L50="bs"),K52,0)))</f>
        <v>GUITPRECHT</v>
      </c>
      <c r="N50" s="289"/>
      <c r="O50" s="219"/>
      <c r="P50" s="320"/>
      <c r="Q50" s="219"/>
      <c r="R50" s="320"/>
      <c r="S50" s="223"/>
      <c r="T50" s="59"/>
      <c r="U50" s="59"/>
      <c r="V50" s="59"/>
      <c r="W50" s="59"/>
      <c r="X50" s="59"/>
      <c r="Y50" s="59"/>
      <c r="Z50" s="59"/>
      <c r="AA50" s="59"/>
      <c r="AB50" s="59"/>
      <c r="AC50" s="59"/>
      <c r="AD50" s="59"/>
      <c r="AE50" s="59"/>
      <c r="AF50" s="59"/>
      <c r="AG50" s="59"/>
      <c r="AH50" s="59"/>
      <c r="AI50" s="59"/>
      <c r="AJ50" s="59"/>
      <c r="AK50" s="59"/>
    </row>
    <row r="51" spans="1:37" ht="9.6" customHeight="1" x14ac:dyDescent="0.25">
      <c r="A51" s="224">
        <v>23</v>
      </c>
      <c r="B51" s="261" t="str">
        <f>IF($E51="","",VLOOKUP($E51,'Fiú 6 kcs A ELO'!$A$7:$O$48,14))</f>
        <v/>
      </c>
      <c r="C51" s="261" t="str">
        <f>IF($E51="","",VLOOKUP($E51,'Fiú 6 kcs A ELO'!$A$7:$O$48,15))</f>
        <v/>
      </c>
      <c r="D51" s="262" t="str">
        <f>IF($E51="","",VLOOKUP($E51,'Fiú 6 kcs A ELO'!$A$7:$O$48,5))</f>
        <v/>
      </c>
      <c r="E51" s="263"/>
      <c r="F51" s="274" t="s">
        <v>385</v>
      </c>
      <c r="G51" s="274" t="str">
        <f>IF($E51="","",VLOOKUP($E51,'Fiú 6 kcs A ELO'!$A$7:$O$48,3))</f>
        <v/>
      </c>
      <c r="H51" s="274"/>
      <c r="I51" s="274" t="str">
        <f>IF($E51="","",VLOOKUP($E51,'Fiú 6 kcs A ELO'!$A$7:$O$48,4))</f>
        <v/>
      </c>
      <c r="J51" s="265"/>
      <c r="K51" s="266"/>
      <c r="L51" s="282"/>
      <c r="M51" s="266" t="s">
        <v>403</v>
      </c>
      <c r="N51" s="281"/>
      <c r="O51" s="219"/>
      <c r="P51" s="320"/>
      <c r="Q51" s="219"/>
      <c r="R51" s="320"/>
      <c r="S51" s="223"/>
      <c r="T51" s="59"/>
      <c r="U51" s="59"/>
      <c r="V51" s="59"/>
      <c r="W51" s="59"/>
      <c r="X51" s="59"/>
      <c r="Y51" s="59"/>
      <c r="Z51" s="59"/>
      <c r="AA51" s="59"/>
      <c r="AB51" s="59"/>
      <c r="AC51" s="59"/>
      <c r="AD51" s="59"/>
      <c r="AE51" s="59"/>
      <c r="AF51" s="59"/>
      <c r="AG51" s="59"/>
      <c r="AH51" s="59"/>
      <c r="AI51" s="59"/>
      <c r="AJ51" s="59"/>
      <c r="AK51" s="59"/>
    </row>
    <row r="52" spans="1:37" ht="9.6" customHeight="1" x14ac:dyDescent="0.25">
      <c r="A52" s="224"/>
      <c r="B52" s="268"/>
      <c r="C52" s="268"/>
      <c r="D52" s="269"/>
      <c r="E52" s="268"/>
      <c r="F52" s="266"/>
      <c r="G52" s="266"/>
      <c r="H52" s="270"/>
      <c r="I52" s="279" t="s">
        <v>140</v>
      </c>
      <c r="J52" s="225" t="s">
        <v>378</v>
      </c>
      <c r="K52" s="272" t="str">
        <f>UPPER(IF(OR(J52="a",J52="as"),F51,IF(OR(J52="b",J52="bs"),F53,0)))</f>
        <v>GUITPRECHT</v>
      </c>
      <c r="L52" s="284"/>
      <c r="M52" s="266"/>
      <c r="N52" s="281"/>
      <c r="O52" s="219"/>
      <c r="P52" s="320"/>
      <c r="Q52" s="219"/>
      <c r="R52" s="320"/>
      <c r="S52" s="223"/>
      <c r="T52" s="59"/>
      <c r="U52" s="59"/>
      <c r="V52" s="59"/>
      <c r="W52" s="59"/>
      <c r="X52" s="59"/>
      <c r="Y52" s="59"/>
      <c r="Z52" s="59"/>
      <c r="AA52" s="59"/>
      <c r="AB52" s="59"/>
      <c r="AC52" s="59"/>
      <c r="AD52" s="59"/>
      <c r="AE52" s="59"/>
      <c r="AF52" s="59"/>
      <c r="AG52" s="59"/>
      <c r="AH52" s="59"/>
      <c r="AI52" s="59"/>
      <c r="AJ52" s="59"/>
      <c r="AK52" s="59"/>
    </row>
    <row r="53" spans="1:37" ht="9.6" customHeight="1" x14ac:dyDescent="0.25">
      <c r="A53" s="218">
        <v>24</v>
      </c>
      <c r="B53" s="261">
        <f>IF($E53="","",VLOOKUP($E53,'Fiú 6 kcs A ELO'!$A$7:$O$48,14))</f>
        <v>0</v>
      </c>
      <c r="C53" s="261">
        <f>IF($E53="","",VLOOKUP($E53,'Fiú 6 kcs A ELO'!$A$7:$O$48,15))</f>
        <v>0</v>
      </c>
      <c r="D53" s="262">
        <f>IF($E53="","",VLOOKUP($E53,'Fiú 6 kcs A ELO'!$A$7:$O$48,5))</f>
        <v>0</v>
      </c>
      <c r="E53" s="263">
        <v>4</v>
      </c>
      <c r="F53" s="264" t="str">
        <f>UPPER(IF($E53="","",VLOOKUP($E53,'Fiú 6 kcs A ELO'!$A$7:$O$48,2)))</f>
        <v>GUITPRECHT</v>
      </c>
      <c r="G53" s="264" t="str">
        <f>IF($E53="","",VLOOKUP($E53,'Fiú 6 kcs A ELO'!$A$7:$O$48,3))</f>
        <v>Dávid</v>
      </c>
      <c r="H53" s="264"/>
      <c r="I53" s="264" t="str">
        <f>IF($E53="","",VLOOKUP($E53,'Fiú 6 kcs A ELO'!$A$7:$O$48,4))</f>
        <v>Zalaegerszegi Kölcsey Ferenc Gimnázium</v>
      </c>
      <c r="J53" s="285"/>
      <c r="K53" s="266"/>
      <c r="L53" s="266"/>
      <c r="M53" s="266"/>
      <c r="N53" s="281"/>
      <c r="O53" s="219"/>
      <c r="P53" s="320"/>
      <c r="Q53" s="219"/>
      <c r="R53" s="320"/>
      <c r="S53" s="223"/>
      <c r="T53" s="59"/>
      <c r="U53" s="59"/>
      <c r="V53" s="59"/>
      <c r="W53" s="59"/>
      <c r="X53" s="59"/>
      <c r="Y53" s="59"/>
      <c r="Z53" s="59"/>
      <c r="AA53" s="59"/>
      <c r="AB53" s="59"/>
      <c r="AC53" s="59"/>
      <c r="AD53" s="59"/>
      <c r="AE53" s="59"/>
      <c r="AF53" s="59"/>
      <c r="AG53" s="59"/>
      <c r="AH53" s="59"/>
      <c r="AI53" s="59"/>
      <c r="AJ53" s="59"/>
      <c r="AK53" s="59"/>
    </row>
    <row r="54" spans="1:37" ht="9.6" customHeight="1" x14ac:dyDescent="0.25">
      <c r="A54" s="224"/>
      <c r="B54" s="268"/>
      <c r="C54" s="268"/>
      <c r="D54" s="269"/>
      <c r="E54" s="268"/>
      <c r="F54" s="286"/>
      <c r="G54" s="286"/>
      <c r="H54" s="290"/>
      <c r="I54" s="286"/>
      <c r="J54" s="278"/>
      <c r="K54" s="266"/>
      <c r="L54" s="266"/>
      <c r="M54" s="266"/>
      <c r="N54" s="281"/>
      <c r="O54" s="279" t="s">
        <v>140</v>
      </c>
      <c r="P54" s="226" t="s">
        <v>378</v>
      </c>
      <c r="Q54" s="272" t="str">
        <f>UPPER(IF(OR(P54="a",P54="as"),O46,IF(OR(P54="b",P54="bs"),O62,0)))</f>
        <v>MOLNÁR</v>
      </c>
      <c r="R54" s="322"/>
      <c r="S54" s="223"/>
      <c r="T54" s="59"/>
      <c r="U54" s="59"/>
      <c r="V54" s="59"/>
      <c r="W54" s="59"/>
      <c r="X54" s="59"/>
      <c r="Y54" s="59"/>
      <c r="Z54" s="59"/>
      <c r="AA54" s="59"/>
      <c r="AB54" s="59"/>
      <c r="AC54" s="59"/>
      <c r="AD54" s="59"/>
      <c r="AE54" s="59"/>
      <c r="AF54" s="59"/>
      <c r="AG54" s="59"/>
      <c r="AH54" s="59"/>
      <c r="AI54" s="59"/>
      <c r="AJ54" s="59"/>
      <c r="AK54" s="59"/>
    </row>
    <row r="55" spans="1:37" ht="9.6" customHeight="1" x14ac:dyDescent="0.25">
      <c r="A55" s="218">
        <v>25</v>
      </c>
      <c r="B55" s="261">
        <f>IF($E55="","",VLOOKUP($E55,'Fiú 6 kcs A ELO'!$A$7:$O$48,14))</f>
        <v>0</v>
      </c>
      <c r="C55" s="261">
        <f>IF($E55="","",VLOOKUP($E55,'Fiú 6 kcs A ELO'!$A$7:$O$48,15))</f>
        <v>0</v>
      </c>
      <c r="D55" s="262">
        <f>IF($E55="","",VLOOKUP($E55,'Fiú 6 kcs A ELO'!$A$7:$O$48,5))</f>
        <v>0</v>
      </c>
      <c r="E55" s="263">
        <v>6</v>
      </c>
      <c r="F55" s="264" t="str">
        <f>UPPER(IF($E55="","",VLOOKUP($E55,'Fiú 6 kcs A ELO'!$A$7:$O$48,2)))</f>
        <v xml:space="preserve">SZILASI </v>
      </c>
      <c r="G55" s="264" t="str">
        <f>IF($E55="","",VLOOKUP($E55,'Fiú 6 kcs A ELO'!$A$7:$O$48,3))</f>
        <v>Dávid</v>
      </c>
      <c r="H55" s="264"/>
      <c r="I55" s="264" t="str">
        <f>IF($E55="","",VLOOKUP($E55,'Fiú 6 kcs A ELO'!$A$7:$O$48,4))</f>
        <v>Orosházi Táncsics Mihály Gimnázium és Kollégium</v>
      </c>
      <c r="J55" s="265"/>
      <c r="K55" s="266"/>
      <c r="L55" s="266"/>
      <c r="M55" s="266"/>
      <c r="N55" s="281"/>
      <c r="O55" s="219"/>
      <c r="P55" s="320"/>
      <c r="Q55" s="266" t="s">
        <v>401</v>
      </c>
      <c r="R55" s="220"/>
      <c r="S55" s="223"/>
      <c r="T55" s="59"/>
      <c r="U55" s="59"/>
      <c r="V55" s="59"/>
      <c r="W55" s="59"/>
      <c r="X55" s="59"/>
      <c r="Y55" s="59"/>
      <c r="Z55" s="59"/>
      <c r="AA55" s="59"/>
      <c r="AB55" s="59"/>
      <c r="AC55" s="59"/>
      <c r="AD55" s="59"/>
      <c r="AE55" s="59"/>
      <c r="AF55" s="59"/>
      <c r="AG55" s="59"/>
      <c r="AH55" s="59"/>
      <c r="AI55" s="59"/>
      <c r="AJ55" s="59"/>
      <c r="AK55" s="59"/>
    </row>
    <row r="56" spans="1:37" ht="9.6" customHeight="1" x14ac:dyDescent="0.25">
      <c r="A56" s="224"/>
      <c r="B56" s="268"/>
      <c r="C56" s="268"/>
      <c r="D56" s="269"/>
      <c r="E56" s="268"/>
      <c r="F56" s="266"/>
      <c r="G56" s="266"/>
      <c r="H56" s="270"/>
      <c r="I56" s="279" t="s">
        <v>140</v>
      </c>
      <c r="J56" s="225" t="s">
        <v>383</v>
      </c>
      <c r="K56" s="272" t="str">
        <f>UPPER(IF(OR(J56="a",J56="as"),F55,IF(OR(J56="b",J56="bs"),F57,0)))</f>
        <v xml:space="preserve">SZILASI </v>
      </c>
      <c r="L56" s="272"/>
      <c r="M56" s="266"/>
      <c r="N56" s="281"/>
      <c r="O56" s="219"/>
      <c r="P56" s="320"/>
      <c r="Q56" s="219"/>
      <c r="R56" s="220"/>
      <c r="S56" s="223"/>
      <c r="T56" s="59"/>
      <c r="U56" s="59"/>
      <c r="V56" s="59"/>
      <c r="W56" s="59"/>
      <c r="X56" s="59"/>
      <c r="Y56" s="59"/>
      <c r="Z56" s="59"/>
      <c r="AA56" s="59"/>
      <c r="AB56" s="59"/>
      <c r="AC56" s="59"/>
      <c r="AD56" s="59"/>
      <c r="AE56" s="59"/>
      <c r="AF56" s="59"/>
      <c r="AG56" s="59"/>
      <c r="AH56" s="59"/>
      <c r="AI56" s="59"/>
      <c r="AJ56" s="59"/>
      <c r="AK56" s="59"/>
    </row>
    <row r="57" spans="1:37" ht="9.6" customHeight="1" x14ac:dyDescent="0.25">
      <c r="A57" s="224">
        <v>26</v>
      </c>
      <c r="B57" s="261">
        <f>IF($E57="","",VLOOKUP($E57,'Fiú 6 kcs A ELO'!$A$7:$O$48,14))</f>
        <v>0</v>
      </c>
      <c r="C57" s="261">
        <f>IF($E57="","",VLOOKUP($E57,'Fiú 6 kcs A ELO'!$A$7:$O$48,15))</f>
        <v>0</v>
      </c>
      <c r="D57" s="262">
        <f>IF($E57="","",VLOOKUP($E57,'Fiú 6 kcs A ELO'!$A$7:$O$48,5))</f>
        <v>0</v>
      </c>
      <c r="E57" s="263">
        <v>22</v>
      </c>
      <c r="F57" s="274" t="str">
        <f>UPPER(IF($E57="","",VLOOKUP($E57,'Fiú 6 kcs A ELO'!$A$7:$O$48,2)))</f>
        <v>GÖMÖRY</v>
      </c>
      <c r="G57" s="274" t="str">
        <f>IF($E57="","",VLOOKUP($E57,'Fiú 6 kcs A ELO'!$A$7:$O$48,3))</f>
        <v>Ádám</v>
      </c>
      <c r="H57" s="274"/>
      <c r="I57" s="274" t="str">
        <f>IF($E57="","",VLOOKUP($E57,'Fiú 6 kcs A ELO'!$A$7:$O$48,4))</f>
        <v>Szent Mór Katolikus Óvoda, Általános Iskola, Alapfokú Művészeti Iskola és Gimnázium Pécs</v>
      </c>
      <c r="J57" s="275"/>
      <c r="K57" s="266" t="s">
        <v>396</v>
      </c>
      <c r="L57" s="276"/>
      <c r="M57" s="266"/>
      <c r="N57" s="281"/>
      <c r="O57" s="219"/>
      <c r="P57" s="320"/>
      <c r="Q57" s="219"/>
      <c r="R57" s="220"/>
      <c r="S57" s="223"/>
      <c r="T57" s="59"/>
      <c r="U57" s="59"/>
      <c r="V57" s="59"/>
      <c r="W57" s="59"/>
      <c r="X57" s="59"/>
      <c r="Y57" s="59"/>
      <c r="Z57" s="59"/>
      <c r="AA57" s="59"/>
      <c r="AB57" s="59"/>
      <c r="AC57" s="59"/>
      <c r="AD57" s="59"/>
      <c r="AE57" s="59"/>
      <c r="AF57" s="59"/>
      <c r="AG57" s="59"/>
      <c r="AH57" s="59"/>
      <c r="AI57" s="59"/>
      <c r="AJ57" s="59"/>
      <c r="AK57" s="59"/>
    </row>
    <row r="58" spans="1:37" ht="9.6" customHeight="1" x14ac:dyDescent="0.25">
      <c r="A58" s="224"/>
      <c r="B58" s="268"/>
      <c r="C58" s="268"/>
      <c r="D58" s="269"/>
      <c r="E58" s="277"/>
      <c r="F58" s="266"/>
      <c r="G58" s="266"/>
      <c r="H58" s="270"/>
      <c r="I58" s="266"/>
      <c r="J58" s="278"/>
      <c r="K58" s="279" t="s">
        <v>140</v>
      </c>
      <c r="L58" s="226" t="s">
        <v>383</v>
      </c>
      <c r="M58" s="272" t="str">
        <f>UPPER(IF(OR(L58="a",L58="as"),K56,IF(OR(L58="b",L58="bs"),K60,0)))</f>
        <v xml:space="preserve">SZILASI </v>
      </c>
      <c r="N58" s="280"/>
      <c r="O58" s="219"/>
      <c r="P58" s="320"/>
      <c r="Q58" s="219"/>
      <c r="R58" s="220"/>
      <c r="S58" s="223"/>
      <c r="T58" s="59"/>
      <c r="U58" s="59"/>
      <c r="V58" s="59"/>
      <c r="W58" s="59"/>
      <c r="X58" s="59"/>
      <c r="Y58" s="59"/>
      <c r="Z58" s="59"/>
      <c r="AA58" s="59"/>
      <c r="AB58" s="59"/>
      <c r="AC58" s="59"/>
      <c r="AD58" s="59"/>
      <c r="AE58" s="59"/>
      <c r="AF58" s="59"/>
      <c r="AG58" s="59"/>
      <c r="AH58" s="59"/>
      <c r="AI58" s="59"/>
      <c r="AJ58" s="59"/>
      <c r="AK58" s="59"/>
    </row>
    <row r="59" spans="1:37" ht="9.6" customHeight="1" x14ac:dyDescent="0.25">
      <c r="A59" s="224">
        <v>27</v>
      </c>
      <c r="B59" s="261">
        <f>IF($E59="","",VLOOKUP($E59,'Fiú 6 kcs A ELO'!$A$7:$O$48,14))</f>
        <v>0</v>
      </c>
      <c r="C59" s="261">
        <f>IF($E59="","",VLOOKUP($E59,'Fiú 6 kcs A ELO'!$A$7:$O$48,15))</f>
        <v>0</v>
      </c>
      <c r="D59" s="262">
        <f>IF($E59="","",VLOOKUP($E59,'Fiú 6 kcs A ELO'!$A$7:$O$48,5))</f>
        <v>0</v>
      </c>
      <c r="E59" s="263">
        <v>21</v>
      </c>
      <c r="F59" s="274" t="str">
        <f>UPPER(IF($E59="","",VLOOKUP($E59,'Fiú 6 kcs A ELO'!$A$7:$O$48,2)))</f>
        <v xml:space="preserve">HORVÁTH </v>
      </c>
      <c r="G59" s="274" t="str">
        <f>IF($E59="","",VLOOKUP($E59,'Fiú 6 kcs A ELO'!$A$7:$O$48,3))</f>
        <v>Levente</v>
      </c>
      <c r="H59" s="274"/>
      <c r="I59" s="274" t="str">
        <f>IF($E59="","",VLOOKUP($E59,'Fiú 6 kcs A ELO'!$A$7:$O$48,4))</f>
        <v>Tatabányai Árpád Gimnázium</v>
      </c>
      <c r="J59" s="265"/>
      <c r="K59" s="266"/>
      <c r="L59" s="282"/>
      <c r="M59" s="266" t="s">
        <v>417</v>
      </c>
      <c r="N59" s="283"/>
      <c r="O59" s="219"/>
      <c r="P59" s="320"/>
      <c r="Q59" s="219"/>
      <c r="R59" s="220"/>
      <c r="S59" s="227"/>
      <c r="T59" s="59"/>
      <c r="U59" s="59"/>
      <c r="V59" s="59"/>
      <c r="W59" s="59"/>
      <c r="X59" s="59"/>
      <c r="Y59" s="59"/>
      <c r="Z59" s="59"/>
      <c r="AA59" s="59"/>
      <c r="AB59" s="59"/>
      <c r="AC59" s="59"/>
      <c r="AD59" s="59"/>
      <c r="AE59" s="59"/>
      <c r="AF59" s="59"/>
      <c r="AG59" s="59"/>
      <c r="AH59" s="59"/>
      <c r="AI59" s="59"/>
      <c r="AJ59" s="59"/>
      <c r="AK59" s="59"/>
    </row>
    <row r="60" spans="1:37" ht="9.6" customHeight="1" x14ac:dyDescent="0.25">
      <c r="A60" s="224"/>
      <c r="B60" s="268"/>
      <c r="C60" s="268"/>
      <c r="D60" s="269"/>
      <c r="E60" s="277"/>
      <c r="F60" s="266"/>
      <c r="G60" s="266"/>
      <c r="H60" s="270"/>
      <c r="I60" s="279" t="s">
        <v>140</v>
      </c>
      <c r="J60" s="225" t="s">
        <v>384</v>
      </c>
      <c r="K60" s="272" t="str">
        <f>UPPER(IF(OR(J60="a",J60="as"),F59,IF(OR(J60="b",J60="bs"),F61,0)))</f>
        <v xml:space="preserve">BAKOS </v>
      </c>
      <c r="L60" s="284"/>
      <c r="M60" s="266"/>
      <c r="N60" s="283"/>
      <c r="O60" s="219"/>
      <c r="P60" s="320"/>
      <c r="Q60" s="219"/>
      <c r="R60" s="220"/>
      <c r="S60" s="223"/>
      <c r="T60" s="59"/>
      <c r="U60" s="59"/>
      <c r="V60" s="59"/>
      <c r="W60" s="59"/>
      <c r="X60" s="59"/>
      <c r="Y60" s="59"/>
      <c r="Z60" s="59"/>
      <c r="AA60" s="59"/>
      <c r="AB60" s="59"/>
      <c r="AC60" s="59"/>
      <c r="AD60" s="59"/>
      <c r="AE60" s="59"/>
      <c r="AF60" s="59"/>
      <c r="AG60" s="59"/>
      <c r="AH60" s="59"/>
      <c r="AI60" s="59"/>
      <c r="AJ60" s="59"/>
      <c r="AK60" s="59"/>
    </row>
    <row r="61" spans="1:37" ht="9.6" customHeight="1" x14ac:dyDescent="0.25">
      <c r="A61" s="224">
        <v>28</v>
      </c>
      <c r="B61" s="261">
        <f>IF($E61="","",VLOOKUP($E61,'Fiú 6 kcs A ELO'!$A$7:$O$48,14))</f>
        <v>0</v>
      </c>
      <c r="C61" s="261">
        <f>IF($E61="","",VLOOKUP($E61,'Fiú 6 kcs A ELO'!$A$7:$O$48,15))</f>
        <v>0</v>
      </c>
      <c r="D61" s="262">
        <f>IF($E61="","",VLOOKUP($E61,'Fiú 6 kcs A ELO'!$A$7:$O$48,5))</f>
        <v>0</v>
      </c>
      <c r="E61" s="263">
        <v>9</v>
      </c>
      <c r="F61" s="274" t="str">
        <f>UPPER(IF($E61="","",VLOOKUP($E61,'Fiú 6 kcs A ELO'!$A$7:$O$48,2)))</f>
        <v xml:space="preserve">BAKOS </v>
      </c>
      <c r="G61" s="274" t="str">
        <f>IF($E61="","",VLOOKUP($E61,'Fiú 6 kcs A ELO'!$A$7:$O$48,3))</f>
        <v>Benedek</v>
      </c>
      <c r="H61" s="274"/>
      <c r="I61" s="274" t="str">
        <f>IF($E61="","",VLOOKUP($E61,'Fiú 6 kcs A ELO'!$A$7:$O$48,4))</f>
        <v>Hunyadi János Evangélikus Óvoda, Általános Iskola és Alapfokú Művészeti Iskola</v>
      </c>
      <c r="J61" s="285"/>
      <c r="K61" s="266" t="s">
        <v>396</v>
      </c>
      <c r="L61" s="266"/>
      <c r="M61" s="266"/>
      <c r="N61" s="283"/>
      <c r="O61" s="219"/>
      <c r="P61" s="320"/>
      <c r="Q61" s="219"/>
      <c r="R61" s="220"/>
      <c r="S61" s="223"/>
      <c r="T61" s="59"/>
      <c r="U61" s="59"/>
      <c r="V61" s="59"/>
      <c r="W61" s="59"/>
      <c r="X61" s="59"/>
      <c r="Y61" s="59"/>
      <c r="Z61" s="59"/>
      <c r="AA61" s="59"/>
      <c r="AB61" s="59"/>
      <c r="AC61" s="59"/>
      <c r="AD61" s="59"/>
      <c r="AE61" s="59"/>
      <c r="AF61" s="59"/>
      <c r="AG61" s="59"/>
      <c r="AH61" s="59"/>
      <c r="AI61" s="59"/>
      <c r="AJ61" s="59"/>
      <c r="AK61" s="59"/>
    </row>
    <row r="62" spans="1:37" ht="9.6" customHeight="1" x14ac:dyDescent="0.25">
      <c r="A62" s="224"/>
      <c r="B62" s="268"/>
      <c r="C62" s="268"/>
      <c r="D62" s="269"/>
      <c r="E62" s="277"/>
      <c r="F62" s="266"/>
      <c r="G62" s="266"/>
      <c r="H62" s="270"/>
      <c r="I62" s="266"/>
      <c r="J62" s="278"/>
      <c r="K62" s="266"/>
      <c r="L62" s="266"/>
      <c r="M62" s="279" t="s">
        <v>140</v>
      </c>
      <c r="N62" s="226" t="s">
        <v>378</v>
      </c>
      <c r="O62" s="272" t="str">
        <f>UPPER(IF(OR(N62="a",N62="as"),M58,IF(OR(N62="b",N62="bs"),M66,0)))</f>
        <v>MOLNÁR</v>
      </c>
      <c r="P62" s="322"/>
      <c r="Q62" s="219"/>
      <c r="R62" s="220"/>
      <c r="S62" s="223"/>
      <c r="T62" s="59"/>
      <c r="U62" s="59"/>
      <c r="V62" s="59"/>
      <c r="W62" s="59"/>
      <c r="X62" s="59"/>
      <c r="Y62" s="59"/>
      <c r="Z62" s="59"/>
      <c r="AA62" s="59"/>
      <c r="AB62" s="59"/>
      <c r="AC62" s="59"/>
      <c r="AD62" s="59"/>
      <c r="AE62" s="59"/>
      <c r="AF62" s="59"/>
      <c r="AG62" s="59"/>
      <c r="AH62" s="59"/>
      <c r="AI62" s="59"/>
      <c r="AJ62" s="59"/>
      <c r="AK62" s="59"/>
    </row>
    <row r="63" spans="1:37" ht="9.6" customHeight="1" x14ac:dyDescent="0.25">
      <c r="A63" s="224">
        <v>29</v>
      </c>
      <c r="B63" s="261">
        <f>IF($E63="","",VLOOKUP($E63,'Fiú 6 kcs A ELO'!$A$7:$O$48,14))</f>
        <v>0</v>
      </c>
      <c r="C63" s="261">
        <f>IF($E63="","",VLOOKUP($E63,'Fiú 6 kcs A ELO'!$A$7:$O$48,15))</f>
        <v>0</v>
      </c>
      <c r="D63" s="262">
        <f>IF($E63="","",VLOOKUP($E63,'Fiú 6 kcs A ELO'!$A$7:$O$48,5))</f>
        <v>0</v>
      </c>
      <c r="E63" s="263">
        <v>13</v>
      </c>
      <c r="F63" s="274" t="str">
        <f>UPPER(IF($E63="","",VLOOKUP($E63,'Fiú 6 kcs A ELO'!$A$7:$O$48,2)))</f>
        <v>GULYÁS</v>
      </c>
      <c r="G63" s="274" t="str">
        <f>IF($E63="","",VLOOKUP($E63,'Fiú 6 kcs A ELO'!$A$7:$O$48,3))</f>
        <v>Donát</v>
      </c>
      <c r="H63" s="274"/>
      <c r="I63" s="274" t="str">
        <f>IF($E63="","",VLOOKUP($E63,'Fiú 6 kcs A ELO'!$A$7:$O$48,4))</f>
        <v>Hétvezér Ált Isk. Szfvár</v>
      </c>
      <c r="J63" s="287"/>
      <c r="K63" s="266"/>
      <c r="L63" s="266"/>
      <c r="M63" s="266"/>
      <c r="N63" s="283"/>
      <c r="O63" s="266" t="s">
        <v>446</v>
      </c>
      <c r="P63" s="281"/>
      <c r="Q63" s="221"/>
      <c r="R63" s="222"/>
      <c r="S63" s="223"/>
      <c r="T63" s="59"/>
      <c r="U63" s="59"/>
      <c r="V63" s="59"/>
      <c r="W63" s="59"/>
      <c r="X63" s="59"/>
      <c r="Y63" s="59"/>
      <c r="Z63" s="59"/>
      <c r="AA63" s="59"/>
      <c r="AB63" s="59"/>
      <c r="AC63" s="59"/>
      <c r="AD63" s="59"/>
      <c r="AE63" s="59"/>
      <c r="AF63" s="59"/>
      <c r="AG63" s="59"/>
      <c r="AH63" s="59"/>
      <c r="AI63" s="59"/>
      <c r="AJ63" s="59"/>
      <c r="AK63" s="59"/>
    </row>
    <row r="64" spans="1:37" ht="9.6" customHeight="1" x14ac:dyDescent="0.25">
      <c r="A64" s="224"/>
      <c r="B64" s="268"/>
      <c r="C64" s="268"/>
      <c r="D64" s="269"/>
      <c r="E64" s="277"/>
      <c r="F64" s="266"/>
      <c r="G64" s="266"/>
      <c r="H64" s="270"/>
      <c r="I64" s="279" t="s">
        <v>140</v>
      </c>
      <c r="J64" s="225" t="s">
        <v>383</v>
      </c>
      <c r="K64" s="272" t="str">
        <f>UPPER(IF(OR(J64="a",J64="as"),F63,IF(OR(J64="b",J64="bs"),F65,0)))</f>
        <v>GULYÁS</v>
      </c>
      <c r="L64" s="272"/>
      <c r="M64" s="266"/>
      <c r="N64" s="283"/>
      <c r="O64" s="281"/>
      <c r="P64" s="281"/>
      <c r="Q64" s="221"/>
      <c r="R64" s="222"/>
      <c r="S64" s="223"/>
      <c r="T64" s="59"/>
      <c r="U64" s="59"/>
      <c r="V64" s="59"/>
      <c r="W64" s="59"/>
      <c r="X64" s="59"/>
      <c r="Y64" s="59"/>
      <c r="Z64" s="59"/>
      <c r="AA64" s="59"/>
      <c r="AB64" s="59"/>
      <c r="AC64" s="59"/>
      <c r="AD64" s="59"/>
      <c r="AE64" s="59"/>
      <c r="AF64" s="59"/>
      <c r="AG64" s="59"/>
      <c r="AH64" s="59"/>
      <c r="AI64" s="59"/>
      <c r="AJ64" s="59"/>
      <c r="AK64" s="59"/>
    </row>
    <row r="65" spans="1:37" ht="9.6" customHeight="1" x14ac:dyDescent="0.25">
      <c r="A65" s="224">
        <v>30</v>
      </c>
      <c r="B65" s="261">
        <f>IF($E65="","",VLOOKUP($E65,'Fiú 6 kcs A ELO'!$A$7:$O$48,14))</f>
        <v>0</v>
      </c>
      <c r="C65" s="261">
        <f>IF($E65="","",VLOOKUP($E65,'Fiú 6 kcs A ELO'!$A$7:$O$48,15))</f>
        <v>0</v>
      </c>
      <c r="D65" s="262">
        <f>IF($E65="","",VLOOKUP($E65,'Fiú 6 kcs A ELO'!$A$7:$O$48,5))</f>
        <v>0</v>
      </c>
      <c r="E65" s="263">
        <v>11</v>
      </c>
      <c r="F65" s="274" t="str">
        <f>UPPER(IF($E65="","",VLOOKUP($E65,'Fiú 6 kcs A ELO'!$A$7:$O$48,2)))</f>
        <v xml:space="preserve">TÖRÖK </v>
      </c>
      <c r="G65" s="274" t="str">
        <f>IF($E65="","",VLOOKUP($E65,'Fiú 6 kcs A ELO'!$A$7:$O$48,3))</f>
        <v>Benedek</v>
      </c>
      <c r="H65" s="274"/>
      <c r="I65" s="274" t="str">
        <f>IF($E65="","",VLOOKUP($E65,'Fiú 6 kcs A ELO'!$A$7:$O$48,4))</f>
        <v>Irinyi János Református Oktatási Központ - Óvoda, Általános Iskola, Technikum, Szakgimnázium és Diákotthon</v>
      </c>
      <c r="J65" s="275"/>
      <c r="K65" s="266" t="s">
        <v>418</v>
      </c>
      <c r="L65" s="276"/>
      <c r="M65" s="266"/>
      <c r="N65" s="283"/>
      <c r="O65" s="281"/>
      <c r="P65" s="281"/>
      <c r="Q65" s="221"/>
      <c r="R65" s="222"/>
      <c r="S65" s="223"/>
      <c r="T65" s="59"/>
      <c r="U65" s="59"/>
      <c r="V65" s="59"/>
      <c r="W65" s="59"/>
      <c r="X65" s="59"/>
      <c r="Y65" s="59"/>
      <c r="Z65" s="59"/>
      <c r="AA65" s="59"/>
      <c r="AB65" s="59"/>
      <c r="AC65" s="59"/>
      <c r="AD65" s="59"/>
      <c r="AE65" s="59"/>
      <c r="AF65" s="59"/>
      <c r="AG65" s="59"/>
      <c r="AH65" s="59"/>
      <c r="AI65" s="59"/>
      <c r="AJ65" s="59"/>
      <c r="AK65" s="59"/>
    </row>
    <row r="66" spans="1:37" ht="9.6" customHeight="1" x14ac:dyDescent="0.25">
      <c r="A66" s="224"/>
      <c r="B66" s="268"/>
      <c r="C66" s="268"/>
      <c r="D66" s="269"/>
      <c r="E66" s="277"/>
      <c r="F66" s="266"/>
      <c r="G66" s="266"/>
      <c r="H66" s="270"/>
      <c r="I66" s="266"/>
      <c r="J66" s="278"/>
      <c r="K66" s="279" t="s">
        <v>140</v>
      </c>
      <c r="L66" s="226" t="s">
        <v>378</v>
      </c>
      <c r="M66" s="272" t="str">
        <f>UPPER(IF(OR(L66="a",L66="as"),K64,IF(OR(L66="b",L66="bs"),K68,0)))</f>
        <v>MOLNÁR</v>
      </c>
      <c r="N66" s="289"/>
      <c r="O66" s="281"/>
      <c r="P66" s="281"/>
      <c r="Q66" s="221"/>
      <c r="R66" s="222"/>
      <c r="S66" s="223"/>
      <c r="T66" s="59"/>
      <c r="U66" s="59"/>
      <c r="V66" s="59"/>
      <c r="W66" s="59"/>
      <c r="X66" s="59"/>
      <c r="Y66" s="59"/>
      <c r="Z66" s="59"/>
      <c r="AA66" s="59"/>
      <c r="AB66" s="59"/>
      <c r="AC66" s="59"/>
      <c r="AD66" s="59"/>
      <c r="AE66" s="59"/>
      <c r="AF66" s="59"/>
      <c r="AG66" s="59"/>
      <c r="AH66" s="59"/>
      <c r="AI66" s="59"/>
      <c r="AJ66" s="59"/>
      <c r="AK66" s="59"/>
    </row>
    <row r="67" spans="1:37" ht="9.6" customHeight="1" x14ac:dyDescent="0.25">
      <c r="A67" s="224">
        <v>31</v>
      </c>
      <c r="B67" s="261" t="str">
        <f>IF($E67="","",VLOOKUP($E67,'Fiú 6 kcs A ELO'!$A$7:$O$48,14))</f>
        <v/>
      </c>
      <c r="C67" s="261" t="str">
        <f>IF($E67="","",VLOOKUP($E67,'Fiú 6 kcs A ELO'!$A$7:$O$48,15))</f>
        <v/>
      </c>
      <c r="D67" s="262" t="str">
        <f>IF($E67="","",VLOOKUP($E67,'Fiú 6 kcs A ELO'!$A$7:$O$48,5))</f>
        <v/>
      </c>
      <c r="E67" s="263"/>
      <c r="F67" s="274" t="s">
        <v>385</v>
      </c>
      <c r="G67" s="274" t="str">
        <f>IF($E67="","",VLOOKUP($E67,'Fiú 6 kcs A ELO'!$A$7:$O$48,3))</f>
        <v/>
      </c>
      <c r="H67" s="274"/>
      <c r="I67" s="274" t="str">
        <f>IF($E67="","",VLOOKUP($E67,'Fiú 6 kcs A ELO'!$A$7:$O$48,4))</f>
        <v/>
      </c>
      <c r="J67" s="265"/>
      <c r="K67" s="266"/>
      <c r="L67" s="282"/>
      <c r="M67" s="266" t="s">
        <v>404</v>
      </c>
      <c r="N67" s="281"/>
      <c r="O67" s="281"/>
      <c r="P67" s="281"/>
      <c r="Q67" s="221"/>
      <c r="R67" s="222"/>
      <c r="S67" s="223"/>
      <c r="T67" s="59"/>
      <c r="U67" s="59"/>
      <c r="V67" s="59"/>
      <c r="W67" s="59"/>
      <c r="X67" s="59"/>
      <c r="Y67" s="59"/>
      <c r="Z67" s="59"/>
      <c r="AA67" s="59"/>
      <c r="AB67" s="59"/>
      <c r="AC67" s="59"/>
      <c r="AD67" s="59"/>
      <c r="AE67" s="59"/>
      <c r="AF67" s="59"/>
      <c r="AG67" s="59"/>
      <c r="AH67" s="59"/>
      <c r="AI67" s="59"/>
      <c r="AJ67" s="59"/>
      <c r="AK67" s="59"/>
    </row>
    <row r="68" spans="1:37" ht="9.6" customHeight="1" x14ac:dyDescent="0.25">
      <c r="A68" s="224"/>
      <c r="B68" s="268"/>
      <c r="C68" s="268"/>
      <c r="D68" s="269"/>
      <c r="E68" s="268"/>
      <c r="F68" s="266"/>
      <c r="G68" s="266"/>
      <c r="H68" s="270"/>
      <c r="I68" s="279" t="s">
        <v>140</v>
      </c>
      <c r="J68" s="225" t="s">
        <v>384</v>
      </c>
      <c r="K68" s="272" t="str">
        <f>UPPER(IF(OR(J68="a",J68="as"),F67,IF(OR(J68="b",J68="bs"),F69,0)))</f>
        <v>MOLNÁR</v>
      </c>
      <c r="L68" s="284"/>
      <c r="M68" s="266"/>
      <c r="N68" s="281"/>
      <c r="O68" s="281"/>
      <c r="P68" s="281"/>
      <c r="Q68" s="221"/>
      <c r="R68" s="222"/>
      <c r="S68" s="223"/>
      <c r="T68" s="59"/>
      <c r="U68" s="59"/>
      <c r="V68" s="59"/>
      <c r="W68" s="59"/>
      <c r="X68" s="59"/>
      <c r="Y68" s="59"/>
      <c r="Z68" s="59"/>
      <c r="AA68" s="59"/>
      <c r="AB68" s="59"/>
      <c r="AC68" s="59"/>
      <c r="AD68" s="59"/>
      <c r="AE68" s="59"/>
      <c r="AF68" s="59"/>
      <c r="AG68" s="59"/>
      <c r="AH68" s="59"/>
      <c r="AI68" s="59"/>
      <c r="AJ68" s="59"/>
      <c r="AK68" s="59"/>
    </row>
    <row r="69" spans="1:37" ht="9.6" customHeight="1" x14ac:dyDescent="0.25">
      <c r="A69" s="218">
        <v>32</v>
      </c>
      <c r="B69" s="261">
        <f>IF($E69="","",VLOOKUP($E69,'Fiú 6 kcs A ELO'!$A$7:$O$48,14))</f>
        <v>0</v>
      </c>
      <c r="C69" s="261">
        <f>IF($E69="","",VLOOKUP($E69,'Fiú 6 kcs A ELO'!$A$7:$O$48,15))</f>
        <v>0</v>
      </c>
      <c r="D69" s="262">
        <f>IF($E69="","",VLOOKUP($E69,'Fiú 6 kcs A ELO'!$A$7:$O$48,5))</f>
        <v>0</v>
      </c>
      <c r="E69" s="263">
        <v>2</v>
      </c>
      <c r="F69" s="264" t="str">
        <f>UPPER(IF($E69="","",VLOOKUP($E69,'Fiú 6 kcs A ELO'!$A$7:$O$48,2)))</f>
        <v>MOLNÁR</v>
      </c>
      <c r="G69" s="264" t="str">
        <f>IF($E69="","",VLOOKUP($E69,'Fiú 6 kcs A ELO'!$A$7:$O$48,3))</f>
        <v xml:space="preserve"> Máté</v>
      </c>
      <c r="H69" s="264"/>
      <c r="I69" s="264" t="str">
        <f>IF($E69="","",VLOOKUP($E69,'Fiú 6 kcs A ELO'!$A$7:$O$48,4))</f>
        <v>Budapest Baptista  Gimnázium,Technikum és Sportiskola</v>
      </c>
      <c r="J69" s="285"/>
      <c r="K69" s="266"/>
      <c r="L69" s="266"/>
      <c r="M69" s="266"/>
      <c r="N69" s="266"/>
      <c r="O69" s="219"/>
      <c r="P69" s="220"/>
      <c r="Q69" s="221"/>
      <c r="R69" s="222"/>
      <c r="S69" s="223"/>
      <c r="T69" s="59"/>
      <c r="U69" s="59"/>
      <c r="V69" s="59"/>
      <c r="W69" s="59"/>
      <c r="X69" s="59"/>
      <c r="Y69" s="59"/>
      <c r="Z69" s="59"/>
      <c r="AA69" s="59"/>
      <c r="AB69" s="59"/>
      <c r="AC69" s="59"/>
      <c r="AD69" s="59"/>
      <c r="AE69" s="59"/>
      <c r="AF69" s="59"/>
      <c r="AG69" s="59"/>
      <c r="AH69" s="59"/>
      <c r="AI69" s="59"/>
      <c r="AJ69" s="59"/>
      <c r="AK69" s="59"/>
    </row>
    <row r="70" spans="1:37" ht="6.75" customHeight="1" x14ac:dyDescent="0.25">
      <c r="A70" s="228"/>
      <c r="B70" s="228"/>
      <c r="C70" s="228"/>
      <c r="D70" s="228"/>
      <c r="E70" s="228"/>
      <c r="F70" s="297"/>
      <c r="G70" s="297"/>
      <c r="H70" s="297"/>
      <c r="I70" s="297"/>
      <c r="J70" s="230"/>
      <c r="K70" s="229"/>
      <c r="L70" s="231"/>
      <c r="M70" s="229"/>
      <c r="N70" s="231"/>
      <c r="O70" s="229"/>
      <c r="P70" s="231"/>
      <c r="Q70" s="229"/>
      <c r="R70" s="231"/>
      <c r="S70" s="232"/>
      <c r="T70" s="52"/>
      <c r="U70" s="52"/>
      <c r="V70" s="52"/>
      <c r="W70" s="52"/>
      <c r="X70" s="52"/>
      <c r="Y70" s="52"/>
      <c r="Z70" s="52"/>
      <c r="AA70" s="52"/>
      <c r="AB70" s="52"/>
      <c r="AC70" s="52"/>
      <c r="AD70" s="52"/>
      <c r="AE70" s="52"/>
      <c r="AF70" s="52"/>
      <c r="AG70" s="52"/>
      <c r="AH70" s="52"/>
      <c r="AI70" s="52"/>
      <c r="AJ70" s="52"/>
      <c r="AK70" s="52"/>
    </row>
    <row r="71" spans="1:37" ht="10.5" customHeight="1" x14ac:dyDescent="0.25">
      <c r="A71" s="182" t="s">
        <v>106</v>
      </c>
      <c r="B71" s="183"/>
      <c r="C71" s="183"/>
      <c r="D71" s="184"/>
      <c r="E71" s="233" t="s">
        <v>117</v>
      </c>
      <c r="F71" s="234" t="s">
        <v>118</v>
      </c>
      <c r="G71" s="233"/>
      <c r="H71" s="233"/>
      <c r="I71" s="235"/>
      <c r="J71" s="233" t="s">
        <v>117</v>
      </c>
      <c r="K71" s="234" t="s">
        <v>119</v>
      </c>
      <c r="L71" s="236"/>
      <c r="M71" s="234" t="s">
        <v>120</v>
      </c>
      <c r="N71" s="237"/>
      <c r="O71" s="238" t="s">
        <v>121</v>
      </c>
      <c r="P71" s="238"/>
      <c r="Q71" s="239"/>
      <c r="R71" s="240"/>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298" t="s">
        <v>122</v>
      </c>
      <c r="B72" s="299"/>
      <c r="C72" s="300"/>
      <c r="D72" s="301"/>
      <c r="E72" s="302">
        <v>1</v>
      </c>
      <c r="F72" s="241" t="str">
        <f>IF(E72&gt;$R$79,0,UPPER(VLOOKUP(E72,'Fiú 6 kcs A ELO'!$A$7:$Q$134,2)))</f>
        <v>VARGA</v>
      </c>
      <c r="G72" s="242"/>
      <c r="H72" s="241"/>
      <c r="I72" s="185"/>
      <c r="J72" s="303" t="s">
        <v>123</v>
      </c>
      <c r="K72" s="304"/>
      <c r="L72" s="305"/>
      <c r="M72" s="304"/>
      <c r="N72" s="306"/>
      <c r="O72" s="307" t="s">
        <v>124</v>
      </c>
      <c r="P72" s="308"/>
      <c r="Q72" s="308"/>
      <c r="R72" s="30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10" t="s">
        <v>125</v>
      </c>
      <c r="B73" s="311"/>
      <c r="C73" s="312"/>
      <c r="D73" s="313"/>
      <c r="E73" s="302">
        <v>2</v>
      </c>
      <c r="F73" s="241" t="str">
        <f>IF(E73&gt;$R$79,0,UPPER(VLOOKUP(E73,'Fiú 6 kcs A ELO'!$A$7:$Q$134,2)))</f>
        <v>MOLNÁR</v>
      </c>
      <c r="G73" s="242"/>
      <c r="H73" s="241"/>
      <c r="I73" s="185"/>
      <c r="J73" s="303" t="s">
        <v>126</v>
      </c>
      <c r="K73" s="304"/>
      <c r="L73" s="305"/>
      <c r="M73" s="304"/>
      <c r="N73" s="306"/>
      <c r="O73" s="314"/>
      <c r="P73" s="315"/>
      <c r="Q73" s="311"/>
      <c r="R73" s="31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186"/>
      <c r="B74" s="187"/>
      <c r="C74" s="243"/>
      <c r="D74" s="188"/>
      <c r="E74" s="302">
        <v>3</v>
      </c>
      <c r="F74" s="241" t="str">
        <f>IF(E74&gt;$R$79,0,UPPER(VLOOKUP(E74,'Fiú 6 kcs A ELO'!$A$7:$Q$134,2)))</f>
        <v xml:space="preserve">CSILLAG </v>
      </c>
      <c r="G74" s="242"/>
      <c r="H74" s="241"/>
      <c r="I74" s="185"/>
      <c r="J74" s="303" t="s">
        <v>127</v>
      </c>
      <c r="K74" s="304"/>
      <c r="L74" s="305"/>
      <c r="M74" s="304"/>
      <c r="N74" s="306"/>
      <c r="O74" s="307" t="s">
        <v>128</v>
      </c>
      <c r="P74" s="308"/>
      <c r="Q74" s="308"/>
      <c r="R74" s="30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189"/>
      <c r="B75" s="190"/>
      <c r="C75" s="190"/>
      <c r="D75" s="191"/>
      <c r="E75" s="302">
        <v>4</v>
      </c>
      <c r="F75" s="241" t="str">
        <f>IF(E75&gt;$R$79,0,UPPER(VLOOKUP(E75,'Fiú 6 kcs A ELO'!$A$7:$Q$134,2)))</f>
        <v>GUITPRECHT</v>
      </c>
      <c r="G75" s="242"/>
      <c r="H75" s="241"/>
      <c r="I75" s="185"/>
      <c r="J75" s="303" t="s">
        <v>129</v>
      </c>
      <c r="K75" s="304"/>
      <c r="L75" s="305"/>
      <c r="M75" s="304"/>
      <c r="N75" s="306"/>
      <c r="O75" s="304"/>
      <c r="P75" s="305"/>
      <c r="Q75" s="304"/>
      <c r="R75" s="30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192"/>
      <c r="B76" s="49"/>
      <c r="C76" s="49"/>
      <c r="D76" s="193"/>
      <c r="E76" s="302">
        <v>5</v>
      </c>
      <c r="F76" s="241" t="str">
        <f>IF(E76&gt;$R$79,0,UPPER(VLOOKUP(E76,'Fiú 6 kcs A ELO'!$A$7:$Q$134,2)))</f>
        <v xml:space="preserve">GYÖRGY </v>
      </c>
      <c r="G76" s="242"/>
      <c r="H76" s="241"/>
      <c r="I76" s="185"/>
      <c r="J76" s="303" t="s">
        <v>130</v>
      </c>
      <c r="K76" s="304"/>
      <c r="L76" s="305"/>
      <c r="M76" s="304"/>
      <c r="N76" s="306"/>
      <c r="O76" s="311"/>
      <c r="P76" s="315"/>
      <c r="Q76" s="311"/>
      <c r="R76" s="31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194"/>
      <c r="B77" s="14"/>
      <c r="C77" s="190"/>
      <c r="D77" s="191"/>
      <c r="E77" s="302">
        <v>6</v>
      </c>
      <c r="F77" s="241" t="str">
        <f>IF(E77&gt;$R$79,0,UPPER(VLOOKUP(E77,'Fiú 6 kcs A ELO'!$A$7:$Q$134,2)))</f>
        <v xml:space="preserve">SZILASI </v>
      </c>
      <c r="G77" s="242"/>
      <c r="H77" s="241"/>
      <c r="I77" s="185"/>
      <c r="J77" s="303" t="s">
        <v>131</v>
      </c>
      <c r="K77" s="304"/>
      <c r="L77" s="305"/>
      <c r="M77" s="304"/>
      <c r="N77" s="306"/>
      <c r="O77" s="307" t="s">
        <v>33</v>
      </c>
      <c r="P77" s="308"/>
      <c r="Q77" s="308"/>
      <c r="R77" s="30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194"/>
      <c r="B78" s="14"/>
      <c r="C78" s="244"/>
      <c r="D78" s="195"/>
      <c r="E78" s="302">
        <v>7</v>
      </c>
      <c r="F78" s="241" t="str">
        <f>IF(E78&gt;$R$79,0,UPPER(VLOOKUP(E78,'Fiú 6 kcs A ELO'!$A$7:$Q$134,2)))</f>
        <v xml:space="preserve">SZELES </v>
      </c>
      <c r="G78" s="242"/>
      <c r="H78" s="241"/>
      <c r="I78" s="185"/>
      <c r="J78" s="303" t="s">
        <v>132</v>
      </c>
      <c r="K78" s="304"/>
      <c r="L78" s="305"/>
      <c r="M78" s="304"/>
      <c r="N78" s="306"/>
      <c r="O78" s="304"/>
      <c r="P78" s="305"/>
      <c r="Q78" s="304"/>
      <c r="R78" s="30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196"/>
      <c r="B79" s="197"/>
      <c r="C79" s="245"/>
      <c r="D79" s="198"/>
      <c r="E79" s="317">
        <v>8</v>
      </c>
      <c r="F79" s="199" t="str">
        <f>IF(E79&gt;$R$79,0,UPPER(VLOOKUP(E79,'Fiú 6 kcs A ELO'!$A$7:$Q$134,2)))</f>
        <v>KISS</v>
      </c>
      <c r="G79" s="246"/>
      <c r="H79" s="199"/>
      <c r="I79" s="200"/>
      <c r="J79" s="318" t="s">
        <v>133</v>
      </c>
      <c r="K79" s="311"/>
      <c r="L79" s="315"/>
      <c r="M79" s="311"/>
      <c r="N79" s="316"/>
      <c r="O79" s="311">
        <f>R4</f>
        <v>0</v>
      </c>
      <c r="P79" s="315"/>
      <c r="Q79" s="311"/>
      <c r="R79" s="247">
        <f>MIN(8,'Fiú 6 kcs A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65" priority="11" stopIfTrue="1">
      <formula>$E7&lt;9</formula>
    </cfRule>
  </conditionalFormatting>
  <conditionalFormatting sqref="E13 E15 E17 E19 E21 E23 E25 E27 E29 E31 E33 E35 E37 E39 E41 E43 E45 E47 E49 E51 E53 E55 E57 E59 E61 E63 E65 E67 E69">
    <cfRule type="expression" dxfId="64" priority="5" stopIfTrue="1">
      <formula>AND($E13&lt;9,$C13&gt;0)</formula>
    </cfRule>
  </conditionalFormatting>
  <conditionalFormatting sqref="H7 H9 H11 H13 H15 H17 H19 H21 H23 H25 H27 H29 H31 H33 H35 H37 H39 H41 H43 H45 H47 H49 H51 H53 H55 H57 H59 H61 H63 H65 H67 H69">
    <cfRule type="expression" dxfId="63" priority="1" stopIfTrue="1">
      <formula>AND($E7&lt;9,$C7&gt;0)</formula>
    </cfRule>
  </conditionalFormatting>
  <conditionalFormatting sqref="I8 K10 I12 M14 I16 K18 I20 O22 I24 K26 I28 M30 I32 K34 I36 O39 I40 K42 I44 M46 I48 K50 I52 O54 I56 K58 I60 M62 I64 K66 I68">
    <cfRule type="expression" dxfId="62" priority="2" stopIfTrue="1">
      <formula>AND($O$1="CU",I8="Umpire")</formula>
    </cfRule>
    <cfRule type="expression" dxfId="61" priority="3" stopIfTrue="1">
      <formula>AND($O$1="CU",I8&lt;&gt;"Umpire",J8&lt;&gt;"")</formula>
    </cfRule>
    <cfRule type="expression" dxfId="60" priority="4" stopIfTrue="1">
      <formula>AND($O$1="CU",I8&lt;&gt;"Umpire")</formula>
    </cfRule>
  </conditionalFormatting>
  <conditionalFormatting sqref="J8 L10 J12 N14 J16 L18 J20 P22 J24 L26 J28 N30 J32 L34 J36 P39 J40 L42 J44 N46 J48 L50 J52 P54 J56 L58 J60 N62 J64 L66 J68 R79">
    <cfRule type="expression" dxfId="59" priority="8" stopIfTrue="1">
      <formula>$O$1="CU"</formula>
    </cfRule>
  </conditionalFormatting>
  <conditionalFormatting sqref="K8 M10 K12 O14 K16 M18 K20 Q22 K24 M26 K28 O30 K32 M34 K36 K40 M42 K44 O46 K48 M50 K52 Q54 K56 M58 K60 O62 K64 M66 K68">
    <cfRule type="expression" dxfId="58" priority="6" stopIfTrue="1">
      <formula>J8="as"</formula>
    </cfRule>
    <cfRule type="expression" dxfId="57" priority="7" stopIfTrue="1">
      <formula>J8="bs"</formula>
    </cfRule>
  </conditionalFormatting>
  <conditionalFormatting sqref="Q38">
    <cfRule type="expression" dxfId="56" priority="9" stopIfTrue="1">
      <formula>P39="as"</formula>
    </cfRule>
    <cfRule type="expression" dxfId="55" priority="10" stopIfTrue="1">
      <formula>P39="bs"</formula>
    </cfRule>
  </conditionalFormatting>
  <dataValidations count="2">
    <dataValidation type="list" allowBlank="1" sqref="I8 K10 I12 M14 I16 K18 I20 I24 K26 I28 M30 I32 K34 I36 I40 K42 I44 M46 I48 K50 I52 I56 K58 I60 M62 I64 K66 I68" xr:uid="{00000000-0002-0000-0900-000000000000}">
      <formula1>$U$7:$U$16</formula1>
      <formula2>0</formula2>
    </dataValidation>
    <dataValidation type="list" allowBlank="1" sqref="O22 O39 O54" xr:uid="{00000000-0002-0000-0900-000001000000}">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4">
    <tabColor indexed="11"/>
    <pageSetUpPr fitToPage="1"/>
  </sheetPr>
  <dimension ref="A1:AO57"/>
  <sheetViews>
    <sheetView showGridLines="0" showZeros="0" workbookViewId="0">
      <selection activeCell="W21" sqref="W2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90"/>
      <c r="I1" s="249"/>
      <c r="J1" s="250"/>
      <c r="K1" s="92" t="s">
        <v>29</v>
      </c>
      <c r="L1" s="93"/>
      <c r="M1" s="95"/>
      <c r="N1" s="250"/>
      <c r="O1" s="250" t="s">
        <v>141</v>
      </c>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98"/>
      <c r="E2" s="327" t="str">
        <f>Altalanos!$C$8</f>
        <v>Fiú 6 kcs. A</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142</v>
      </c>
      <c r="N5" s="211"/>
      <c r="O5" s="208" t="s">
        <v>134</v>
      </c>
      <c r="P5" s="211"/>
      <c r="Q5" s="208" t="s">
        <v>139</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",VLOOKUP(Y3,AB1:AH1,5)," pont"))</f>
        <v/>
      </c>
      <c r="G6" s="215"/>
      <c r="H6" s="6"/>
      <c r="I6" s="215"/>
      <c r="J6" s="216"/>
      <c r="K6" s="214" t="str">
        <f>IF(Y3="","",CONCATENATE(VLOOKUP(Y3,AB1:AH1,4)," pont"))</f>
        <v/>
      </c>
      <c r="L6" s="216"/>
      <c r="M6" s="214" t="str">
        <f>IF(Y3="","",CONCATENATE(VLOOKUP(Y3,AB1:AH1,3)," pont"))</f>
        <v/>
      </c>
      <c r="N6" s="216"/>
      <c r="O6" s="214" t="str">
        <f>IF(Y3="","",CONCATENATE(VLOOKUP(Y3,AB1:AH1,2)," pont"))</f>
        <v/>
      </c>
      <c r="P6" s="216"/>
      <c r="Q6" s="214" t="str">
        <f>IF(Y3="","",CONCATENATE(VLOOKUP(Y3,AB1:AH1,1)," pont"))</f>
        <v/>
      </c>
      <c r="R6" s="217"/>
      <c r="S6" s="206"/>
      <c r="T6" s="206"/>
      <c r="U6" s="206"/>
      <c r="V6" s="206"/>
      <c r="W6" s="206"/>
      <c r="X6" s="206"/>
      <c r="Y6" s="179"/>
      <c r="Z6" s="179"/>
      <c r="AA6" s="179" t="s">
        <v>107</v>
      </c>
      <c r="AB6" s="180">
        <v>150</v>
      </c>
      <c r="AC6" s="180">
        <v>120</v>
      </c>
      <c r="AD6" s="180">
        <v>90</v>
      </c>
      <c r="AE6" s="180">
        <v>60</v>
      </c>
      <c r="AF6" s="180">
        <v>40</v>
      </c>
      <c r="AG6" s="180">
        <v>25</v>
      </c>
      <c r="AH6" s="180">
        <v>10</v>
      </c>
    </row>
    <row r="7" spans="1:37" ht="12.9" customHeight="1" x14ac:dyDescent="0.25">
      <c r="A7" s="218">
        <v>1</v>
      </c>
      <c r="B7" s="261" t="str">
        <f>IF($E7="","",VLOOKUP($E7,'Fiú 6 kcs A ELO'!$A$7:$O$22,14))</f>
        <v/>
      </c>
      <c r="C7" s="262" t="str">
        <f>IF($E7="","",VLOOKUP($E7,'Fiú 6 kcs A ELO'!$A$7:$O$22,15))</f>
        <v/>
      </c>
      <c r="D7" s="262" t="str">
        <f>IF($E7="","",VLOOKUP($E7,'Fiú 6 kcs A ELO'!$A$7:$O$22,5))</f>
        <v/>
      </c>
      <c r="E7" s="263"/>
      <c r="F7" s="264" t="str">
        <f>UPPER(IF($E7="","",VLOOKUP($E7,'Fiú 6 kcs A ELO'!$A$7:$O$22,2)))</f>
        <v/>
      </c>
      <c r="G7" s="264" t="str">
        <f>IF($E7="","",VLOOKUP($E7,'Fiú 6 kcs A ELO'!$A$7:$O$22,3))</f>
        <v/>
      </c>
      <c r="H7" s="264"/>
      <c r="I7" s="264" t="str">
        <f>IF($E7="","",VLOOKUP($E7,'Fiú 6 kcs A ELO'!$A$7:$O$22,4))</f>
        <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12.9" customHeight="1" x14ac:dyDescent="0.25">
      <c r="A8" s="224"/>
      <c r="B8" s="268"/>
      <c r="C8" s="269"/>
      <c r="D8" s="269"/>
      <c r="E8" s="268"/>
      <c r="F8" s="266"/>
      <c r="G8" s="266"/>
      <c r="H8" s="270"/>
      <c r="I8" s="271" t="s">
        <v>140</v>
      </c>
      <c r="J8" s="225" t="s">
        <v>384</v>
      </c>
      <c r="K8" s="272" t="str">
        <f>UPPER(IF(OR(J8="a",J8="as"),F7,IF(OR(J8="b",J8="bs"),F9,0)))</f>
        <v>PETHŐ</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12.9" customHeight="1" x14ac:dyDescent="0.25">
      <c r="A9" s="224">
        <v>2</v>
      </c>
      <c r="B9" s="261" t="str">
        <f>IF($E9="","",VLOOKUP($E9,'Fiú 6 kcs A ELO'!$A$7:$O$22,14))</f>
        <v/>
      </c>
      <c r="C9" s="262" t="str">
        <f>IF($E9="","",VLOOKUP($E9,'Fiú 6 kcs A ELO'!$A$7:$O$22,15))</f>
        <v/>
      </c>
      <c r="D9" s="262" t="str">
        <f>IF($E9="","",VLOOKUP($E9,'Fiú 6 kcs A ELO'!$A$7:$O$22,5))</f>
        <v/>
      </c>
      <c r="E9" s="263"/>
      <c r="F9" s="274" t="s">
        <v>432</v>
      </c>
      <c r="G9" s="274" t="s">
        <v>433</v>
      </c>
      <c r="H9" s="274"/>
      <c r="I9" s="264" t="str">
        <f>IF($E9="","",VLOOKUP($E9,'Fiú 6 kcs A ELO'!$A$7:$O$22,4))</f>
        <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12.9" customHeight="1" x14ac:dyDescent="0.25">
      <c r="A10" s="224"/>
      <c r="B10" s="268"/>
      <c r="C10" s="269"/>
      <c r="D10" s="269"/>
      <c r="E10" s="277"/>
      <c r="F10" s="266"/>
      <c r="G10" s="266"/>
      <c r="H10" s="270"/>
      <c r="I10" s="266"/>
      <c r="J10" s="278"/>
      <c r="K10" s="279" t="s">
        <v>140</v>
      </c>
      <c r="L10" s="226" t="s">
        <v>384</v>
      </c>
      <c r="M10" s="272" t="str">
        <f>UPPER(IF(OR(L10="a",L10="as"),K8,IF(OR(L10="b",L10="bs"),K12,0)))</f>
        <v>BARNA</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12.9" customHeight="1" x14ac:dyDescent="0.25">
      <c r="A11" s="224">
        <v>3</v>
      </c>
      <c r="B11" s="261" t="str">
        <f>IF($E11="","",VLOOKUP($E11,'Fiú 6 kcs A ELO'!$A$7:$O$22,14))</f>
        <v/>
      </c>
      <c r="C11" s="262" t="str">
        <f>IF($E11="","",VLOOKUP($E11,'Fiú 6 kcs A ELO'!$A$7:$O$22,15))</f>
        <v/>
      </c>
      <c r="D11" s="262" t="str">
        <f>IF($E11="","",VLOOKUP($E11,'Fiú 6 kcs A ELO'!$A$7:$O$22,5))</f>
        <v/>
      </c>
      <c r="E11" s="263"/>
      <c r="F11" s="274" t="s">
        <v>435</v>
      </c>
      <c r="G11" s="274" t="s">
        <v>151</v>
      </c>
      <c r="H11" s="274"/>
      <c r="I11" s="274" t="str">
        <f>IF($E11="","",VLOOKUP($E11,'Fiú 6 kcs A ELO'!$A$7:$O$22,4))</f>
        <v/>
      </c>
      <c r="J11" s="265"/>
      <c r="K11" s="266"/>
      <c r="L11" s="282"/>
      <c r="M11" s="266">
        <v>40</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12.9" customHeight="1" x14ac:dyDescent="0.25">
      <c r="A12" s="224"/>
      <c r="B12" s="268"/>
      <c r="C12" s="269"/>
      <c r="D12" s="269"/>
      <c r="E12" s="277"/>
      <c r="F12" s="266"/>
      <c r="G12" s="266"/>
      <c r="H12" s="270"/>
      <c r="I12" s="271" t="s">
        <v>140</v>
      </c>
      <c r="J12" s="225" t="s">
        <v>383</v>
      </c>
      <c r="K12" s="272" t="s">
        <v>435</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12.9" customHeight="1" x14ac:dyDescent="0.25">
      <c r="A13" s="224">
        <v>4</v>
      </c>
      <c r="B13" s="261" t="str">
        <f>IF($E13="","",VLOOKUP($E13,'Fiú 6 kcs A ELO'!$A$7:$O$22,14))</f>
        <v/>
      </c>
      <c r="C13" s="262" t="str">
        <f>IF($E13="","",VLOOKUP($E13,'Fiú 6 kcs A ELO'!$A$7:$O$22,15))</f>
        <v/>
      </c>
      <c r="D13" s="262" t="str">
        <f>IF($E13="","",VLOOKUP($E13,'Fiú 6 kcs A ELO'!$A$7:$O$22,5))</f>
        <v/>
      </c>
      <c r="E13" s="263"/>
      <c r="F13" s="274" t="str">
        <f>UPPER(IF($E13="","",VLOOKUP($E13,'Fiú 6 kcs A ELO'!$A$7:$O$22,2)))</f>
        <v/>
      </c>
      <c r="G13" s="274" t="str">
        <f>IF($E13="","",VLOOKUP($E13,'Fiú 6 kcs A ELO'!$A$7:$O$22,3))</f>
        <v/>
      </c>
      <c r="H13" s="274"/>
      <c r="I13" s="274" t="str">
        <f>IF($E13="","",VLOOKUP($E13,'Fiú 6 kcs A ELO'!$A$7:$O$22,4))</f>
        <v/>
      </c>
      <c r="J13" s="285"/>
      <c r="K13" s="266"/>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12.9" customHeight="1" x14ac:dyDescent="0.25">
      <c r="A14" s="224"/>
      <c r="B14" s="268"/>
      <c r="C14" s="269"/>
      <c r="D14" s="269"/>
      <c r="E14" s="277"/>
      <c r="F14" s="266"/>
      <c r="G14" s="266"/>
      <c r="H14" s="270"/>
      <c r="I14" s="286"/>
      <c r="J14" s="278"/>
      <c r="K14" s="266"/>
      <c r="L14" s="266"/>
      <c r="M14" s="279" t="s">
        <v>140</v>
      </c>
      <c r="N14" s="226" t="s">
        <v>383</v>
      </c>
      <c r="O14" s="272" t="str">
        <f>UPPER(IF(OR(N14="a",N14="as"),M10,IF(OR(N14="b",N14="bs"),M18,0)))</f>
        <v>BARNA</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12.9" customHeight="1" x14ac:dyDescent="0.25">
      <c r="A15" s="218">
        <v>5</v>
      </c>
      <c r="B15" s="261" t="str">
        <f>IF($E15="","",VLOOKUP($E15,'Fiú 6 kcs A ELO'!$A$7:$O$22,14))</f>
        <v/>
      </c>
      <c r="C15" s="262" t="str">
        <f>IF($E15="","",VLOOKUP($E15,'Fiú 6 kcs A ELO'!$A$7:$O$22,15))</f>
        <v/>
      </c>
      <c r="D15" s="262" t="str">
        <f>IF($E15="","",VLOOKUP($E15,'Fiú 6 kcs A ELO'!$A$7:$O$22,5))</f>
        <v/>
      </c>
      <c r="E15" s="263"/>
      <c r="F15" s="264"/>
      <c r="G15" s="264" t="str">
        <f>IF($E15="","",VLOOKUP($E15,'Fiú 6 kcs A ELO'!$A$7:$O$22,3))</f>
        <v/>
      </c>
      <c r="H15" s="264"/>
      <c r="I15" s="264" t="str">
        <f>IF($E15="","",VLOOKUP($E15,'Fiú 6 kcs A ELO'!$A$7:$O$22,4))</f>
        <v/>
      </c>
      <c r="J15" s="287"/>
      <c r="K15" s="266"/>
      <c r="L15" s="266"/>
      <c r="M15" s="266"/>
      <c r="N15" s="283"/>
      <c r="O15" s="266">
        <v>40</v>
      </c>
      <c r="P15" s="283"/>
      <c r="Q15" s="221"/>
      <c r="R15" s="222"/>
      <c r="S15" s="223"/>
      <c r="T15" s="59"/>
      <c r="U15" s="273" t="str">
        <f>Birók!P29</f>
        <v xml:space="preserve"> </v>
      </c>
      <c r="V15" s="59"/>
      <c r="W15" s="59"/>
      <c r="X15" s="59"/>
      <c r="Y15" s="179"/>
      <c r="Z15" s="179"/>
      <c r="AA15" s="179"/>
      <c r="AB15" s="179"/>
      <c r="AC15" s="179"/>
      <c r="AD15" s="179"/>
      <c r="AE15" s="179"/>
      <c r="AF15" s="179"/>
      <c r="AG15" s="179"/>
      <c r="AH15" s="179"/>
    </row>
    <row r="16" spans="1:37" ht="12.9" customHeight="1" x14ac:dyDescent="0.25">
      <c r="A16" s="224"/>
      <c r="B16" s="268"/>
      <c r="C16" s="269"/>
      <c r="D16" s="269"/>
      <c r="E16" s="277"/>
      <c r="F16" s="266"/>
      <c r="G16" s="266"/>
      <c r="H16" s="270"/>
      <c r="I16" s="271" t="s">
        <v>140</v>
      </c>
      <c r="J16" s="225" t="s">
        <v>384</v>
      </c>
      <c r="K16" s="272" t="str">
        <f>UPPER(IF(OR(J16="a",J16="as"),F15,IF(OR(J16="b",J16="bs"),F17,0)))</f>
        <v>GERZSAI</v>
      </c>
      <c r="L16" s="272"/>
      <c r="M16" s="266"/>
      <c r="N16" s="283"/>
      <c r="O16" s="281"/>
      <c r="P16" s="283"/>
      <c r="Q16" s="221"/>
      <c r="R16" s="222"/>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41" ht="12.9" customHeight="1" x14ac:dyDescent="0.25">
      <c r="A17" s="224">
        <v>6</v>
      </c>
      <c r="B17" s="261" t="str">
        <f>IF($E17="","",VLOOKUP($E17,'Fiú 6 kcs A ELO'!$A$7:$O$22,14))</f>
        <v/>
      </c>
      <c r="C17" s="262" t="str">
        <f>IF($E17="","",VLOOKUP($E17,'Fiú 6 kcs A ELO'!$A$7:$O$22,15))</f>
        <v/>
      </c>
      <c r="D17" s="262" t="str">
        <f>IF($E17="","",VLOOKUP($E17,'Fiú 6 kcs A ELO'!$A$7:$O$22,5))</f>
        <v/>
      </c>
      <c r="E17" s="263"/>
      <c r="F17" s="274" t="s">
        <v>434</v>
      </c>
      <c r="G17" s="274" t="s">
        <v>299</v>
      </c>
      <c r="H17" s="274"/>
      <c r="I17" s="274" t="str">
        <f>IF($E17="","",VLOOKUP($E17,'Fiú 6 kcs A ELO'!$A$7:$O$22,4))</f>
        <v/>
      </c>
      <c r="J17" s="275"/>
      <c r="K17" s="266"/>
      <c r="L17" s="276"/>
      <c r="M17" s="266"/>
      <c r="N17" s="283"/>
      <c r="O17" s="281"/>
      <c r="P17" s="283"/>
      <c r="Q17" s="221"/>
      <c r="R17" s="222"/>
      <c r="S17" s="223"/>
      <c r="T17" s="59"/>
      <c r="U17" s="59"/>
      <c r="V17" s="59"/>
      <c r="W17" s="59"/>
      <c r="X17" s="59"/>
      <c r="Y17" s="179"/>
      <c r="Z17" s="179"/>
      <c r="AA17" s="179" t="s">
        <v>104</v>
      </c>
      <c r="AB17" s="180">
        <v>120</v>
      </c>
      <c r="AC17" s="180">
        <v>90</v>
      </c>
      <c r="AD17" s="180">
        <v>60</v>
      </c>
      <c r="AE17" s="180">
        <v>40</v>
      </c>
      <c r="AF17" s="180">
        <v>25</v>
      </c>
      <c r="AG17" s="180">
        <v>15</v>
      </c>
      <c r="AH17" s="180">
        <v>8</v>
      </c>
    </row>
    <row r="18" spans="1:41" ht="12.9" customHeight="1" x14ac:dyDescent="0.25">
      <c r="A18" s="224"/>
      <c r="B18" s="268"/>
      <c r="C18" s="269"/>
      <c r="D18" s="269"/>
      <c r="E18" s="277"/>
      <c r="F18" s="266"/>
      <c r="G18" s="266"/>
      <c r="H18" s="270"/>
      <c r="I18" s="266"/>
      <c r="J18" s="278"/>
      <c r="K18" s="279" t="s">
        <v>140</v>
      </c>
      <c r="L18" s="226" t="s">
        <v>384</v>
      </c>
      <c r="M18" s="272" t="str">
        <f>UPPER(IF(OR(L18="a",L18="as"),K16,IF(OR(L18="b",L18="bs"),K20,0)))</f>
        <v>MENDEBABA</v>
      </c>
      <c r="N18" s="289"/>
      <c r="O18" s="281"/>
      <c r="P18" s="283"/>
      <c r="Q18" s="221"/>
      <c r="R18" s="222"/>
      <c r="S18" s="223"/>
      <c r="T18" s="59"/>
      <c r="U18" s="59"/>
      <c r="V18" s="59"/>
      <c r="W18" s="59"/>
      <c r="X18" s="59"/>
      <c r="Y18" s="179"/>
      <c r="Z18" s="179"/>
      <c r="AA18" s="179" t="s">
        <v>105</v>
      </c>
      <c r="AB18" s="180">
        <v>90</v>
      </c>
      <c r="AC18" s="180">
        <v>60</v>
      </c>
      <c r="AD18" s="180">
        <v>40</v>
      </c>
      <c r="AE18" s="180">
        <v>25</v>
      </c>
      <c r="AF18" s="180">
        <v>15</v>
      </c>
      <c r="AG18" s="180">
        <v>8</v>
      </c>
      <c r="AH18" s="180">
        <v>4</v>
      </c>
    </row>
    <row r="19" spans="1:41" ht="12.9" customHeight="1" x14ac:dyDescent="0.25">
      <c r="A19" s="224">
        <v>7</v>
      </c>
      <c r="B19" s="261" t="str">
        <f>IF($E19="","",VLOOKUP($E19,'Fiú 6 kcs A ELO'!$A$7:$O$22,14))</f>
        <v/>
      </c>
      <c r="C19" s="262" t="str">
        <f>IF($E19="","",VLOOKUP($E19,'Fiú 6 kcs A ELO'!$A$7:$O$22,15))</f>
        <v/>
      </c>
      <c r="D19" s="262" t="str">
        <f>IF($E19="","",VLOOKUP($E19,'Fiú 6 kcs A ELO'!$A$7:$O$22,5))</f>
        <v/>
      </c>
      <c r="E19" s="263"/>
      <c r="F19" s="274" t="str">
        <f>UPPER(IF($E19="","",VLOOKUP($E19,'Fiú 6 kcs A ELO'!$A$7:$O$22,2)))</f>
        <v/>
      </c>
      <c r="G19" s="274" t="str">
        <f>IF($E19="","",VLOOKUP($E19,'Fiú 6 kcs A ELO'!$A$7:$O$22,3))</f>
        <v/>
      </c>
      <c r="H19" s="274"/>
      <c r="I19" s="274" t="str">
        <f>IF($E19="","",VLOOKUP($E19,'Fiú 6 kcs A ELO'!$A$7:$O$22,4))</f>
        <v/>
      </c>
      <c r="J19" s="265"/>
      <c r="K19" s="266"/>
      <c r="L19" s="282"/>
      <c r="M19" s="266">
        <v>40</v>
      </c>
      <c r="N19" s="281"/>
      <c r="O19" s="281"/>
      <c r="P19" s="283"/>
      <c r="Q19" s="221"/>
      <c r="R19" s="222"/>
      <c r="S19" s="223"/>
      <c r="T19" s="59"/>
      <c r="U19" s="59"/>
      <c r="V19" s="59"/>
      <c r="W19" s="59"/>
      <c r="X19" s="59"/>
      <c r="Y19" s="179"/>
      <c r="Z19" s="179"/>
      <c r="AA19" s="179" t="s">
        <v>107</v>
      </c>
      <c r="AB19" s="180">
        <v>60</v>
      </c>
      <c r="AC19" s="180">
        <v>40</v>
      </c>
      <c r="AD19" s="180">
        <v>25</v>
      </c>
      <c r="AE19" s="180">
        <v>15</v>
      </c>
      <c r="AF19" s="180">
        <v>8</v>
      </c>
      <c r="AG19" s="180">
        <v>4</v>
      </c>
      <c r="AH19" s="180">
        <v>2</v>
      </c>
    </row>
    <row r="20" spans="1:41" ht="12.9" customHeight="1" x14ac:dyDescent="0.25">
      <c r="A20" s="224"/>
      <c r="B20" s="268"/>
      <c r="C20" s="269"/>
      <c r="D20" s="269"/>
      <c r="E20" s="268"/>
      <c r="F20" s="266"/>
      <c r="G20" s="266"/>
      <c r="H20" s="270"/>
      <c r="I20" s="271" t="s">
        <v>140</v>
      </c>
      <c r="J20" s="225" t="s">
        <v>384</v>
      </c>
      <c r="K20" s="272" t="str">
        <f>UPPER(IF(OR(J20="a",J20="as"),F19,IF(OR(J20="b",J20="bs"),F21,0)))</f>
        <v>MENDEBABA</v>
      </c>
      <c r="L20" s="284"/>
      <c r="M20" s="266"/>
      <c r="N20" s="281"/>
      <c r="O20" s="281"/>
      <c r="P20" s="283"/>
      <c r="Q20" s="221"/>
      <c r="R20" s="222"/>
      <c r="S20" s="223"/>
      <c r="T20" s="59"/>
      <c r="U20" s="59"/>
      <c r="V20" s="59"/>
      <c r="W20" s="59"/>
      <c r="X20" s="59"/>
      <c r="Y20" s="179"/>
      <c r="Z20" s="179"/>
      <c r="AA20" s="179" t="s">
        <v>108</v>
      </c>
      <c r="AB20" s="180">
        <v>40</v>
      </c>
      <c r="AC20" s="180">
        <v>25</v>
      </c>
      <c r="AD20" s="180">
        <v>15</v>
      </c>
      <c r="AE20" s="180">
        <v>8</v>
      </c>
      <c r="AF20" s="180">
        <v>4</v>
      </c>
      <c r="AG20" s="180">
        <v>2</v>
      </c>
      <c r="AH20" s="180">
        <v>1</v>
      </c>
    </row>
    <row r="21" spans="1:41" ht="12.9" customHeight="1" x14ac:dyDescent="0.25">
      <c r="A21" s="224">
        <v>8</v>
      </c>
      <c r="B21" s="261" t="str">
        <f>IF($E21="","",VLOOKUP($E21,'Fiú 6 kcs A ELO'!$A$7:$O$22,14))</f>
        <v/>
      </c>
      <c r="C21" s="262" t="str">
        <f>IF($E21="","",VLOOKUP($E21,'Fiú 6 kcs A ELO'!$A$7:$O$22,15))</f>
        <v/>
      </c>
      <c r="D21" s="262" t="str">
        <f>IF($E21="","",VLOOKUP($E21,'Fiú 6 kcs A ELO'!$A$7:$O$22,5))</f>
        <v/>
      </c>
      <c r="E21" s="263"/>
      <c r="F21" s="274" t="s">
        <v>436</v>
      </c>
      <c r="G21" s="274" t="s">
        <v>437</v>
      </c>
      <c r="H21" s="274"/>
      <c r="I21" s="274" t="str">
        <f>IF($E21="","",VLOOKUP($E21,'Fiú 6 kcs A ELO'!$A$7:$O$22,4))</f>
        <v/>
      </c>
      <c r="J21" s="285"/>
      <c r="K21" s="266"/>
      <c r="L21" s="266"/>
      <c r="M21" s="266"/>
      <c r="N21" s="281"/>
      <c r="O21" s="281"/>
      <c r="P21" s="283"/>
      <c r="Q21" s="221"/>
      <c r="R21" s="222"/>
      <c r="S21" s="223"/>
      <c r="T21" s="59"/>
      <c r="U21" s="59"/>
      <c r="V21" s="59"/>
      <c r="W21" s="59"/>
      <c r="X21" s="59"/>
      <c r="Y21" s="179"/>
      <c r="Z21" s="179"/>
      <c r="AA21" s="179" t="s">
        <v>109</v>
      </c>
      <c r="AB21" s="180">
        <v>25</v>
      </c>
      <c r="AC21" s="180">
        <v>15</v>
      </c>
      <c r="AD21" s="180">
        <v>10</v>
      </c>
      <c r="AE21" s="180">
        <v>6</v>
      </c>
      <c r="AF21" s="180">
        <v>3</v>
      </c>
      <c r="AG21" s="180">
        <v>1</v>
      </c>
      <c r="AH21" s="180">
        <v>0</v>
      </c>
    </row>
    <row r="22" spans="1:41" ht="12.9" customHeight="1" x14ac:dyDescent="0.25">
      <c r="A22" s="224"/>
      <c r="B22" s="268"/>
      <c r="C22" s="269"/>
      <c r="D22" s="269"/>
      <c r="E22" s="268"/>
      <c r="F22" s="286"/>
      <c r="G22" s="286"/>
      <c r="H22" s="290"/>
      <c r="I22" s="286"/>
      <c r="J22" s="278"/>
      <c r="K22" s="266"/>
      <c r="L22" s="266"/>
      <c r="M22" s="266"/>
      <c r="N22" s="281"/>
      <c r="O22" s="279" t="s">
        <v>140</v>
      </c>
      <c r="P22" s="226" t="s">
        <v>384</v>
      </c>
      <c r="Q22" s="272" t="str">
        <f>UPPER(IF(OR(P22="a",P22="as"),O14,IF(OR(P22="b",P22="bs"),O30,0)))</f>
        <v xml:space="preserve">TÖRÖK </v>
      </c>
      <c r="R22" s="280"/>
      <c r="S22" s="223"/>
      <c r="T22" s="59"/>
      <c r="U22" s="59"/>
      <c r="V22" s="59"/>
      <c r="W22" s="59"/>
      <c r="X22" s="59"/>
      <c r="Y22" s="179"/>
      <c r="Z22" s="179"/>
      <c r="AA22" s="179" t="s">
        <v>110</v>
      </c>
      <c r="AB22" s="180">
        <v>15</v>
      </c>
      <c r="AC22" s="180">
        <v>10</v>
      </c>
      <c r="AD22" s="180">
        <v>6</v>
      </c>
      <c r="AE22" s="180">
        <v>3</v>
      </c>
      <c r="AF22" s="180">
        <v>1</v>
      </c>
      <c r="AG22" s="180">
        <v>0</v>
      </c>
      <c r="AH22" s="180">
        <v>0</v>
      </c>
    </row>
    <row r="23" spans="1:41" ht="12.9" customHeight="1" x14ac:dyDescent="0.25">
      <c r="A23" s="224">
        <v>9</v>
      </c>
      <c r="B23" s="261" t="str">
        <f>IF($E23="","",VLOOKUP($E23,'Fiú 6 kcs A ELO'!$A$7:$O$22,14))</f>
        <v/>
      </c>
      <c r="C23" s="262" t="str">
        <f>IF($E23="","",VLOOKUP($E23,'Fiú 6 kcs A ELO'!$A$7:$O$22,15))</f>
        <v/>
      </c>
      <c r="D23" s="262" t="str">
        <f>IF($E23="","",VLOOKUP($E23,'Fiú 6 kcs A ELO'!$A$7:$O$22,5))</f>
        <v/>
      </c>
      <c r="E23" s="263"/>
      <c r="F23" s="274" t="s">
        <v>438</v>
      </c>
      <c r="G23" s="274" t="s">
        <v>293</v>
      </c>
      <c r="H23" s="274"/>
      <c r="I23" s="274" t="str">
        <f>IF($E23="","",VLOOKUP($E23,'Fiú 6 kcs A ELO'!$A$7:$O$22,4))</f>
        <v/>
      </c>
      <c r="J23" s="265"/>
      <c r="K23" s="266"/>
      <c r="L23" s="266"/>
      <c r="M23" s="266"/>
      <c r="N23" s="281"/>
      <c r="O23" s="266"/>
      <c r="P23" s="283"/>
      <c r="Q23" s="266">
        <v>41</v>
      </c>
      <c r="R23" s="281"/>
      <c r="S23" s="223"/>
      <c r="T23" s="59"/>
      <c r="U23" s="59"/>
      <c r="V23" s="59"/>
      <c r="W23" s="59"/>
      <c r="X23" s="59"/>
      <c r="Y23" s="179"/>
      <c r="Z23" s="179"/>
      <c r="AA23" s="179" t="s">
        <v>112</v>
      </c>
      <c r="AB23" s="180">
        <v>10</v>
      </c>
      <c r="AC23" s="180">
        <v>6</v>
      </c>
      <c r="AD23" s="180">
        <v>3</v>
      </c>
      <c r="AE23" s="180">
        <v>1</v>
      </c>
      <c r="AF23" s="180">
        <v>0</v>
      </c>
      <c r="AG23" s="180">
        <v>0</v>
      </c>
      <c r="AH23" s="180">
        <v>0</v>
      </c>
    </row>
    <row r="24" spans="1:41" ht="12.9" customHeight="1" x14ac:dyDescent="0.25">
      <c r="A24" s="224"/>
      <c r="B24" s="268"/>
      <c r="C24" s="269"/>
      <c r="D24" s="269"/>
      <c r="E24" s="268"/>
      <c r="F24" s="266"/>
      <c r="G24" s="266"/>
      <c r="H24" s="270"/>
      <c r="I24" s="271" t="s">
        <v>140</v>
      </c>
      <c r="J24" s="225" t="s">
        <v>383</v>
      </c>
      <c r="K24" s="272" t="str">
        <f>UPPER(IF(OR(J24="a",J24="as"),F23,IF(OR(J24="b",J24="bs"),F25,0)))</f>
        <v xml:space="preserve">KOVÁCS </v>
      </c>
      <c r="L24" s="272"/>
      <c r="M24" s="266"/>
      <c r="N24" s="281"/>
      <c r="O24" s="281"/>
      <c r="P24" s="283"/>
      <c r="Q24" s="221"/>
      <c r="R24" s="222"/>
      <c r="S24" s="223"/>
      <c r="T24" s="59"/>
      <c r="U24" s="59"/>
      <c r="V24" s="59"/>
      <c r="W24" s="59"/>
      <c r="X24" s="59"/>
      <c r="Y24" s="179"/>
      <c r="Z24" s="179"/>
      <c r="AA24" s="179" t="s">
        <v>113</v>
      </c>
      <c r="AB24" s="180">
        <v>6</v>
      </c>
      <c r="AC24" s="180">
        <v>3</v>
      </c>
      <c r="AD24" s="180">
        <v>1</v>
      </c>
      <c r="AE24" s="180">
        <v>0</v>
      </c>
      <c r="AF24" s="180">
        <v>0</v>
      </c>
      <c r="AG24" s="180">
        <v>0</v>
      </c>
      <c r="AH24" s="180">
        <v>0</v>
      </c>
    </row>
    <row r="25" spans="1:41" ht="12.9" customHeight="1" x14ac:dyDescent="0.25">
      <c r="A25" s="224">
        <v>10</v>
      </c>
      <c r="B25" s="261" t="str">
        <f>IF($E25="","",VLOOKUP($E25,'Fiú 6 kcs A ELO'!$A$7:$O$22,14))</f>
        <v/>
      </c>
      <c r="C25" s="262" t="str">
        <f>IF($E25="","",VLOOKUP($E25,'Fiú 6 kcs A ELO'!$A$7:$O$22,15))</f>
        <v/>
      </c>
      <c r="D25" s="262" t="str">
        <f>IF($E25="","",VLOOKUP($E25,'Fiú 6 kcs A ELO'!$A$7:$O$22,5))</f>
        <v/>
      </c>
      <c r="E25" s="263"/>
      <c r="F25" s="274" t="str">
        <f>UPPER(IF($E25="","",VLOOKUP($E25,'Fiú 6 kcs A ELO'!$A$7:$O$22,2)))</f>
        <v/>
      </c>
      <c r="G25" s="274" t="str">
        <f>IF($E25="","",VLOOKUP($E25,'Fiú 6 kcs A ELO'!$A$7:$O$22,3))</f>
        <v/>
      </c>
      <c r="H25" s="274"/>
      <c r="I25" s="274" t="str">
        <f>IF($E25="","",VLOOKUP($E25,'Fiú 6 kcs A ELO'!$A$7:$O$22,4))</f>
        <v/>
      </c>
      <c r="J25" s="275"/>
      <c r="K25" s="266"/>
      <c r="L25" s="276"/>
      <c r="M25" s="266"/>
      <c r="N25" s="281"/>
      <c r="O25" s="281"/>
      <c r="P25" s="283"/>
      <c r="Q25" s="221"/>
      <c r="R25" s="222"/>
      <c r="S25" s="223"/>
      <c r="T25" s="59"/>
      <c r="U25" s="59"/>
      <c r="V25" s="59"/>
      <c r="W25" s="59"/>
      <c r="X25" s="59"/>
      <c r="Y25" s="179"/>
      <c r="Z25" s="179"/>
      <c r="AA25" s="179" t="s">
        <v>114</v>
      </c>
      <c r="AB25" s="180">
        <v>3</v>
      </c>
      <c r="AC25" s="180">
        <v>2</v>
      </c>
      <c r="AD25" s="180">
        <v>1</v>
      </c>
      <c r="AE25" s="180">
        <v>0</v>
      </c>
      <c r="AF25" s="180">
        <v>0</v>
      </c>
      <c r="AG25" s="180">
        <v>0</v>
      </c>
      <c r="AH25" s="180">
        <v>0</v>
      </c>
    </row>
    <row r="26" spans="1:41" ht="12.9" customHeight="1" x14ac:dyDescent="0.25">
      <c r="A26" s="224"/>
      <c r="B26" s="268"/>
      <c r="C26" s="269"/>
      <c r="D26" s="269"/>
      <c r="E26" s="277"/>
      <c r="F26" s="266"/>
      <c r="G26" s="266"/>
      <c r="H26" s="270"/>
      <c r="I26" s="266"/>
      <c r="J26" s="278"/>
      <c r="K26" s="279" t="s">
        <v>140</v>
      </c>
      <c r="L26" s="226" t="s">
        <v>383</v>
      </c>
      <c r="M26" s="272" t="str">
        <f>UPPER(IF(OR(L26="a",L26="as"),K24,IF(OR(L26="b",L26="bs"),K28,0)))</f>
        <v xml:space="preserve">KOVÁCS </v>
      </c>
      <c r="N26" s="280"/>
      <c r="O26" s="281"/>
      <c r="P26" s="283"/>
      <c r="Q26" s="221"/>
      <c r="R26" s="222"/>
      <c r="S26" s="223"/>
      <c r="T26" s="59"/>
      <c r="U26" s="59"/>
      <c r="V26" s="59"/>
      <c r="W26" s="59"/>
      <c r="X26" s="59"/>
      <c r="AL26" s="59"/>
      <c r="AM26" s="59"/>
      <c r="AN26" s="59"/>
      <c r="AO26" s="59"/>
    </row>
    <row r="27" spans="1:41" ht="12.9" customHeight="1" x14ac:dyDescent="0.25">
      <c r="A27" s="224">
        <v>11</v>
      </c>
      <c r="B27" s="261" t="str">
        <f>IF($E27="","",VLOOKUP($E27,'Fiú 6 kcs A ELO'!$A$7:$O$22,14))</f>
        <v/>
      </c>
      <c r="C27" s="262" t="str">
        <f>IF($E27="","",VLOOKUP($E27,'Fiú 6 kcs A ELO'!$A$7:$O$22,15))</f>
        <v/>
      </c>
      <c r="D27" s="262" t="str">
        <f>IF($E27="","",VLOOKUP($E27,'Fiú 6 kcs A ELO'!$A$7:$O$22,5))</f>
        <v/>
      </c>
      <c r="E27" s="263"/>
      <c r="F27" s="274" t="s">
        <v>385</v>
      </c>
      <c r="G27" s="274" t="str">
        <f>IF($E27="","",VLOOKUP($E27,'Fiú 6 kcs A ELO'!$A$7:$O$22,3))</f>
        <v/>
      </c>
      <c r="H27" s="274"/>
      <c r="I27" s="274" t="str">
        <f>IF($E27="","",VLOOKUP($E27,'Fiú 6 kcs A ELO'!$A$7:$O$22,4))</f>
        <v/>
      </c>
      <c r="J27" s="265"/>
      <c r="K27" s="266"/>
      <c r="L27" s="282"/>
      <c r="M27" s="266"/>
      <c r="N27" s="283"/>
      <c r="O27" s="281"/>
      <c r="P27" s="283"/>
      <c r="Q27" s="221"/>
      <c r="R27" s="222"/>
      <c r="S27" s="223"/>
      <c r="T27" s="59"/>
      <c r="U27" s="59"/>
      <c r="V27" s="59"/>
      <c r="W27" s="59"/>
      <c r="X27" s="59"/>
      <c r="AL27" s="59"/>
      <c r="AM27" s="59"/>
      <c r="AN27" s="59"/>
      <c r="AO27" s="59"/>
    </row>
    <row r="28" spans="1:41" ht="12.9" customHeight="1" x14ac:dyDescent="0.25">
      <c r="A28" s="218"/>
      <c r="B28" s="268"/>
      <c r="C28" s="269"/>
      <c r="D28" s="269"/>
      <c r="E28" s="277"/>
      <c r="F28" s="266"/>
      <c r="G28" s="266"/>
      <c r="H28" s="270"/>
      <c r="I28" s="271" t="s">
        <v>140</v>
      </c>
      <c r="J28" s="225" t="s">
        <v>383</v>
      </c>
      <c r="K28" s="272" t="str">
        <f>UPPER(IF(OR(J28="a",J28="as"),F27,IF(OR(J28="b",J28="bs"),F29,0)))</f>
        <v>X</v>
      </c>
      <c r="L28" s="284"/>
      <c r="M28" s="266"/>
      <c r="N28" s="283"/>
      <c r="O28" s="281"/>
      <c r="P28" s="283"/>
      <c r="Q28" s="221"/>
      <c r="R28" s="222"/>
      <c r="S28" s="223"/>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18">
        <v>12</v>
      </c>
      <c r="B29" s="261" t="str">
        <f>IF($E29="","",VLOOKUP($E29,'Fiú 6 kcs A ELO'!$A$7:$O$22,14))</f>
        <v/>
      </c>
      <c r="C29" s="262" t="str">
        <f>IF($E29="","",VLOOKUP($E29,'Fiú 6 kcs A ELO'!$A$7:$O$22,15))</f>
        <v/>
      </c>
      <c r="D29" s="262" t="str">
        <f>IF($E29="","",VLOOKUP($E29,'Fiú 6 kcs A ELO'!$A$7:$O$22,5))</f>
        <v/>
      </c>
      <c r="E29" s="263"/>
      <c r="F29" s="264" t="str">
        <f>UPPER(IF($E29="","",VLOOKUP($E29,'Fiú 6 kcs A ELO'!$A$7:$O$22,2)))</f>
        <v/>
      </c>
      <c r="G29" s="264" t="str">
        <f>IF($E29="","",VLOOKUP($E29,'Fiú 6 kcs A ELO'!$A$7:$O$22,3))</f>
        <v/>
      </c>
      <c r="H29" s="264"/>
      <c r="I29" s="264" t="str">
        <f>IF($E29="","",VLOOKUP($E29,'Fiú 6 kcs A ELO'!$A$7:$O$22,4))</f>
        <v/>
      </c>
      <c r="J29" s="285"/>
      <c r="K29" s="266"/>
      <c r="L29" s="266"/>
      <c r="M29" s="266"/>
      <c r="N29" s="283"/>
      <c r="O29" s="281"/>
      <c r="P29" s="283"/>
      <c r="Q29" s="221"/>
      <c r="R29" s="222"/>
      <c r="S29" s="223"/>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24"/>
      <c r="B30" s="268"/>
      <c r="C30" s="269"/>
      <c r="D30" s="269"/>
      <c r="E30" s="277"/>
      <c r="F30" s="266"/>
      <c r="G30" s="266"/>
      <c r="H30" s="270"/>
      <c r="I30" s="286"/>
      <c r="J30" s="278"/>
      <c r="K30" s="266"/>
      <c r="L30" s="266"/>
      <c r="M30" s="279" t="s">
        <v>140</v>
      </c>
      <c r="N30" s="226" t="s">
        <v>384</v>
      </c>
      <c r="O30" s="272" t="str">
        <f>UPPER(IF(OR(N30="a",N30="as"),M26,IF(OR(N30="b",N30="bs"),M34,0)))</f>
        <v xml:space="preserve">TÖRÖK </v>
      </c>
      <c r="P30" s="289"/>
      <c r="Q30" s="221"/>
      <c r="R30" s="222"/>
      <c r="S30" s="223"/>
      <c r="T30" s="59"/>
      <c r="U30" s="59"/>
      <c r="V30" s="59"/>
      <c r="W30" s="59"/>
      <c r="X30" s="59"/>
      <c r="Y30" s="59"/>
      <c r="Z30" s="59"/>
      <c r="AA30" s="59"/>
      <c r="AB30" s="59"/>
      <c r="AC30" s="59"/>
      <c r="AD30" s="59"/>
      <c r="AE30" s="59"/>
      <c r="AF30" s="59"/>
      <c r="AG30" s="59"/>
      <c r="AH30" s="59"/>
      <c r="AI30" s="59"/>
      <c r="AJ30" s="59"/>
      <c r="AK30" s="59"/>
    </row>
    <row r="31" spans="1:41" ht="12.9" customHeight="1" x14ac:dyDescent="0.25">
      <c r="A31" s="224">
        <v>13</v>
      </c>
      <c r="B31" s="261">
        <f>IF($E31="","",VLOOKUP($E31,'Fiú 6 kcs A ELO'!$A$7:$O$22,14))</f>
        <v>0</v>
      </c>
      <c r="C31" s="262">
        <f>IF($E31="","",VLOOKUP($E31,'Fiú 6 kcs A ELO'!$A$7:$O$22,15))</f>
        <v>0</v>
      </c>
      <c r="D31" s="262">
        <f>IF($E31="","",VLOOKUP($E31,'Fiú 6 kcs A ELO'!$A$7:$O$22,5))</f>
        <v>0</v>
      </c>
      <c r="E31" s="263">
        <v>11</v>
      </c>
      <c r="F31" s="274" t="str">
        <f>UPPER(IF($E31="","",VLOOKUP($E31,'Fiú 6 kcs A ELO'!$A$7:$O$22,2)))</f>
        <v xml:space="preserve">TÖRÖK </v>
      </c>
      <c r="G31" s="274" t="str">
        <f>IF($E31="","",VLOOKUP($E31,'Fiú 6 kcs A ELO'!$A$7:$O$22,3))</f>
        <v>Benedek</v>
      </c>
      <c r="H31" s="274"/>
      <c r="I31" s="274" t="str">
        <f>IF($E31="","",VLOOKUP($E31,'Fiú 6 kcs A ELO'!$A$7:$O$22,4))</f>
        <v>Irinyi János Református Oktatási Központ - Óvoda, Általános Iskola, Technikum, Szakgimnázium és Diákotthon</v>
      </c>
      <c r="J31" s="287"/>
      <c r="K31" s="266"/>
      <c r="L31" s="266"/>
      <c r="M31" s="266"/>
      <c r="N31" s="283"/>
      <c r="O31" s="266">
        <v>40</v>
      </c>
      <c r="P31" s="281"/>
      <c r="Q31" s="221"/>
      <c r="R31" s="222"/>
      <c r="S31" s="223"/>
      <c r="T31" s="59"/>
      <c r="U31" s="59"/>
      <c r="V31" s="59"/>
      <c r="W31" s="59"/>
      <c r="X31" s="59"/>
      <c r="Y31" s="59"/>
      <c r="Z31" s="59"/>
      <c r="AA31" s="59"/>
      <c r="AB31" s="59"/>
      <c r="AC31" s="59"/>
      <c r="AD31" s="59"/>
      <c r="AE31" s="59"/>
      <c r="AF31" s="59"/>
      <c r="AG31" s="59"/>
      <c r="AH31" s="59"/>
      <c r="AI31" s="59"/>
      <c r="AJ31" s="59"/>
      <c r="AK31" s="59"/>
    </row>
    <row r="32" spans="1:41" ht="12.9" customHeight="1" x14ac:dyDescent="0.25">
      <c r="A32" s="224"/>
      <c r="B32" s="268"/>
      <c r="C32" s="269"/>
      <c r="D32" s="269"/>
      <c r="E32" s="277"/>
      <c r="F32" s="266"/>
      <c r="G32" s="266"/>
      <c r="H32" s="270"/>
      <c r="I32" s="279" t="s">
        <v>140</v>
      </c>
      <c r="J32" s="225" t="s">
        <v>383</v>
      </c>
      <c r="K32" s="272" t="str">
        <f>UPPER(IF(OR(J32="a",J32="as"),F31,IF(OR(J32="b",J32="bs"),F33,0)))</f>
        <v xml:space="preserve">TÖRÖK </v>
      </c>
      <c r="L32" s="272"/>
      <c r="M32" s="266"/>
      <c r="N32" s="283"/>
      <c r="O32" s="281"/>
      <c r="P32" s="281"/>
      <c r="Q32" s="221"/>
      <c r="R32" s="222"/>
      <c r="S32" s="223"/>
      <c r="T32" s="59"/>
      <c r="U32" s="59"/>
      <c r="V32" s="59"/>
      <c r="W32" s="59"/>
      <c r="X32" s="59"/>
      <c r="Y32" s="59"/>
      <c r="Z32" s="59"/>
      <c r="AA32" s="59"/>
      <c r="AB32" s="59"/>
      <c r="AC32" s="59"/>
      <c r="AD32" s="59"/>
      <c r="AE32" s="59"/>
      <c r="AF32" s="59"/>
      <c r="AG32" s="59"/>
      <c r="AH32" s="59"/>
      <c r="AI32" s="59"/>
      <c r="AJ32" s="59"/>
      <c r="AK32" s="59"/>
    </row>
    <row r="33" spans="1:37" ht="12.9" customHeight="1" x14ac:dyDescent="0.25">
      <c r="A33" s="224">
        <v>14</v>
      </c>
      <c r="B33" s="261" t="str">
        <f>IF($E33="","",VLOOKUP($E33,'Fiú 6 kcs A ELO'!$A$7:$O$22,14))</f>
        <v/>
      </c>
      <c r="C33" s="262" t="str">
        <f>IF($E33="","",VLOOKUP($E33,'Fiú 6 kcs A ELO'!$A$7:$O$22,15))</f>
        <v/>
      </c>
      <c r="D33" s="262" t="str">
        <f>IF($E33="","",VLOOKUP($E33,'Fiú 6 kcs A ELO'!$A$7:$O$22,5))</f>
        <v/>
      </c>
      <c r="E33" s="263"/>
      <c r="F33" s="274" t="str">
        <f>UPPER(IF($E33="","",VLOOKUP($E33,'Fiú 6 kcs A ELO'!$A$7:$O$22,2)))</f>
        <v/>
      </c>
      <c r="G33" s="274" t="str">
        <f>IF($E33="","",VLOOKUP($E33,'Fiú 6 kcs A ELO'!$A$7:$O$22,3))</f>
        <v/>
      </c>
      <c r="H33" s="274"/>
      <c r="I33" s="274" t="str">
        <f>IF($E33="","",VLOOKUP($E33,'Fiú 6 kcs A ELO'!$A$7:$O$22,4))</f>
        <v/>
      </c>
      <c r="J33" s="275"/>
      <c r="K33" s="266"/>
      <c r="L33" s="276"/>
      <c r="M33" s="266"/>
      <c r="N33" s="283"/>
      <c r="O33" s="281"/>
      <c r="P33" s="281"/>
      <c r="Q33" s="221"/>
      <c r="R33" s="222"/>
      <c r="S33" s="223"/>
      <c r="T33" s="59"/>
      <c r="U33" s="59"/>
      <c r="V33" s="59"/>
      <c r="W33" s="59"/>
      <c r="X33" s="59"/>
      <c r="Y33" s="59"/>
      <c r="Z33" s="59"/>
      <c r="AA33" s="59"/>
      <c r="AB33" s="59"/>
      <c r="AC33" s="59"/>
      <c r="AD33" s="59"/>
      <c r="AE33" s="59"/>
      <c r="AF33" s="59"/>
      <c r="AG33" s="59"/>
      <c r="AH33" s="59"/>
      <c r="AI33" s="59"/>
      <c r="AJ33" s="59"/>
      <c r="AK33" s="59"/>
    </row>
    <row r="34" spans="1:37" ht="12.9" customHeight="1" x14ac:dyDescent="0.25">
      <c r="A34" s="224"/>
      <c r="B34" s="268"/>
      <c r="C34" s="269"/>
      <c r="D34" s="269"/>
      <c r="E34" s="277"/>
      <c r="F34" s="266"/>
      <c r="G34" s="266"/>
      <c r="H34" s="270"/>
      <c r="I34" s="266"/>
      <c r="J34" s="278"/>
      <c r="K34" s="279" t="s">
        <v>140</v>
      </c>
      <c r="L34" s="226" t="s">
        <v>383</v>
      </c>
      <c r="M34" s="272" t="str">
        <f>UPPER(IF(OR(L34="a",L34="as"),K32,IF(OR(L34="b",L34="bs"),K36,0)))</f>
        <v xml:space="preserve">TÖRÖK </v>
      </c>
      <c r="N34" s="289"/>
      <c r="O34" s="281"/>
      <c r="P34" s="281"/>
      <c r="Q34" s="221"/>
      <c r="R34" s="222"/>
      <c r="S34" s="223"/>
      <c r="T34" s="59"/>
      <c r="U34" s="59"/>
      <c r="V34" s="59"/>
      <c r="W34" s="59"/>
      <c r="X34" s="59"/>
      <c r="Y34" s="59"/>
      <c r="Z34" s="59"/>
      <c r="AA34" s="59"/>
      <c r="AB34" s="59"/>
      <c r="AC34" s="59"/>
      <c r="AD34" s="59"/>
      <c r="AE34" s="59"/>
      <c r="AF34" s="59"/>
      <c r="AG34" s="59"/>
      <c r="AH34" s="59"/>
      <c r="AI34" s="59"/>
      <c r="AJ34" s="59"/>
      <c r="AK34" s="59"/>
    </row>
    <row r="35" spans="1:37" ht="12.9" customHeight="1" x14ac:dyDescent="0.25">
      <c r="A35" s="224">
        <v>15</v>
      </c>
      <c r="B35" s="261" t="str">
        <f>IF($E35="","",VLOOKUP($E35,'Fiú 6 kcs A ELO'!$A$7:$O$22,14))</f>
        <v/>
      </c>
      <c r="C35" s="262" t="str">
        <f>IF($E35="","",VLOOKUP($E35,'Fiú 6 kcs A ELO'!$A$7:$O$22,15))</f>
        <v/>
      </c>
      <c r="D35" s="262" t="str">
        <f>IF($E35="","",VLOOKUP($E35,'Fiú 6 kcs A ELO'!$A$7:$O$22,5))</f>
        <v/>
      </c>
      <c r="E35" s="263"/>
      <c r="F35" s="274" t="s">
        <v>385</v>
      </c>
      <c r="G35" s="274" t="str">
        <f>IF($E35="","",VLOOKUP($E35,'Fiú 6 kcs A ELO'!$A$7:$O$22,3))</f>
        <v/>
      </c>
      <c r="H35" s="274"/>
      <c r="I35" s="274" t="str">
        <f>IF($E35="","",VLOOKUP($E35,'Fiú 6 kcs A ELO'!$A$7:$O$22,4))</f>
        <v/>
      </c>
      <c r="J35" s="265"/>
      <c r="K35" s="266"/>
      <c r="L35" s="282"/>
      <c r="M35" s="266"/>
      <c r="N35" s="281"/>
      <c r="O35" s="281"/>
      <c r="P35" s="281"/>
      <c r="Q35" s="221"/>
      <c r="R35" s="222"/>
      <c r="S35" s="223"/>
      <c r="T35" s="59"/>
      <c r="U35" s="59"/>
      <c r="V35" s="59"/>
      <c r="W35" s="59"/>
      <c r="X35" s="59"/>
      <c r="Y35" s="59"/>
      <c r="Z35" s="59"/>
      <c r="AA35" s="59"/>
      <c r="AB35" s="59"/>
      <c r="AC35" s="59"/>
      <c r="AD35" s="59"/>
      <c r="AE35" s="59"/>
      <c r="AF35" s="59"/>
      <c r="AG35" s="59"/>
      <c r="AH35" s="59"/>
      <c r="AI35" s="59"/>
      <c r="AJ35" s="59"/>
      <c r="AK35" s="59"/>
    </row>
    <row r="36" spans="1:37" ht="12.9" customHeight="1" x14ac:dyDescent="0.25">
      <c r="A36" s="224"/>
      <c r="B36" s="268"/>
      <c r="C36" s="269"/>
      <c r="D36" s="269"/>
      <c r="E36" s="268"/>
      <c r="F36" s="266"/>
      <c r="G36" s="266"/>
      <c r="H36" s="270"/>
      <c r="I36" s="279" t="s">
        <v>140</v>
      </c>
      <c r="J36" s="225" t="s">
        <v>383</v>
      </c>
      <c r="K36" s="272" t="str">
        <f>UPPER(IF(OR(J36="a",J36="as"),F35,IF(OR(J36="b",J36="bs"),F37,0)))</f>
        <v>X</v>
      </c>
      <c r="L36" s="284"/>
      <c r="M36" s="266"/>
      <c r="N36" s="281"/>
      <c r="O36" s="281"/>
      <c r="P36" s="281"/>
      <c r="Q36" s="221"/>
      <c r="R36" s="222"/>
      <c r="S36" s="223"/>
      <c r="T36" s="59"/>
      <c r="U36" s="59"/>
      <c r="V36" s="59"/>
      <c r="W36" s="59"/>
      <c r="X36" s="59"/>
      <c r="Y36" s="59"/>
      <c r="Z36" s="59"/>
      <c r="AA36" s="59"/>
      <c r="AB36" s="59"/>
      <c r="AC36" s="59"/>
      <c r="AD36" s="59"/>
      <c r="AE36" s="59"/>
      <c r="AF36" s="59"/>
      <c r="AG36" s="59"/>
      <c r="AH36" s="59"/>
      <c r="AI36" s="59"/>
      <c r="AJ36" s="59"/>
      <c r="AK36" s="59"/>
    </row>
    <row r="37" spans="1:37" ht="12.9" customHeight="1" x14ac:dyDescent="0.25">
      <c r="A37" s="218">
        <v>16</v>
      </c>
      <c r="B37" s="261" t="str">
        <f>IF($E37="","",VLOOKUP($E37,'Fiú 6 kcs A ELO'!$A$7:$O$22,14))</f>
        <v/>
      </c>
      <c r="C37" s="262" t="str">
        <f>IF($E37="","",VLOOKUP($E37,'Fiú 6 kcs A ELO'!$A$7:$O$22,15))</f>
        <v/>
      </c>
      <c r="D37" s="262" t="str">
        <f>IF($E37="","",VLOOKUP($E37,'Fiú 6 kcs A ELO'!$A$7:$O$22,5))</f>
        <v/>
      </c>
      <c r="E37" s="263"/>
      <c r="F37" s="264" t="str">
        <f>UPPER(IF($E37="","",VLOOKUP($E37,'Fiú 6 kcs A ELO'!$A$7:$O$22,2)))</f>
        <v/>
      </c>
      <c r="G37" s="264" t="str">
        <f>IF($E37="","",VLOOKUP($E37,'Fiú 6 kcs A ELO'!$A$7:$O$22,3))</f>
        <v/>
      </c>
      <c r="H37" s="274"/>
      <c r="I37" s="264" t="str">
        <f>IF($E37="","",VLOOKUP($E37,'Fiú 6 kcs A ELO'!$A$7:$O$22,4))</f>
        <v/>
      </c>
      <c r="J37" s="285"/>
      <c r="K37" s="266"/>
      <c r="L37" s="266"/>
      <c r="M37" s="266"/>
      <c r="N37" s="281"/>
      <c r="O37" s="281"/>
      <c r="P37" s="281"/>
      <c r="Q37" s="221"/>
      <c r="R37" s="222"/>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91"/>
      <c r="B38" s="268"/>
      <c r="C38" s="268"/>
      <c r="D38" s="268"/>
      <c r="E38" s="268"/>
      <c r="F38" s="286"/>
      <c r="G38" s="286"/>
      <c r="H38" s="290"/>
      <c r="I38" s="266"/>
      <c r="J38" s="278"/>
      <c r="K38" s="266"/>
      <c r="L38" s="266"/>
      <c r="M38" s="266"/>
      <c r="N38" s="281"/>
      <c r="O38" s="281"/>
      <c r="P38" s="281"/>
      <c r="Q38" s="221"/>
      <c r="R38" s="222"/>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92"/>
      <c r="B39" s="293"/>
      <c r="C39" s="293"/>
      <c r="D39" s="293"/>
      <c r="E39" s="268"/>
      <c r="F39" s="293"/>
      <c r="G39" s="293"/>
      <c r="H39" s="293"/>
      <c r="I39" s="293"/>
      <c r="J39" s="268"/>
      <c r="K39" s="293"/>
      <c r="L39" s="293"/>
      <c r="M39" s="293"/>
      <c r="N39" s="294"/>
      <c r="O39" s="294"/>
      <c r="P39" s="294"/>
      <c r="Q39" s="221"/>
      <c r="R39" s="222"/>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91"/>
      <c r="B40" s="268"/>
      <c r="C40" s="268"/>
      <c r="D40" s="268"/>
      <c r="E40" s="268"/>
      <c r="F40" s="293"/>
      <c r="G40" s="293"/>
      <c r="H40" s="59"/>
      <c r="I40" s="293"/>
      <c r="J40" s="268"/>
      <c r="K40" s="293"/>
      <c r="L40" s="293"/>
      <c r="M40" s="295"/>
      <c r="N40" s="268"/>
      <c r="O40" s="293"/>
      <c r="P40" s="294"/>
      <c r="Q40" s="221"/>
      <c r="R40" s="222"/>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91"/>
      <c r="B41" s="293"/>
      <c r="C41" s="293"/>
      <c r="D41" s="293"/>
      <c r="E41" s="268"/>
      <c r="F41" s="293"/>
      <c r="G41" s="293"/>
      <c r="H41" s="293"/>
      <c r="I41" s="293"/>
      <c r="J41" s="268"/>
      <c r="K41" s="293"/>
      <c r="L41" s="293"/>
      <c r="M41" s="293"/>
      <c r="N41" s="294"/>
      <c r="O41" s="293"/>
      <c r="P41" s="294"/>
      <c r="Q41" s="221"/>
      <c r="R41" s="222"/>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91"/>
      <c r="B42" s="268"/>
      <c r="C42" s="268"/>
      <c r="D42" s="268"/>
      <c r="E42" s="268"/>
      <c r="F42" s="293"/>
      <c r="G42" s="293"/>
      <c r="H42" s="59"/>
      <c r="I42" s="295"/>
      <c r="J42" s="268"/>
      <c r="K42" s="293"/>
      <c r="L42" s="293"/>
      <c r="M42" s="293"/>
      <c r="N42" s="294"/>
      <c r="O42" s="294"/>
      <c r="P42" s="294"/>
      <c r="Q42" s="221"/>
      <c r="R42" s="222"/>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91"/>
      <c r="B43" s="293"/>
      <c r="C43" s="293"/>
      <c r="D43" s="293"/>
      <c r="E43" s="268"/>
      <c r="F43" s="293"/>
      <c r="G43" s="293"/>
      <c r="H43" s="293"/>
      <c r="I43" s="293"/>
      <c r="J43" s="268"/>
      <c r="K43" s="293"/>
      <c r="L43" s="296"/>
      <c r="M43" s="293"/>
      <c r="N43" s="294"/>
      <c r="O43" s="294"/>
      <c r="P43" s="294"/>
      <c r="Q43" s="221"/>
      <c r="R43" s="222"/>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91"/>
      <c r="B44" s="268"/>
      <c r="C44" s="268"/>
      <c r="D44" s="268"/>
      <c r="E44" s="268"/>
      <c r="F44" s="293"/>
      <c r="G44" s="293"/>
      <c r="H44" s="59"/>
      <c r="I44" s="293"/>
      <c r="J44" s="268"/>
      <c r="K44" s="295"/>
      <c r="L44" s="268"/>
      <c r="M44" s="293"/>
      <c r="N44" s="294"/>
      <c r="O44" s="294"/>
      <c r="P44" s="294"/>
      <c r="Q44" s="221"/>
      <c r="R44" s="222"/>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91"/>
      <c r="B45" s="293"/>
      <c r="C45" s="293"/>
      <c r="D45" s="293"/>
      <c r="E45" s="268"/>
      <c r="F45" s="293"/>
      <c r="G45" s="293"/>
      <c r="H45" s="293"/>
      <c r="I45" s="293"/>
      <c r="J45" s="268"/>
      <c r="K45" s="293"/>
      <c r="L45" s="293"/>
      <c r="M45" s="293"/>
      <c r="N45" s="294"/>
      <c r="O45" s="294"/>
      <c r="P45" s="294"/>
      <c r="Q45" s="221"/>
      <c r="R45" s="222"/>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91"/>
      <c r="B46" s="268"/>
      <c r="C46" s="268"/>
      <c r="D46" s="268"/>
      <c r="E46" s="268"/>
      <c r="F46" s="293"/>
      <c r="G46" s="293"/>
      <c r="H46" s="59"/>
      <c r="I46" s="295"/>
      <c r="J46" s="268"/>
      <c r="K46" s="293"/>
      <c r="L46" s="293"/>
      <c r="M46" s="293"/>
      <c r="N46" s="294"/>
      <c r="O46" s="294"/>
      <c r="P46" s="294"/>
      <c r="Q46" s="221"/>
      <c r="R46" s="222"/>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92"/>
      <c r="B47" s="293"/>
      <c r="C47" s="293"/>
      <c r="D47" s="293"/>
      <c r="E47" s="268"/>
      <c r="F47" s="293"/>
      <c r="G47" s="293"/>
      <c r="H47" s="293"/>
      <c r="I47" s="293"/>
      <c r="J47" s="268"/>
      <c r="K47" s="293"/>
      <c r="L47" s="293"/>
      <c r="M47" s="293"/>
      <c r="N47" s="293"/>
      <c r="O47" s="219"/>
      <c r="P47" s="219"/>
      <c r="Q47" s="221"/>
      <c r="R47" s="222"/>
      <c r="S47" s="223"/>
      <c r="T47" s="59"/>
      <c r="U47" s="59"/>
      <c r="V47" s="59"/>
      <c r="W47" s="59"/>
      <c r="X47" s="59"/>
      <c r="Y47" s="59"/>
      <c r="Z47" s="59"/>
      <c r="AA47" s="59"/>
      <c r="AB47" s="59"/>
      <c r="AC47" s="59"/>
      <c r="AD47" s="59"/>
      <c r="AE47" s="59"/>
      <c r="AF47" s="59"/>
      <c r="AG47" s="59"/>
      <c r="AH47" s="59"/>
      <c r="AI47" s="59"/>
      <c r="AJ47" s="59"/>
      <c r="AK47" s="59"/>
    </row>
    <row r="48" spans="1:37" ht="6.75" customHeight="1" x14ac:dyDescent="0.25">
      <c r="A48" s="228"/>
      <c r="B48" s="228"/>
      <c r="C48" s="228"/>
      <c r="D48" s="228"/>
      <c r="E48" s="228"/>
      <c r="F48" s="297"/>
      <c r="G48" s="297"/>
      <c r="H48" s="297"/>
      <c r="I48" s="297"/>
      <c r="J48" s="230"/>
      <c r="K48" s="229"/>
      <c r="L48" s="231"/>
      <c r="M48" s="229"/>
      <c r="N48" s="231"/>
      <c r="O48" s="229"/>
      <c r="P48" s="231"/>
      <c r="Q48" s="229"/>
      <c r="R48" s="231"/>
      <c r="S48" s="232"/>
      <c r="T48" s="52"/>
      <c r="U48" s="52"/>
      <c r="V48" s="52"/>
      <c r="W48" s="52"/>
      <c r="X48" s="52"/>
      <c r="Y48" s="52"/>
      <c r="Z48" s="52"/>
      <c r="AA48" s="52"/>
      <c r="AB48" s="52"/>
      <c r="AC48" s="52"/>
      <c r="AD48" s="52"/>
      <c r="AE48" s="52"/>
      <c r="AF48" s="52"/>
      <c r="AG48" s="52"/>
      <c r="AH48" s="52"/>
      <c r="AI48" s="52"/>
      <c r="AJ48" s="52"/>
      <c r="AK48" s="52"/>
    </row>
    <row r="49" spans="1:37" ht="10.5" customHeight="1" x14ac:dyDescent="0.25">
      <c r="A49" s="182" t="s">
        <v>106</v>
      </c>
      <c r="B49" s="183"/>
      <c r="C49" s="183"/>
      <c r="D49" s="184"/>
      <c r="E49" s="233" t="s">
        <v>117</v>
      </c>
      <c r="F49" s="234" t="s">
        <v>118</v>
      </c>
      <c r="G49" s="233"/>
      <c r="H49" s="233"/>
      <c r="I49" s="235"/>
      <c r="J49" s="233" t="s">
        <v>117</v>
      </c>
      <c r="K49" s="234" t="s">
        <v>119</v>
      </c>
      <c r="L49" s="236"/>
      <c r="M49" s="234" t="s">
        <v>120</v>
      </c>
      <c r="N49" s="237"/>
      <c r="O49" s="238" t="s">
        <v>121</v>
      </c>
      <c r="P49" s="238"/>
      <c r="Q49" s="239"/>
      <c r="R49" s="240"/>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298" t="s">
        <v>122</v>
      </c>
      <c r="B50" s="299"/>
      <c r="C50" s="300"/>
      <c r="D50" s="301"/>
      <c r="E50" s="302">
        <v>1</v>
      </c>
      <c r="F50" s="241" t="str">
        <f>IF(E50&gt;$R$57,0,UPPER(VLOOKUP(E50,'Fiú 6 kcs A ELO'!$A$7:$Q$134,2)))</f>
        <v>VARGA</v>
      </c>
      <c r="G50" s="242"/>
      <c r="H50" s="241"/>
      <c r="I50" s="185"/>
      <c r="J50" s="303" t="s">
        <v>123</v>
      </c>
      <c r="K50" s="304"/>
      <c r="L50" s="305"/>
      <c r="M50" s="304"/>
      <c r="N50" s="306"/>
      <c r="O50" s="307" t="s">
        <v>124</v>
      </c>
      <c r="P50" s="308"/>
      <c r="Q50" s="308"/>
      <c r="R50" s="30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10" t="s">
        <v>125</v>
      </c>
      <c r="B51" s="311"/>
      <c r="C51" s="312"/>
      <c r="D51" s="313"/>
      <c r="E51" s="302">
        <v>2</v>
      </c>
      <c r="F51" s="241" t="str">
        <f>IF(E51&gt;$R$57,0,UPPER(VLOOKUP(E51,'Fiú 6 kcs A ELO'!$A$7:$Q$134,2)))</f>
        <v>MOLNÁR</v>
      </c>
      <c r="G51" s="242"/>
      <c r="H51" s="241"/>
      <c r="I51" s="185"/>
      <c r="J51" s="303" t="s">
        <v>126</v>
      </c>
      <c r="K51" s="304"/>
      <c r="L51" s="305"/>
      <c r="M51" s="304"/>
      <c r="N51" s="306"/>
      <c r="O51" s="314"/>
      <c r="P51" s="315"/>
      <c r="Q51" s="311"/>
      <c r="R51" s="31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186"/>
      <c r="B52" s="187"/>
      <c r="C52" s="243"/>
      <c r="D52" s="188"/>
      <c r="E52" s="302">
        <v>3</v>
      </c>
      <c r="F52" s="241" t="str">
        <f>IF(E52&gt;$R$57,0,UPPER(VLOOKUP(E52,'Fiú 6 kcs A ELO'!$A$7:$Q$134,2)))</f>
        <v xml:space="preserve">CSILLAG </v>
      </c>
      <c r="G52" s="242"/>
      <c r="H52" s="241"/>
      <c r="I52" s="185"/>
      <c r="J52" s="303" t="s">
        <v>127</v>
      </c>
      <c r="K52" s="304"/>
      <c r="L52" s="305"/>
      <c r="M52" s="304"/>
      <c r="N52" s="306"/>
      <c r="O52" s="307" t="s">
        <v>128</v>
      </c>
      <c r="P52" s="308"/>
      <c r="Q52" s="308"/>
      <c r="R52" s="30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189"/>
      <c r="B53" s="190"/>
      <c r="C53" s="190"/>
      <c r="D53" s="191"/>
      <c r="E53" s="302">
        <v>4</v>
      </c>
      <c r="F53" s="241" t="str">
        <f>IF(E53&gt;$R$57,0,UPPER(VLOOKUP(E53,'Fiú 6 kcs A ELO'!$A$7:$Q$134,2)))</f>
        <v>GUITPRECHT</v>
      </c>
      <c r="G53" s="242"/>
      <c r="H53" s="241"/>
      <c r="I53" s="185"/>
      <c r="J53" s="303" t="s">
        <v>129</v>
      </c>
      <c r="K53" s="304"/>
      <c r="L53" s="305"/>
      <c r="M53" s="304"/>
      <c r="N53" s="306"/>
      <c r="O53" s="304"/>
      <c r="P53" s="305"/>
      <c r="Q53" s="304"/>
      <c r="R53" s="30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192"/>
      <c r="B54" s="49"/>
      <c r="C54" s="49"/>
      <c r="D54" s="193"/>
      <c r="E54" s="302"/>
      <c r="F54" s="241"/>
      <c r="G54" s="242"/>
      <c r="H54" s="241"/>
      <c r="I54" s="185"/>
      <c r="J54" s="303" t="s">
        <v>130</v>
      </c>
      <c r="K54" s="304"/>
      <c r="L54" s="305"/>
      <c r="M54" s="304"/>
      <c r="N54" s="306"/>
      <c r="O54" s="311"/>
      <c r="P54" s="315"/>
      <c r="Q54" s="311"/>
      <c r="R54" s="31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194"/>
      <c r="B55" s="14"/>
      <c r="C55" s="190"/>
      <c r="D55" s="191"/>
      <c r="E55" s="302"/>
      <c r="F55" s="241"/>
      <c r="G55" s="242"/>
      <c r="H55" s="241"/>
      <c r="I55" s="185"/>
      <c r="J55" s="303" t="s">
        <v>131</v>
      </c>
      <c r="K55" s="304"/>
      <c r="L55" s="305"/>
      <c r="M55" s="304"/>
      <c r="N55" s="306"/>
      <c r="O55" s="307" t="s">
        <v>33</v>
      </c>
      <c r="P55" s="308"/>
      <c r="Q55" s="308"/>
      <c r="R55" s="30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194"/>
      <c r="B56" s="14"/>
      <c r="C56" s="244"/>
      <c r="D56" s="195"/>
      <c r="E56" s="302"/>
      <c r="F56" s="241"/>
      <c r="G56" s="242"/>
      <c r="H56" s="241"/>
      <c r="I56" s="185"/>
      <c r="J56" s="303" t="s">
        <v>132</v>
      </c>
      <c r="K56" s="304"/>
      <c r="L56" s="305"/>
      <c r="M56" s="304"/>
      <c r="N56" s="306"/>
      <c r="O56" s="304"/>
      <c r="P56" s="305"/>
      <c r="Q56" s="304"/>
      <c r="R56" s="30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196"/>
      <c r="B57" s="197"/>
      <c r="C57" s="245"/>
      <c r="D57" s="198"/>
      <c r="E57" s="317"/>
      <c r="F57" s="199"/>
      <c r="G57" s="246"/>
      <c r="H57" s="199"/>
      <c r="I57" s="200"/>
      <c r="J57" s="318" t="s">
        <v>133</v>
      </c>
      <c r="K57" s="311"/>
      <c r="L57" s="315"/>
      <c r="M57" s="311"/>
      <c r="N57" s="316"/>
      <c r="O57" s="311">
        <f>R4</f>
        <v>0</v>
      </c>
      <c r="P57" s="315"/>
      <c r="Q57" s="311"/>
      <c r="R57" s="247">
        <f>MIN(4,'Fiú 6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54" priority="10" stopIfTrue="1" operator="equal">
      <formula>"QA"</formula>
    </cfRule>
    <cfRule type="cellIs" dxfId="53" priority="11" stopIfTrue="1" operator="equal">
      <formula>"DA"</formula>
    </cfRule>
  </conditionalFormatting>
  <conditionalFormatting sqref="E7 E9 E11 E13 E15 E17 E19 E21 E23 E25 E27 E29 E31 E33 E35 E37">
    <cfRule type="expression" dxfId="52" priority="13" stopIfTrue="1">
      <formula>$E7&lt;5</formula>
    </cfRule>
  </conditionalFormatting>
  <conditionalFormatting sqref="E39 E41 E43 E45 E47">
    <cfRule type="expression" dxfId="51" priority="5" stopIfTrue="1">
      <formula>AND($E39&lt;9,$C39&gt;0)</formula>
    </cfRule>
  </conditionalFormatting>
  <conditionalFormatting sqref="F7 F9 F11 F13 F15 F17 F19 F21 F23 F25 F27 F29 F31 F33 F35 F37">
    <cfRule type="cellIs" dxfId="50" priority="14" stopIfTrue="1" operator="equal">
      <formula>"Bye"</formula>
    </cfRule>
  </conditionalFormatting>
  <conditionalFormatting sqref="F39 F41 F43 F45 F47">
    <cfRule type="cellIs" dxfId="49" priority="6" stopIfTrue="1" operator="equal">
      <formula>"Bye"</formula>
    </cfRule>
    <cfRule type="expression" dxfId="48" priority="7" stopIfTrue="1">
      <formula>AND($E39&lt;9,$C39&gt;0)</formula>
    </cfRule>
  </conditionalFormatting>
  <conditionalFormatting sqref="H7 H9 H11 H13 H15 H17 H19 H21 H23 H25 H27 H29 H31 H33 H35 H37 G39:I39 G41:I41 G43:I43 G45:I45 G47:I47">
    <cfRule type="expression" dxfId="47" priority="1" stopIfTrue="1">
      <formula>AND($E7&lt;9,$C7&gt;0)</formula>
    </cfRule>
  </conditionalFormatting>
  <conditionalFormatting sqref="I8 K10 I12 M14 I16 K18 I20 O22 I24 K26 I28 M30 I32 K34 I36 M40 I42 K44 I46">
    <cfRule type="expression" dxfId="46" priority="2" stopIfTrue="1">
      <formula>AND($O$1="CU",I8="Umpire")</formula>
    </cfRule>
    <cfRule type="expression" dxfId="45" priority="3" stopIfTrue="1">
      <formula>AND($O$1="CU",I8&lt;&gt;"Umpire",J8&lt;&gt;"")</formula>
    </cfRule>
    <cfRule type="expression" dxfId="44" priority="4" stopIfTrue="1">
      <formula>AND($O$1="CU",I8&lt;&gt;"Umpire")</formula>
    </cfRule>
  </conditionalFormatting>
  <conditionalFormatting sqref="J8 L10 J12 N14 J16 L18 J20 P22 J24 L26 J28 N30 J32 L34 J36 R57">
    <cfRule type="expression" dxfId="43" priority="12" stopIfTrue="1">
      <formula>$O$1="CU"</formula>
    </cfRule>
  </conditionalFormatting>
  <conditionalFormatting sqref="K8 M10 K12 O14 K16 M18 K20 Q22 K24 M26 K28 O30 K32 M34 K36 O40 K42 M44 K46">
    <cfRule type="expression" dxfId="42" priority="8" stopIfTrue="1">
      <formula>J8="as"</formula>
    </cfRule>
    <cfRule type="expression" dxfId="41" priority="9" stopIfTrue="1">
      <formula>J8="bs"</formula>
    </cfRule>
  </conditionalFormatting>
  <dataValidations count="1">
    <dataValidation type="list" allowBlank="1" sqref="I8 K10 I12 M14 I16 K18 I20 O22 I24 K26 I28 M30 I32 K34 I36 M40 I42 K44 I46" xr:uid="{00000000-0002-0000-0A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indexed="27"/>
  </sheetPr>
  <dimension ref="A1:Q156"/>
  <sheetViews>
    <sheetView showGridLines="0" showZeros="0" workbookViewId="0">
      <pane ySplit="6" topLeftCell="A7" activePane="bottomLeft" state="frozen"/>
      <selection pane="bottomLeft" activeCell="G5" sqref="G5"/>
    </sheetView>
  </sheetViews>
  <sheetFormatPr defaultRowHeight="13.2" x14ac:dyDescent="0.25"/>
  <cols>
    <col min="1" max="1" width="3.88671875" customWidth="1"/>
    <col min="2" max="2" width="14" customWidth="1"/>
    <col min="3" max="3" width="15.6640625" bestFit="1" customWidth="1"/>
    <col min="4" max="4" width="83.109375" style="39" bestFit="1" customWidth="1"/>
    <col min="5" max="5" width="12.109375" style="88" customWidth="1"/>
    <col min="6" max="6" width="6.109375" style="89" hidden="1" customWidth="1"/>
    <col min="7" max="7" width="31.441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27" t="str">
        <f>Altalanos!$D$8</f>
        <v>Fiú 6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304</v>
      </c>
      <c r="C7" s="140" t="s">
        <v>305</v>
      </c>
      <c r="D7" s="163" t="s">
        <v>81</v>
      </c>
      <c r="E7" s="142"/>
      <c r="F7" s="164"/>
      <c r="G7" s="165"/>
      <c r="H7" s="144"/>
      <c r="I7" s="144"/>
      <c r="J7" s="145"/>
      <c r="K7" s="146"/>
      <c r="L7" s="147"/>
      <c r="M7" s="146"/>
      <c r="N7" s="148"/>
      <c r="O7" s="144"/>
      <c r="P7" s="149"/>
      <c r="Q7" s="143"/>
    </row>
    <row r="8" spans="1:17" ht="18.899999999999999" customHeight="1" x14ac:dyDescent="0.25">
      <c r="A8" s="139">
        <v>2</v>
      </c>
      <c r="B8" s="140" t="s">
        <v>306</v>
      </c>
      <c r="C8" s="140" t="s">
        <v>307</v>
      </c>
      <c r="D8" s="141" t="s">
        <v>81</v>
      </c>
      <c r="E8" s="142"/>
      <c r="F8" s="153"/>
      <c r="G8" s="154"/>
      <c r="H8" s="144"/>
      <c r="I8" s="144"/>
      <c r="J8" s="145"/>
      <c r="K8" s="146"/>
      <c r="L8" s="147"/>
      <c r="M8" s="146"/>
      <c r="N8" s="148"/>
      <c r="O8" s="144"/>
      <c r="P8" s="149"/>
      <c r="Q8" s="143"/>
    </row>
    <row r="9" spans="1:17" ht="18.899999999999999" customHeight="1" x14ac:dyDescent="0.25">
      <c r="A9" s="139">
        <v>3</v>
      </c>
      <c r="B9" s="166" t="s">
        <v>308</v>
      </c>
      <c r="C9" s="166" t="s">
        <v>249</v>
      </c>
      <c r="D9" s="162" t="s">
        <v>309</v>
      </c>
      <c r="E9" s="142"/>
      <c r="F9" s="153"/>
      <c r="G9" s="154"/>
      <c r="H9" s="144"/>
      <c r="I9" s="144"/>
      <c r="J9" s="145"/>
      <c r="K9" s="146"/>
      <c r="L9" s="147"/>
      <c r="M9" s="146"/>
      <c r="N9" s="148"/>
      <c r="O9" s="144"/>
      <c r="P9" s="151"/>
      <c r="Q9" s="152"/>
    </row>
    <row r="10" spans="1:17" ht="18.899999999999999" customHeight="1" x14ac:dyDescent="0.25">
      <c r="A10" s="139">
        <v>4</v>
      </c>
      <c r="B10" s="166" t="s">
        <v>310</v>
      </c>
      <c r="C10" s="166" t="s">
        <v>311</v>
      </c>
      <c r="D10" s="162" t="s">
        <v>312</v>
      </c>
      <c r="E10" s="142"/>
      <c r="F10" s="153"/>
      <c r="G10" s="154"/>
      <c r="H10" s="144"/>
      <c r="I10" s="144"/>
      <c r="J10" s="145"/>
      <c r="K10" s="146"/>
      <c r="L10" s="147"/>
      <c r="M10" s="146"/>
      <c r="N10" s="148"/>
      <c r="O10" s="144"/>
      <c r="P10" s="155"/>
      <c r="Q10" s="156"/>
    </row>
    <row r="11" spans="1:17" ht="18.899999999999999" customHeight="1" x14ac:dyDescent="0.25">
      <c r="A11" s="139">
        <v>5</v>
      </c>
      <c r="B11" s="140" t="s">
        <v>247</v>
      </c>
      <c r="C11" s="158" t="s">
        <v>313</v>
      </c>
      <c r="D11" s="170" t="s">
        <v>314</v>
      </c>
      <c r="E11" s="142"/>
      <c r="F11" s="153"/>
      <c r="G11" s="154"/>
      <c r="H11" s="144"/>
      <c r="I11" s="144"/>
      <c r="J11" s="145"/>
      <c r="K11" s="146"/>
      <c r="L11" s="147"/>
      <c r="M11" s="146"/>
      <c r="N11" s="148"/>
      <c r="O11" s="144"/>
      <c r="P11" s="155"/>
      <c r="Q11" s="156"/>
    </row>
    <row r="12" spans="1:17" ht="18.899999999999999" customHeight="1" x14ac:dyDescent="0.3">
      <c r="A12" s="139">
        <v>6</v>
      </c>
      <c r="B12" s="140" t="s">
        <v>315</v>
      </c>
      <c r="C12" s="159" t="s">
        <v>316</v>
      </c>
      <c r="D12" s="169" t="s">
        <v>164</v>
      </c>
      <c r="E12" s="142"/>
      <c r="F12" s="153"/>
      <c r="G12" s="154"/>
      <c r="H12" s="144"/>
      <c r="I12" s="144"/>
      <c r="J12" s="145"/>
      <c r="K12" s="146"/>
      <c r="L12" s="147"/>
      <c r="M12" s="146"/>
      <c r="N12" s="148"/>
      <c r="O12" s="144"/>
      <c r="P12" s="155"/>
      <c r="Q12" s="156"/>
    </row>
    <row r="13" spans="1:17" ht="18.899999999999999" customHeight="1" x14ac:dyDescent="0.25">
      <c r="A13" s="139">
        <v>7</v>
      </c>
      <c r="B13" s="140" t="s">
        <v>317</v>
      </c>
      <c r="C13" s="140" t="s">
        <v>318</v>
      </c>
      <c r="D13" s="141" t="s">
        <v>319</v>
      </c>
      <c r="E13" s="142"/>
      <c r="F13" s="153"/>
      <c r="G13" s="154"/>
      <c r="H13" s="144"/>
      <c r="I13" s="144"/>
      <c r="J13" s="145"/>
      <c r="K13" s="146"/>
      <c r="L13" s="147"/>
      <c r="M13" s="146"/>
      <c r="N13" s="148"/>
      <c r="O13" s="144"/>
      <c r="P13" s="155"/>
      <c r="Q13" s="156"/>
    </row>
    <row r="14" spans="1:17" ht="18.899999999999999" customHeight="1" x14ac:dyDescent="0.25">
      <c r="A14" s="139">
        <v>8</v>
      </c>
      <c r="B14" s="140" t="s">
        <v>320</v>
      </c>
      <c r="C14" s="329" t="s">
        <v>321</v>
      </c>
      <c r="D14" s="141" t="s">
        <v>322</v>
      </c>
      <c r="E14" s="142"/>
      <c r="F14" s="153"/>
      <c r="G14" s="154"/>
      <c r="H14" s="144"/>
      <c r="I14" s="144"/>
      <c r="J14" s="145"/>
      <c r="K14" s="146"/>
      <c r="L14" s="147"/>
      <c r="M14" s="146"/>
      <c r="N14" s="148"/>
      <c r="O14" s="144"/>
      <c r="P14" s="155"/>
      <c r="Q14" s="156"/>
    </row>
    <row r="15" spans="1:17" ht="18.899999999999999" customHeight="1" x14ac:dyDescent="0.25">
      <c r="A15" s="139">
        <v>9</v>
      </c>
      <c r="B15" s="140" t="s">
        <v>323</v>
      </c>
      <c r="C15" s="140" t="s">
        <v>324</v>
      </c>
      <c r="D15" s="141" t="s">
        <v>325</v>
      </c>
      <c r="E15" s="142"/>
      <c r="F15" s="143"/>
      <c r="G15" s="143"/>
      <c r="H15" s="144"/>
      <c r="I15" s="144"/>
      <c r="J15" s="145"/>
      <c r="K15" s="146"/>
      <c r="L15" s="147"/>
      <c r="M15" s="160"/>
      <c r="N15" s="148"/>
      <c r="O15" s="144"/>
      <c r="P15" s="143"/>
      <c r="Q15" s="143"/>
    </row>
    <row r="16" spans="1:17" ht="18.899999999999999" customHeight="1" x14ac:dyDescent="0.25">
      <c r="A16" s="139">
        <v>10</v>
      </c>
      <c r="B16" s="140" t="s">
        <v>326</v>
      </c>
      <c r="C16" s="140" t="s">
        <v>151</v>
      </c>
      <c r="D16" s="141" t="s">
        <v>327</v>
      </c>
      <c r="E16" s="142"/>
      <c r="F16" s="143"/>
      <c r="G16" s="143"/>
      <c r="H16" s="144"/>
      <c r="I16" s="144"/>
      <c r="J16" s="145"/>
      <c r="K16" s="146"/>
      <c r="L16" s="147"/>
      <c r="M16" s="160"/>
      <c r="N16" s="148"/>
      <c r="O16" s="144"/>
      <c r="P16" s="149"/>
      <c r="Q16" s="143"/>
    </row>
    <row r="17" spans="1:17" ht="18.899999999999999" customHeight="1" x14ac:dyDescent="0.3">
      <c r="A17" s="139">
        <v>11</v>
      </c>
      <c r="B17" s="161" t="s">
        <v>328</v>
      </c>
      <c r="C17" s="161" t="s">
        <v>254</v>
      </c>
      <c r="D17" s="162" t="s">
        <v>282</v>
      </c>
      <c r="E17" s="142"/>
      <c r="F17" s="143"/>
      <c r="G17" s="143"/>
      <c r="H17" s="144"/>
      <c r="I17" s="144"/>
      <c r="J17" s="145"/>
      <c r="K17" s="146"/>
      <c r="L17" s="147"/>
      <c r="M17" s="160"/>
      <c r="N17" s="148"/>
      <c r="O17" s="144"/>
      <c r="P17" s="149"/>
      <c r="Q17" s="143"/>
    </row>
    <row r="18" spans="1:17" ht="18.899999999999999" customHeight="1" x14ac:dyDescent="0.3">
      <c r="A18" s="139">
        <v>12</v>
      </c>
      <c r="B18" s="161" t="s">
        <v>329</v>
      </c>
      <c r="C18" s="161" t="s">
        <v>330</v>
      </c>
      <c r="D18" s="162" t="s">
        <v>331</v>
      </c>
      <c r="E18" s="142"/>
      <c r="F18" s="143"/>
      <c r="G18" s="143"/>
      <c r="H18" s="144"/>
      <c r="I18" s="144"/>
      <c r="J18" s="145"/>
      <c r="K18" s="146"/>
      <c r="L18" s="147"/>
      <c r="M18" s="160"/>
      <c r="N18" s="148"/>
      <c r="O18" s="144"/>
      <c r="P18" s="149"/>
      <c r="Q18" s="143"/>
    </row>
    <row r="19" spans="1:17" ht="18.899999999999999" customHeight="1" x14ac:dyDescent="0.25">
      <c r="A19" s="139">
        <v>13</v>
      </c>
      <c r="B19" s="157" t="s">
        <v>332</v>
      </c>
      <c r="C19" s="157" t="s">
        <v>333</v>
      </c>
      <c r="D19" s="141" t="s">
        <v>334</v>
      </c>
      <c r="E19" s="142"/>
      <c r="F19" s="143"/>
      <c r="G19" s="143"/>
      <c r="H19" s="144"/>
      <c r="I19" s="144"/>
      <c r="J19" s="145"/>
      <c r="K19" s="146"/>
      <c r="L19" s="147"/>
      <c r="M19" s="160"/>
      <c r="N19" s="148"/>
      <c r="O19" s="144"/>
      <c r="P19" s="149"/>
      <c r="Q19" s="143"/>
    </row>
    <row r="20" spans="1:17" ht="18.899999999999999" customHeight="1" x14ac:dyDescent="0.25">
      <c r="A20" s="139">
        <v>14</v>
      </c>
      <c r="B20" s="157" t="s">
        <v>335</v>
      </c>
      <c r="C20" s="157" t="s">
        <v>336</v>
      </c>
      <c r="D20" s="141" t="s">
        <v>70</v>
      </c>
      <c r="E20" s="142"/>
      <c r="F20" s="143"/>
      <c r="G20" s="143"/>
      <c r="H20" s="144"/>
      <c r="I20" s="144"/>
      <c r="J20" s="145"/>
      <c r="K20" s="146"/>
      <c r="L20" s="147"/>
      <c r="M20" s="160"/>
      <c r="N20" s="148"/>
      <c r="O20" s="144"/>
      <c r="P20" s="149"/>
      <c r="Q20" s="143"/>
    </row>
    <row r="21" spans="1:17" ht="18.899999999999999" customHeight="1" x14ac:dyDescent="0.25">
      <c r="A21" s="139">
        <v>15</v>
      </c>
      <c r="B21" s="140" t="s">
        <v>337</v>
      </c>
      <c r="C21" s="158" t="s">
        <v>330</v>
      </c>
      <c r="D21" s="170" t="s">
        <v>261</v>
      </c>
      <c r="E21" s="142"/>
      <c r="F21" s="143"/>
      <c r="G21" s="143"/>
      <c r="H21" s="144"/>
      <c r="I21" s="144"/>
      <c r="J21" s="145"/>
      <c r="K21" s="146"/>
      <c r="L21" s="147"/>
      <c r="M21" s="160"/>
      <c r="N21" s="148"/>
      <c r="O21" s="144"/>
      <c r="P21" s="149"/>
      <c r="Q21" s="143"/>
    </row>
    <row r="22" spans="1:17" ht="18.899999999999999" customHeight="1" x14ac:dyDescent="0.25">
      <c r="A22" s="139">
        <v>16</v>
      </c>
      <c r="B22" s="140" t="s">
        <v>338</v>
      </c>
      <c r="C22" s="158" t="s">
        <v>339</v>
      </c>
      <c r="D22" s="170" t="s">
        <v>261</v>
      </c>
      <c r="E22" s="142"/>
      <c r="F22" s="143"/>
      <c r="G22" s="143"/>
      <c r="H22" s="144"/>
      <c r="I22" s="144"/>
      <c r="J22" s="145"/>
      <c r="K22" s="146"/>
      <c r="L22" s="147"/>
      <c r="M22" s="160"/>
      <c r="N22" s="148"/>
      <c r="O22" s="144"/>
      <c r="P22" s="149"/>
      <c r="Q22" s="143"/>
    </row>
    <row r="23" spans="1:17" ht="18.899999999999999" customHeight="1" x14ac:dyDescent="0.25">
      <c r="A23" s="139">
        <v>17</v>
      </c>
      <c r="B23" s="140" t="s">
        <v>340</v>
      </c>
      <c r="C23" s="158" t="s">
        <v>341</v>
      </c>
      <c r="D23" s="141" t="s">
        <v>342</v>
      </c>
      <c r="E23" s="142"/>
      <c r="F23" s="143"/>
      <c r="G23" s="143"/>
      <c r="H23" s="144"/>
      <c r="I23" s="144"/>
      <c r="J23" s="145"/>
      <c r="K23" s="146"/>
      <c r="L23" s="147"/>
      <c r="M23" s="160"/>
      <c r="N23" s="148"/>
      <c r="O23" s="144"/>
      <c r="P23" s="149"/>
      <c r="Q23" s="143"/>
    </row>
    <row r="24" spans="1:17" ht="18.899999999999999" customHeight="1" x14ac:dyDescent="0.25">
      <c r="A24" s="139">
        <v>18</v>
      </c>
      <c r="B24" s="140" t="s">
        <v>343</v>
      </c>
      <c r="C24" s="158" t="s">
        <v>241</v>
      </c>
      <c r="D24" s="141" t="s">
        <v>344</v>
      </c>
      <c r="E24" s="142"/>
      <c r="F24" s="143"/>
      <c r="G24" s="143"/>
      <c r="H24" s="144"/>
      <c r="I24" s="144"/>
      <c r="J24" s="145"/>
      <c r="K24" s="146"/>
      <c r="L24" s="147"/>
      <c r="M24" s="160"/>
      <c r="N24" s="148"/>
      <c r="O24" s="144"/>
      <c r="P24" s="149"/>
      <c r="Q24" s="143"/>
    </row>
    <row r="25" spans="1:17" ht="18.899999999999999" customHeight="1" x14ac:dyDescent="0.25">
      <c r="A25" s="139">
        <v>19</v>
      </c>
      <c r="B25" s="140" t="s">
        <v>345</v>
      </c>
      <c r="C25" s="140" t="s">
        <v>346</v>
      </c>
      <c r="D25" s="330" t="s">
        <v>294</v>
      </c>
      <c r="E25" s="142"/>
      <c r="F25" s="143"/>
      <c r="G25" s="143"/>
      <c r="H25" s="144"/>
      <c r="I25" s="144"/>
      <c r="J25" s="145"/>
      <c r="K25" s="146"/>
      <c r="L25" s="147"/>
      <c r="M25" s="160"/>
      <c r="N25" s="148"/>
      <c r="O25" s="144"/>
      <c r="P25" s="149"/>
      <c r="Q25" s="143"/>
    </row>
    <row r="26" spans="1:17" ht="18.899999999999999" customHeight="1" x14ac:dyDescent="0.25">
      <c r="A26" s="139">
        <v>20</v>
      </c>
      <c r="B26" s="140" t="s">
        <v>347</v>
      </c>
      <c r="C26" s="140" t="s">
        <v>348</v>
      </c>
      <c r="D26" s="330" t="s">
        <v>192</v>
      </c>
      <c r="E26" s="142"/>
      <c r="F26" s="143"/>
      <c r="G26" s="143"/>
      <c r="H26" s="144"/>
      <c r="I26" s="144"/>
      <c r="J26" s="145"/>
      <c r="K26" s="146"/>
      <c r="L26" s="147"/>
      <c r="M26" s="160"/>
      <c r="N26" s="148"/>
      <c r="O26" s="144"/>
      <c r="P26" s="149"/>
      <c r="Q26" s="143"/>
    </row>
    <row r="27" spans="1:17" ht="18.899999999999999" customHeight="1" x14ac:dyDescent="0.25">
      <c r="A27" s="139">
        <v>21</v>
      </c>
      <c r="B27" s="140" t="s">
        <v>349</v>
      </c>
      <c r="C27" s="140" t="s">
        <v>281</v>
      </c>
      <c r="D27" s="141" t="s">
        <v>350</v>
      </c>
      <c r="E27" s="142"/>
      <c r="F27" s="143"/>
      <c r="G27" s="143"/>
      <c r="H27" s="144"/>
      <c r="I27" s="144"/>
      <c r="J27" s="145"/>
      <c r="K27" s="146"/>
      <c r="L27" s="147"/>
      <c r="M27" s="160"/>
      <c r="N27" s="148"/>
      <c r="O27" s="144"/>
      <c r="P27" s="149"/>
      <c r="Q27" s="143"/>
    </row>
    <row r="28" spans="1:17" ht="18.899999999999999" customHeight="1" x14ac:dyDescent="0.25">
      <c r="A28" s="139">
        <v>22</v>
      </c>
      <c r="B28" s="140" t="s">
        <v>351</v>
      </c>
      <c r="C28" s="140" t="s">
        <v>352</v>
      </c>
      <c r="D28" s="141" t="s">
        <v>353</v>
      </c>
      <c r="E28" s="172"/>
      <c r="F28" s="173"/>
      <c r="G28" s="152"/>
      <c r="H28" s="144"/>
      <c r="I28" s="144"/>
      <c r="J28" s="145"/>
      <c r="K28" s="146"/>
      <c r="L28" s="147"/>
      <c r="M28" s="160"/>
      <c r="N28" s="148"/>
      <c r="O28" s="144"/>
      <c r="P28" s="149"/>
      <c r="Q28" s="143"/>
    </row>
    <row r="29" spans="1:17" ht="18.899999999999999" customHeight="1" x14ac:dyDescent="0.25">
      <c r="A29" s="139">
        <v>23</v>
      </c>
      <c r="B29" s="140" t="s">
        <v>354</v>
      </c>
      <c r="C29" s="140" t="s">
        <v>355</v>
      </c>
      <c r="D29" s="141" t="s">
        <v>356</v>
      </c>
      <c r="E29" s="174"/>
      <c r="F29" s="143"/>
      <c r="G29" s="143"/>
      <c r="H29" s="144"/>
      <c r="I29" s="144"/>
      <c r="J29" s="145"/>
      <c r="K29" s="146"/>
      <c r="L29" s="147"/>
      <c r="M29" s="160"/>
      <c r="N29" s="148"/>
      <c r="O29" s="144"/>
      <c r="P29" s="149"/>
      <c r="Q29" s="143"/>
    </row>
    <row r="30" spans="1:17" ht="18.899999999999999" customHeight="1" x14ac:dyDescent="0.25">
      <c r="A30" s="139">
        <v>24</v>
      </c>
      <c r="B30" s="140" t="s">
        <v>357</v>
      </c>
      <c r="C30" s="140" t="s">
        <v>336</v>
      </c>
      <c r="D30" s="141" t="s">
        <v>358</v>
      </c>
      <c r="E30" s="142"/>
      <c r="F30" s="143"/>
      <c r="G30" s="143"/>
      <c r="H30" s="144"/>
      <c r="I30" s="144"/>
      <c r="J30" s="145"/>
      <c r="K30" s="146"/>
      <c r="L30" s="147"/>
      <c r="M30" s="160"/>
      <c r="N30" s="148"/>
      <c r="O30" s="144"/>
      <c r="P30" s="149"/>
      <c r="Q30" s="143"/>
    </row>
    <row r="31" spans="1:17" ht="18.899999999999999" customHeight="1" x14ac:dyDescent="0.25">
      <c r="A31" s="139">
        <v>25</v>
      </c>
      <c r="B31" s="140" t="s">
        <v>204</v>
      </c>
      <c r="C31" s="168" t="s">
        <v>355</v>
      </c>
      <c r="D31" s="141" t="s">
        <v>359</v>
      </c>
      <c r="E31" s="142"/>
      <c r="F31" s="143"/>
      <c r="G31" s="143"/>
      <c r="H31" s="144"/>
      <c r="I31" s="144"/>
      <c r="J31" s="145"/>
      <c r="K31" s="146"/>
      <c r="L31" s="147"/>
      <c r="M31" s="160"/>
      <c r="N31" s="148"/>
      <c r="O31" s="144"/>
      <c r="P31" s="149"/>
      <c r="Q31" s="143"/>
    </row>
    <row r="32" spans="1:17" ht="18.899999999999999" customHeight="1" x14ac:dyDescent="0.25">
      <c r="A32" s="139">
        <v>26</v>
      </c>
      <c r="B32" s="140" t="s">
        <v>176</v>
      </c>
      <c r="C32" s="168" t="s">
        <v>360</v>
      </c>
      <c r="D32" s="141" t="s">
        <v>361</v>
      </c>
      <c r="E32" s="175"/>
      <c r="F32" s="143"/>
      <c r="G32" s="143"/>
      <c r="H32" s="144"/>
      <c r="I32" s="144"/>
      <c r="J32" s="145"/>
      <c r="K32" s="146"/>
      <c r="L32" s="147"/>
      <c r="M32" s="160"/>
      <c r="N32" s="148"/>
      <c r="O32" s="144"/>
      <c r="P32" s="149"/>
      <c r="Q32" s="143"/>
    </row>
    <row r="33" spans="1:17" ht="18.899999999999999" customHeight="1" x14ac:dyDescent="0.25">
      <c r="A33" s="139">
        <v>27</v>
      </c>
      <c r="B33" s="140" t="s">
        <v>362</v>
      </c>
      <c r="C33" s="140" t="s">
        <v>333</v>
      </c>
      <c r="D33" s="141" t="s">
        <v>363</v>
      </c>
      <c r="E33" s="142"/>
      <c r="F33" s="143"/>
      <c r="G33" s="143"/>
      <c r="H33" s="144"/>
      <c r="I33" s="144"/>
      <c r="J33" s="145"/>
      <c r="K33" s="146"/>
      <c r="L33" s="147"/>
      <c r="M33" s="160"/>
      <c r="N33" s="148"/>
      <c r="O33" s="144"/>
      <c r="P33" s="149"/>
      <c r="Q33" s="143"/>
    </row>
    <row r="34" spans="1:17" ht="18.899999999999999" customHeight="1" x14ac:dyDescent="0.25">
      <c r="A34" s="139">
        <v>28</v>
      </c>
      <c r="B34" s="140" t="s">
        <v>364</v>
      </c>
      <c r="C34" s="140" t="s">
        <v>365</v>
      </c>
      <c r="D34" s="141" t="s">
        <v>366</v>
      </c>
      <c r="E34" s="142"/>
      <c r="F34" s="143"/>
      <c r="G34" s="143"/>
      <c r="H34" s="144"/>
      <c r="I34" s="144"/>
      <c r="J34" s="145"/>
      <c r="K34" s="146"/>
      <c r="L34" s="147"/>
      <c r="M34" s="160"/>
      <c r="N34" s="148"/>
      <c r="O34" s="144"/>
      <c r="P34" s="149"/>
      <c r="Q34" s="143"/>
    </row>
    <row r="35" spans="1:17" ht="18.899999999999999" customHeight="1" x14ac:dyDescent="0.25">
      <c r="A35" s="139">
        <v>29</v>
      </c>
      <c r="B35" s="331" t="s">
        <v>367</v>
      </c>
      <c r="C35" s="140" t="s">
        <v>283</v>
      </c>
      <c r="D35" s="141" t="s">
        <v>217</v>
      </c>
      <c r="E35" s="142"/>
      <c r="F35" s="143"/>
      <c r="G35" s="143"/>
      <c r="H35" s="144"/>
      <c r="I35" s="144"/>
      <c r="J35" s="145"/>
      <c r="K35" s="146"/>
      <c r="L35" s="147"/>
      <c r="M35" s="160"/>
      <c r="N35" s="148"/>
      <c r="O35" s="144"/>
      <c r="P35" s="149"/>
      <c r="Q35" s="143"/>
    </row>
    <row r="36" spans="1:17" ht="18.899999999999999" customHeight="1" x14ac:dyDescent="0.25">
      <c r="A36" s="139">
        <v>30</v>
      </c>
      <c r="B36" s="140" t="s">
        <v>368</v>
      </c>
      <c r="C36" s="140" t="s">
        <v>369</v>
      </c>
      <c r="D36" s="141" t="s">
        <v>220</v>
      </c>
      <c r="E36" s="142"/>
      <c r="F36" s="143"/>
      <c r="G36" s="143"/>
      <c r="H36" s="144"/>
      <c r="I36" s="144"/>
      <c r="J36" s="145"/>
      <c r="K36" s="146"/>
      <c r="L36" s="147"/>
      <c r="M36" s="160"/>
      <c r="N36" s="148"/>
      <c r="O36" s="144"/>
      <c r="P36" s="149"/>
      <c r="Q36" s="143"/>
    </row>
    <row r="37" spans="1:17" ht="18.899999999999999" customHeight="1" x14ac:dyDescent="0.25">
      <c r="A37" s="139">
        <v>31</v>
      </c>
      <c r="B37" s="334" t="s">
        <v>250</v>
      </c>
      <c r="C37" s="334" t="s">
        <v>254</v>
      </c>
      <c r="D37" s="336" t="s">
        <v>370</v>
      </c>
      <c r="E37" s="142"/>
      <c r="F37" s="143"/>
      <c r="G37" s="143"/>
      <c r="H37" s="144"/>
      <c r="I37" s="144"/>
      <c r="J37" s="145"/>
      <c r="K37" s="146"/>
      <c r="L37" s="147"/>
      <c r="M37" s="160"/>
      <c r="N37" s="148"/>
      <c r="O37" s="144"/>
      <c r="P37" s="149"/>
      <c r="Q37" s="143"/>
    </row>
    <row r="38" spans="1:17" ht="18.899999999999999" customHeight="1" x14ac:dyDescent="0.25">
      <c r="A38" s="139">
        <v>32</v>
      </c>
      <c r="B38" s="334" t="s">
        <v>371</v>
      </c>
      <c r="C38" s="334" t="s">
        <v>369</v>
      </c>
      <c r="D38" s="336" t="s">
        <v>303</v>
      </c>
      <c r="E38" s="142"/>
      <c r="F38" s="143"/>
      <c r="G38" s="143"/>
      <c r="H38" s="153"/>
      <c r="I38" s="154"/>
      <c r="J38" s="145"/>
      <c r="K38" s="146"/>
      <c r="L38" s="147"/>
      <c r="M38" s="160"/>
      <c r="N38" s="148"/>
      <c r="O38" s="143"/>
      <c r="P38" s="149"/>
      <c r="Q38" s="143"/>
    </row>
    <row r="39" spans="1:17" ht="18.899999999999999" customHeight="1" x14ac:dyDescent="0.25">
      <c r="A39" s="139">
        <v>33</v>
      </c>
      <c r="B39" s="331" t="s">
        <v>372</v>
      </c>
      <c r="C39" s="140" t="s">
        <v>373</v>
      </c>
      <c r="D39" s="141" t="s">
        <v>374</v>
      </c>
      <c r="E39" s="142"/>
      <c r="F39" s="143"/>
      <c r="G39" s="143"/>
      <c r="H39" s="153"/>
      <c r="I39" s="154"/>
      <c r="J39" s="145"/>
      <c r="K39" s="146"/>
      <c r="L39" s="147"/>
      <c r="M39" s="160"/>
      <c r="N39" s="152"/>
      <c r="O39" s="143"/>
      <c r="P39" s="149"/>
      <c r="Q39" s="143"/>
    </row>
    <row r="40" spans="1:17" ht="18.899999999999999" customHeight="1" x14ac:dyDescent="0.25">
      <c r="A40" s="139">
        <v>34</v>
      </c>
      <c r="B40" s="331" t="s">
        <v>375</v>
      </c>
      <c r="C40" s="140" t="s">
        <v>299</v>
      </c>
      <c r="D40" s="141" t="s">
        <v>376</v>
      </c>
      <c r="E40" s="142"/>
      <c r="F40" s="143"/>
      <c r="G40" s="143"/>
      <c r="H40" s="153"/>
      <c r="I40" s="154"/>
      <c r="J40" s="145" t="e">
        <f>IF(AND(Q40="",#REF!&gt;0,#REF!&lt;5),K40,0)</f>
        <v>#REF!</v>
      </c>
      <c r="K40" s="146" t="e">
        <f>IF(D40="","ZZZ9",IF(AND(#REF!&gt;0,#REF!&lt;5),D40&amp;#REF!,D40&amp;"9"))</f>
        <v>#REF!</v>
      </c>
      <c r="L40" s="147">
        <f t="shared" ref="L40:L156" si="0">IF(Q40="",999,Q40)</f>
        <v>999</v>
      </c>
      <c r="M40" s="160">
        <f t="shared" ref="M40:M156" si="1">IF(P40=999,999,1)</f>
        <v>999</v>
      </c>
      <c r="N40" s="152"/>
      <c r="O40" s="143"/>
      <c r="P40" s="149">
        <f t="shared" ref="P40:P156" si="2">IF(N40="DA",1,IF(N40="WC",2,IF(N40="SE",3,IF(N40="Q",4,IF(N40="LL",5,999)))))</f>
        <v>999</v>
      </c>
      <c r="Q40" s="143"/>
    </row>
    <row r="41" spans="1:17" ht="18.899999999999999" customHeight="1" x14ac:dyDescent="0.25">
      <c r="A41" s="139">
        <v>35</v>
      </c>
      <c r="B41" s="171"/>
      <c r="C41" s="171"/>
      <c r="D41" s="144"/>
      <c r="E41" s="142"/>
      <c r="F41" s="143"/>
      <c r="G41" s="143"/>
      <c r="H41" s="153"/>
      <c r="I41" s="154"/>
      <c r="J41" s="145" t="e">
        <f>IF(AND(Q41="",#REF!&gt;0,#REF!&lt;5),K41,0)</f>
        <v>#REF!</v>
      </c>
      <c r="K41" s="146" t="str">
        <f>IF(D41="","ZZZ9",IF(AND(#REF!&gt;0,#REF!&lt;5),D41&amp;#REF!,D41&amp;"9"))</f>
        <v>ZZZ9</v>
      </c>
      <c r="L41" s="147">
        <f t="shared" si="0"/>
        <v>999</v>
      </c>
      <c r="M41" s="160">
        <f t="shared" si="1"/>
        <v>999</v>
      </c>
      <c r="N41" s="152"/>
      <c r="O41" s="143"/>
      <c r="P41" s="149">
        <f t="shared" si="2"/>
        <v>999</v>
      </c>
      <c r="Q41" s="143"/>
    </row>
    <row r="42" spans="1:17" ht="18.899999999999999" customHeight="1" x14ac:dyDescent="0.25">
      <c r="A42" s="139">
        <v>36</v>
      </c>
      <c r="B42" s="171"/>
      <c r="C42" s="171"/>
      <c r="D42" s="144"/>
      <c r="E42" s="142"/>
      <c r="F42" s="143"/>
      <c r="G42" s="143"/>
      <c r="H42" s="153"/>
      <c r="I42" s="154"/>
      <c r="J42" s="145" t="e">
        <f>IF(AND(Q42="",#REF!&gt;0,#REF!&lt;5),K42,0)</f>
        <v>#REF!</v>
      </c>
      <c r="K42" s="146" t="str">
        <f>IF(D42="","ZZZ9",IF(AND(#REF!&gt;0,#REF!&lt;5),D42&amp;#REF!,D42&amp;"9"))</f>
        <v>ZZZ9</v>
      </c>
      <c r="L42" s="147">
        <f t="shared" si="0"/>
        <v>999</v>
      </c>
      <c r="M42" s="160">
        <f t="shared" si="1"/>
        <v>999</v>
      </c>
      <c r="N42" s="152"/>
      <c r="O42" s="143"/>
      <c r="P42" s="149">
        <f t="shared" si="2"/>
        <v>999</v>
      </c>
      <c r="Q42" s="143"/>
    </row>
    <row r="43" spans="1:17" ht="18.899999999999999" customHeight="1" x14ac:dyDescent="0.25">
      <c r="A43" s="139">
        <v>37</v>
      </c>
      <c r="B43" s="171"/>
      <c r="C43" s="171"/>
      <c r="D43" s="144"/>
      <c r="E43" s="142"/>
      <c r="F43" s="143"/>
      <c r="G43" s="143"/>
      <c r="H43" s="153"/>
      <c r="I43" s="154"/>
      <c r="J43" s="145" t="e">
        <f>IF(AND(Q43="",#REF!&gt;0,#REF!&lt;5),K43,0)</f>
        <v>#REF!</v>
      </c>
      <c r="K43" s="146" t="str">
        <f>IF(D43="","ZZZ9",IF(AND(#REF!&gt;0,#REF!&lt;5),D43&amp;#REF!,D43&amp;"9"))</f>
        <v>ZZZ9</v>
      </c>
      <c r="L43" s="147">
        <f t="shared" si="0"/>
        <v>999</v>
      </c>
      <c r="M43" s="160">
        <f t="shared" si="1"/>
        <v>999</v>
      </c>
      <c r="N43" s="152"/>
      <c r="O43" s="143"/>
      <c r="P43" s="149">
        <f t="shared" si="2"/>
        <v>999</v>
      </c>
      <c r="Q43" s="143"/>
    </row>
    <row r="44" spans="1:17" ht="18.899999999999999" customHeight="1" x14ac:dyDescent="0.25">
      <c r="A44" s="139">
        <v>38</v>
      </c>
      <c r="B44" s="171"/>
      <c r="C44" s="171"/>
      <c r="D44" s="144"/>
      <c r="E44" s="142"/>
      <c r="F44" s="143"/>
      <c r="G44" s="143"/>
      <c r="H44" s="153"/>
      <c r="I44" s="154"/>
      <c r="J44" s="145" t="e">
        <f>IF(AND(Q44="",#REF!&gt;0,#REF!&lt;5),K44,0)</f>
        <v>#REF!</v>
      </c>
      <c r="K44" s="146" t="str">
        <f>IF(D44="","ZZZ9",IF(AND(#REF!&gt;0,#REF!&lt;5),D44&amp;#REF!,D44&amp;"9"))</f>
        <v>ZZZ9</v>
      </c>
      <c r="L44" s="147">
        <f t="shared" si="0"/>
        <v>999</v>
      </c>
      <c r="M44" s="160">
        <f t="shared" si="1"/>
        <v>999</v>
      </c>
      <c r="N44" s="152"/>
      <c r="O44" s="143"/>
      <c r="P44" s="149">
        <f t="shared" si="2"/>
        <v>999</v>
      </c>
      <c r="Q44" s="143"/>
    </row>
    <row r="45" spans="1:17" ht="18.899999999999999" customHeight="1" x14ac:dyDescent="0.25">
      <c r="A45" s="139">
        <v>39</v>
      </c>
      <c r="B45" s="171"/>
      <c r="C45" s="171"/>
      <c r="D45" s="144"/>
      <c r="E45" s="142"/>
      <c r="F45" s="143"/>
      <c r="G45" s="143"/>
      <c r="H45" s="153"/>
      <c r="I45" s="154"/>
      <c r="J45" s="145" t="e">
        <f>IF(AND(Q45="",#REF!&gt;0,#REF!&lt;5),K45,0)</f>
        <v>#REF!</v>
      </c>
      <c r="K45" s="146" t="str">
        <f>IF(D45="","ZZZ9",IF(AND(#REF!&gt;0,#REF!&lt;5),D45&amp;#REF!,D45&amp;"9"))</f>
        <v>ZZZ9</v>
      </c>
      <c r="L45" s="147">
        <f t="shared" si="0"/>
        <v>999</v>
      </c>
      <c r="M45" s="160">
        <f t="shared" si="1"/>
        <v>999</v>
      </c>
      <c r="N45" s="152"/>
      <c r="O45" s="143"/>
      <c r="P45" s="149">
        <f t="shared" si="2"/>
        <v>999</v>
      </c>
      <c r="Q45" s="143"/>
    </row>
    <row r="46" spans="1:17" ht="18.899999999999999" customHeight="1" x14ac:dyDescent="0.25">
      <c r="A46" s="139">
        <v>40</v>
      </c>
      <c r="B46" s="171"/>
      <c r="C46" s="171"/>
      <c r="D46" s="144"/>
      <c r="E46" s="142"/>
      <c r="F46" s="143"/>
      <c r="G46" s="143"/>
      <c r="H46" s="153"/>
      <c r="I46" s="154"/>
      <c r="J46" s="145" t="e">
        <f>IF(AND(Q46="",#REF!&gt;0,#REF!&lt;5),K46,0)</f>
        <v>#REF!</v>
      </c>
      <c r="K46" s="146" t="str">
        <f>IF(D46="","ZZZ9",IF(AND(#REF!&gt;0,#REF!&lt;5),D46&amp;#REF!,D46&amp;"9"))</f>
        <v>ZZZ9</v>
      </c>
      <c r="L46" s="147">
        <f t="shared" si="0"/>
        <v>999</v>
      </c>
      <c r="M46" s="160">
        <f t="shared" si="1"/>
        <v>999</v>
      </c>
      <c r="N46" s="152"/>
      <c r="O46" s="143"/>
      <c r="P46" s="149">
        <f t="shared" si="2"/>
        <v>999</v>
      </c>
      <c r="Q46" s="143"/>
    </row>
    <row r="47" spans="1:17" ht="18.899999999999999" customHeight="1" x14ac:dyDescent="0.25">
      <c r="A47" s="139">
        <v>41</v>
      </c>
      <c r="B47" s="171"/>
      <c r="C47" s="171"/>
      <c r="D47" s="144"/>
      <c r="E47" s="142"/>
      <c r="F47" s="143"/>
      <c r="G47" s="143"/>
      <c r="H47" s="153"/>
      <c r="I47" s="154"/>
      <c r="J47" s="145" t="e">
        <f>IF(AND(Q47="",#REF!&gt;0,#REF!&lt;5),K47,0)</f>
        <v>#REF!</v>
      </c>
      <c r="K47" s="146" t="str">
        <f>IF(D47="","ZZZ9",IF(AND(#REF!&gt;0,#REF!&lt;5),D47&amp;#REF!,D47&amp;"9"))</f>
        <v>ZZZ9</v>
      </c>
      <c r="L47" s="147">
        <f t="shared" si="0"/>
        <v>999</v>
      </c>
      <c r="M47" s="160">
        <f t="shared" si="1"/>
        <v>999</v>
      </c>
      <c r="N47" s="152"/>
      <c r="O47" s="143"/>
      <c r="P47" s="149">
        <f t="shared" si="2"/>
        <v>999</v>
      </c>
      <c r="Q47" s="143"/>
    </row>
    <row r="48" spans="1:17" ht="18.899999999999999" customHeight="1" x14ac:dyDescent="0.25">
      <c r="A48" s="139">
        <v>42</v>
      </c>
      <c r="B48" s="171"/>
      <c r="C48" s="171"/>
      <c r="D48" s="144"/>
      <c r="E48" s="142"/>
      <c r="F48" s="143"/>
      <c r="G48" s="143"/>
      <c r="H48" s="153"/>
      <c r="I48" s="154"/>
      <c r="J48" s="145" t="e">
        <f>IF(AND(Q48="",#REF!&gt;0,#REF!&lt;5),K48,0)</f>
        <v>#REF!</v>
      </c>
      <c r="K48" s="146" t="str">
        <f>IF(D48="","ZZZ9",IF(AND(#REF!&gt;0,#REF!&lt;5),D48&amp;#REF!,D48&amp;"9"))</f>
        <v>ZZZ9</v>
      </c>
      <c r="L48" s="147">
        <f t="shared" si="0"/>
        <v>999</v>
      </c>
      <c r="M48" s="160">
        <f t="shared" si="1"/>
        <v>999</v>
      </c>
      <c r="N48" s="152"/>
      <c r="O48" s="143"/>
      <c r="P48" s="149">
        <f t="shared" si="2"/>
        <v>999</v>
      </c>
      <c r="Q48" s="143"/>
    </row>
    <row r="49" spans="1:17" ht="18.899999999999999" customHeight="1" x14ac:dyDescent="0.25">
      <c r="A49" s="139">
        <v>43</v>
      </c>
      <c r="B49" s="171"/>
      <c r="C49" s="171"/>
      <c r="D49" s="144"/>
      <c r="E49" s="142"/>
      <c r="F49" s="143"/>
      <c r="G49" s="143"/>
      <c r="H49" s="153"/>
      <c r="I49" s="154"/>
      <c r="J49" s="145" t="e">
        <f>IF(AND(Q49="",#REF!&gt;0,#REF!&lt;5),K49,0)</f>
        <v>#REF!</v>
      </c>
      <c r="K49" s="146" t="str">
        <f>IF(D49="","ZZZ9",IF(AND(#REF!&gt;0,#REF!&lt;5),D49&amp;#REF!,D49&amp;"9"))</f>
        <v>ZZZ9</v>
      </c>
      <c r="L49" s="147">
        <f t="shared" si="0"/>
        <v>999</v>
      </c>
      <c r="M49" s="160">
        <f t="shared" si="1"/>
        <v>999</v>
      </c>
      <c r="N49" s="152"/>
      <c r="O49" s="143"/>
      <c r="P49" s="149">
        <f t="shared" si="2"/>
        <v>999</v>
      </c>
      <c r="Q49" s="143"/>
    </row>
    <row r="50" spans="1:17" ht="18.899999999999999" customHeight="1" x14ac:dyDescent="0.25">
      <c r="A50" s="139">
        <v>44</v>
      </c>
      <c r="B50" s="171"/>
      <c r="C50" s="171"/>
      <c r="D50" s="144"/>
      <c r="E50" s="142"/>
      <c r="F50" s="143"/>
      <c r="G50" s="143"/>
      <c r="H50" s="153"/>
      <c r="I50" s="154"/>
      <c r="J50" s="145" t="e">
        <f>IF(AND(Q50="",#REF!&gt;0,#REF!&lt;5),K50,0)</f>
        <v>#REF!</v>
      </c>
      <c r="K50" s="146" t="str">
        <f>IF(D50="","ZZZ9",IF(AND(#REF!&gt;0,#REF!&lt;5),D50&amp;#REF!,D50&amp;"9"))</f>
        <v>ZZZ9</v>
      </c>
      <c r="L50" s="147">
        <f t="shared" si="0"/>
        <v>999</v>
      </c>
      <c r="M50" s="160">
        <f t="shared" si="1"/>
        <v>999</v>
      </c>
      <c r="N50" s="152"/>
      <c r="O50" s="143"/>
      <c r="P50" s="149">
        <f t="shared" si="2"/>
        <v>999</v>
      </c>
      <c r="Q50" s="143"/>
    </row>
    <row r="51" spans="1:17" ht="18.899999999999999" customHeight="1" x14ac:dyDescent="0.25">
      <c r="A51" s="139">
        <v>45</v>
      </c>
      <c r="B51" s="171"/>
      <c r="C51" s="171"/>
      <c r="D51" s="144"/>
      <c r="E51" s="142"/>
      <c r="F51" s="143"/>
      <c r="G51" s="143"/>
      <c r="H51" s="153"/>
      <c r="I51" s="154"/>
      <c r="J51" s="145" t="e">
        <f>IF(AND(Q51="",#REF!&gt;0,#REF!&lt;5),K51,0)</f>
        <v>#REF!</v>
      </c>
      <c r="K51" s="146" t="str">
        <f>IF(D51="","ZZZ9",IF(AND(#REF!&gt;0,#REF!&lt;5),D51&amp;#REF!,D51&amp;"9"))</f>
        <v>ZZZ9</v>
      </c>
      <c r="L51" s="147">
        <f t="shared" si="0"/>
        <v>999</v>
      </c>
      <c r="M51" s="160">
        <f t="shared" si="1"/>
        <v>999</v>
      </c>
      <c r="N51" s="152"/>
      <c r="O51" s="143"/>
      <c r="P51" s="149">
        <f t="shared" si="2"/>
        <v>999</v>
      </c>
      <c r="Q51" s="143"/>
    </row>
    <row r="52" spans="1:17" ht="18.899999999999999" customHeight="1" x14ac:dyDescent="0.25">
      <c r="A52" s="139">
        <v>46</v>
      </c>
      <c r="B52" s="171"/>
      <c r="C52" s="171"/>
      <c r="D52" s="144"/>
      <c r="E52" s="142"/>
      <c r="F52" s="143"/>
      <c r="G52" s="143"/>
      <c r="H52" s="153"/>
      <c r="I52" s="154"/>
      <c r="J52" s="145" t="e">
        <f>IF(AND(Q52="",#REF!&gt;0,#REF!&lt;5),K52,0)</f>
        <v>#REF!</v>
      </c>
      <c r="K52" s="146" t="str">
        <f>IF(D52="","ZZZ9",IF(AND(#REF!&gt;0,#REF!&lt;5),D52&amp;#REF!,D52&amp;"9"))</f>
        <v>ZZZ9</v>
      </c>
      <c r="L52" s="147">
        <f t="shared" si="0"/>
        <v>999</v>
      </c>
      <c r="M52" s="160">
        <f t="shared" si="1"/>
        <v>999</v>
      </c>
      <c r="N52" s="152"/>
      <c r="O52" s="143"/>
      <c r="P52" s="149">
        <f t="shared" si="2"/>
        <v>999</v>
      </c>
      <c r="Q52" s="143"/>
    </row>
    <row r="53" spans="1:17" ht="18.899999999999999" customHeight="1" x14ac:dyDescent="0.25">
      <c r="A53" s="139">
        <v>47</v>
      </c>
      <c r="B53" s="171"/>
      <c r="C53" s="171"/>
      <c r="D53" s="144"/>
      <c r="E53" s="142"/>
      <c r="F53" s="143"/>
      <c r="G53" s="143"/>
      <c r="H53" s="153"/>
      <c r="I53" s="154"/>
      <c r="J53" s="145" t="e">
        <f>IF(AND(Q53="",#REF!&gt;0,#REF!&lt;5),K53,0)</f>
        <v>#REF!</v>
      </c>
      <c r="K53" s="146" t="str">
        <f>IF(D53="","ZZZ9",IF(AND(#REF!&gt;0,#REF!&lt;5),D53&amp;#REF!,D53&amp;"9"))</f>
        <v>ZZZ9</v>
      </c>
      <c r="L53" s="147">
        <f t="shared" si="0"/>
        <v>999</v>
      </c>
      <c r="M53" s="160">
        <f t="shared" si="1"/>
        <v>999</v>
      </c>
      <c r="N53" s="152"/>
      <c r="O53" s="143"/>
      <c r="P53" s="149">
        <f t="shared" si="2"/>
        <v>999</v>
      </c>
      <c r="Q53" s="143"/>
    </row>
    <row r="54" spans="1:17" ht="18.899999999999999" customHeight="1" x14ac:dyDescent="0.25">
      <c r="A54" s="139">
        <v>48</v>
      </c>
      <c r="B54" s="171"/>
      <c r="C54" s="171"/>
      <c r="D54" s="144"/>
      <c r="E54" s="142"/>
      <c r="F54" s="143"/>
      <c r="G54" s="143"/>
      <c r="H54" s="153"/>
      <c r="I54" s="154"/>
      <c r="J54" s="145" t="e">
        <f>IF(AND(Q54="",#REF!&gt;0,#REF!&lt;5),K54,0)</f>
        <v>#REF!</v>
      </c>
      <c r="K54" s="146" t="str">
        <f>IF(D54="","ZZZ9",IF(AND(#REF!&gt;0,#REF!&lt;5),D54&amp;#REF!,D54&amp;"9"))</f>
        <v>ZZZ9</v>
      </c>
      <c r="L54" s="147">
        <f t="shared" si="0"/>
        <v>999</v>
      </c>
      <c r="M54" s="160">
        <f t="shared" si="1"/>
        <v>999</v>
      </c>
      <c r="N54" s="152"/>
      <c r="O54" s="143"/>
      <c r="P54" s="149">
        <f t="shared" si="2"/>
        <v>999</v>
      </c>
      <c r="Q54" s="143"/>
    </row>
    <row r="55" spans="1:17" ht="18.899999999999999" customHeight="1" x14ac:dyDescent="0.25">
      <c r="A55" s="139">
        <v>49</v>
      </c>
      <c r="B55" s="171"/>
      <c r="C55" s="171"/>
      <c r="D55" s="144"/>
      <c r="E55" s="142"/>
      <c r="F55" s="143"/>
      <c r="G55" s="143"/>
      <c r="H55" s="153"/>
      <c r="I55" s="154"/>
      <c r="J55" s="145" t="e">
        <f>IF(AND(Q55="",#REF!&gt;0,#REF!&lt;5),K55,0)</f>
        <v>#REF!</v>
      </c>
      <c r="K55" s="146" t="str">
        <f>IF(D55="","ZZZ9",IF(AND(#REF!&gt;0,#REF!&lt;5),D55&amp;#REF!,D55&amp;"9"))</f>
        <v>ZZZ9</v>
      </c>
      <c r="L55" s="147">
        <f t="shared" si="0"/>
        <v>999</v>
      </c>
      <c r="M55" s="160">
        <f t="shared" si="1"/>
        <v>999</v>
      </c>
      <c r="N55" s="152"/>
      <c r="O55" s="143"/>
      <c r="P55" s="149">
        <f t="shared" si="2"/>
        <v>999</v>
      </c>
      <c r="Q55" s="143"/>
    </row>
    <row r="56" spans="1:17" ht="18.899999999999999" customHeight="1" x14ac:dyDescent="0.25">
      <c r="A56" s="139">
        <v>50</v>
      </c>
      <c r="B56" s="171"/>
      <c r="C56" s="171"/>
      <c r="D56" s="144"/>
      <c r="E56" s="142"/>
      <c r="F56" s="143"/>
      <c r="G56" s="143"/>
      <c r="H56" s="153"/>
      <c r="I56" s="154"/>
      <c r="J56" s="145" t="e">
        <f>IF(AND(Q56="",#REF!&gt;0,#REF!&lt;5),K56,0)</f>
        <v>#REF!</v>
      </c>
      <c r="K56" s="146" t="str">
        <f>IF(D56="","ZZZ9",IF(AND(#REF!&gt;0,#REF!&lt;5),D56&amp;#REF!,D56&amp;"9"))</f>
        <v>ZZZ9</v>
      </c>
      <c r="L56" s="147">
        <f t="shared" si="0"/>
        <v>999</v>
      </c>
      <c r="M56" s="160">
        <f t="shared" si="1"/>
        <v>999</v>
      </c>
      <c r="N56" s="152"/>
      <c r="O56" s="143"/>
      <c r="P56" s="149">
        <f t="shared" si="2"/>
        <v>999</v>
      </c>
      <c r="Q56" s="143"/>
    </row>
    <row r="57" spans="1:17" ht="18.899999999999999" customHeight="1" x14ac:dyDescent="0.25">
      <c r="A57" s="139">
        <v>51</v>
      </c>
      <c r="B57" s="171"/>
      <c r="C57" s="171"/>
      <c r="D57" s="144"/>
      <c r="E57" s="142"/>
      <c r="F57" s="143"/>
      <c r="G57" s="143"/>
      <c r="H57" s="153"/>
      <c r="I57" s="154"/>
      <c r="J57" s="145" t="e">
        <f>IF(AND(Q57="",#REF!&gt;0,#REF!&lt;5),K57,0)</f>
        <v>#REF!</v>
      </c>
      <c r="K57" s="146" t="str">
        <f>IF(D57="","ZZZ9",IF(AND(#REF!&gt;0,#REF!&lt;5),D57&amp;#REF!,D57&amp;"9"))</f>
        <v>ZZZ9</v>
      </c>
      <c r="L57" s="147">
        <f t="shared" si="0"/>
        <v>999</v>
      </c>
      <c r="M57" s="160">
        <f t="shared" si="1"/>
        <v>999</v>
      </c>
      <c r="N57" s="152"/>
      <c r="O57" s="143"/>
      <c r="P57" s="149">
        <f t="shared" si="2"/>
        <v>999</v>
      </c>
      <c r="Q57" s="143"/>
    </row>
    <row r="58" spans="1:17" ht="18.899999999999999" customHeight="1" x14ac:dyDescent="0.25">
      <c r="A58" s="139">
        <v>52</v>
      </c>
      <c r="B58" s="171"/>
      <c r="C58" s="171"/>
      <c r="D58" s="144"/>
      <c r="E58" s="142"/>
      <c r="F58" s="143"/>
      <c r="G58" s="143"/>
      <c r="H58" s="153"/>
      <c r="I58" s="154"/>
      <c r="J58" s="145" t="e">
        <f>IF(AND(Q58="",#REF!&gt;0,#REF!&lt;5),K58,0)</f>
        <v>#REF!</v>
      </c>
      <c r="K58" s="146" t="str">
        <f>IF(D58="","ZZZ9",IF(AND(#REF!&gt;0,#REF!&lt;5),D58&amp;#REF!,D58&amp;"9"))</f>
        <v>ZZZ9</v>
      </c>
      <c r="L58" s="147">
        <f t="shared" si="0"/>
        <v>999</v>
      </c>
      <c r="M58" s="160">
        <f t="shared" si="1"/>
        <v>999</v>
      </c>
      <c r="N58" s="152"/>
      <c r="O58" s="143"/>
      <c r="P58" s="149">
        <f t="shared" si="2"/>
        <v>999</v>
      </c>
      <c r="Q58" s="143"/>
    </row>
    <row r="59" spans="1:17" ht="18.899999999999999" customHeight="1" x14ac:dyDescent="0.25">
      <c r="A59" s="139">
        <v>53</v>
      </c>
      <c r="B59" s="171"/>
      <c r="C59" s="171"/>
      <c r="D59" s="144"/>
      <c r="E59" s="142"/>
      <c r="F59" s="143"/>
      <c r="G59" s="143"/>
      <c r="H59" s="153"/>
      <c r="I59" s="154"/>
      <c r="J59" s="145" t="e">
        <f>IF(AND(Q59="",#REF!&gt;0,#REF!&lt;5),K59,0)</f>
        <v>#REF!</v>
      </c>
      <c r="K59" s="146" t="str">
        <f>IF(D59="","ZZZ9",IF(AND(#REF!&gt;0,#REF!&lt;5),D59&amp;#REF!,D59&amp;"9"))</f>
        <v>ZZZ9</v>
      </c>
      <c r="L59" s="147">
        <f t="shared" si="0"/>
        <v>999</v>
      </c>
      <c r="M59" s="160">
        <f t="shared" si="1"/>
        <v>999</v>
      </c>
      <c r="N59" s="152"/>
      <c r="O59" s="143"/>
      <c r="P59" s="149">
        <f t="shared" si="2"/>
        <v>999</v>
      </c>
      <c r="Q59" s="143"/>
    </row>
    <row r="60" spans="1:17" ht="18.899999999999999" customHeight="1" x14ac:dyDescent="0.25">
      <c r="A60" s="139">
        <v>54</v>
      </c>
      <c r="B60" s="171"/>
      <c r="C60" s="171"/>
      <c r="D60" s="144"/>
      <c r="E60" s="142"/>
      <c r="F60" s="143"/>
      <c r="G60" s="143"/>
      <c r="H60" s="153"/>
      <c r="I60" s="154"/>
      <c r="J60" s="145" t="e">
        <f>IF(AND(Q60="",#REF!&gt;0,#REF!&lt;5),K60,0)</f>
        <v>#REF!</v>
      </c>
      <c r="K60" s="146" t="str">
        <f>IF(D60="","ZZZ9",IF(AND(#REF!&gt;0,#REF!&lt;5),D60&amp;#REF!,D60&amp;"9"))</f>
        <v>ZZZ9</v>
      </c>
      <c r="L60" s="147">
        <f t="shared" si="0"/>
        <v>999</v>
      </c>
      <c r="M60" s="160">
        <f t="shared" si="1"/>
        <v>999</v>
      </c>
      <c r="N60" s="152"/>
      <c r="O60" s="143"/>
      <c r="P60" s="149">
        <f t="shared" si="2"/>
        <v>999</v>
      </c>
      <c r="Q60" s="143"/>
    </row>
    <row r="61" spans="1:17" ht="18.899999999999999" customHeight="1" x14ac:dyDescent="0.25">
      <c r="A61" s="139">
        <v>55</v>
      </c>
      <c r="B61" s="171"/>
      <c r="C61" s="171"/>
      <c r="D61" s="144"/>
      <c r="E61" s="142"/>
      <c r="F61" s="143"/>
      <c r="G61" s="143"/>
      <c r="H61" s="153"/>
      <c r="I61" s="154"/>
      <c r="J61" s="145" t="e">
        <f>IF(AND(Q61="",#REF!&gt;0,#REF!&lt;5),K61,0)</f>
        <v>#REF!</v>
      </c>
      <c r="K61" s="146" t="str">
        <f>IF(D61="","ZZZ9",IF(AND(#REF!&gt;0,#REF!&lt;5),D61&amp;#REF!,D61&amp;"9"))</f>
        <v>ZZZ9</v>
      </c>
      <c r="L61" s="147">
        <f t="shared" si="0"/>
        <v>999</v>
      </c>
      <c r="M61" s="160">
        <f t="shared" si="1"/>
        <v>999</v>
      </c>
      <c r="N61" s="152"/>
      <c r="O61" s="143"/>
      <c r="P61" s="149">
        <f t="shared" si="2"/>
        <v>999</v>
      </c>
      <c r="Q61" s="143"/>
    </row>
    <row r="62" spans="1:17" ht="18.899999999999999" customHeight="1" x14ac:dyDescent="0.25">
      <c r="A62" s="139">
        <v>56</v>
      </c>
      <c r="B62" s="171"/>
      <c r="C62" s="171"/>
      <c r="D62" s="144"/>
      <c r="E62" s="142"/>
      <c r="F62" s="143"/>
      <c r="G62" s="143"/>
      <c r="H62" s="153"/>
      <c r="I62" s="154"/>
      <c r="J62" s="145" t="e">
        <f>IF(AND(Q62="",#REF!&gt;0,#REF!&lt;5),K62,0)</f>
        <v>#REF!</v>
      </c>
      <c r="K62" s="146" t="str">
        <f>IF(D62="","ZZZ9",IF(AND(#REF!&gt;0,#REF!&lt;5),D62&amp;#REF!,D62&amp;"9"))</f>
        <v>ZZZ9</v>
      </c>
      <c r="L62" s="147">
        <f t="shared" si="0"/>
        <v>999</v>
      </c>
      <c r="M62" s="160">
        <f t="shared" si="1"/>
        <v>999</v>
      </c>
      <c r="N62" s="152"/>
      <c r="O62" s="143"/>
      <c r="P62" s="149">
        <f t="shared" si="2"/>
        <v>999</v>
      </c>
      <c r="Q62" s="143"/>
    </row>
    <row r="63" spans="1:17" ht="18.899999999999999" customHeight="1" x14ac:dyDescent="0.25">
      <c r="A63" s="139">
        <v>57</v>
      </c>
      <c r="B63" s="171"/>
      <c r="C63" s="171"/>
      <c r="D63" s="144"/>
      <c r="E63" s="142"/>
      <c r="F63" s="143"/>
      <c r="G63" s="143"/>
      <c r="H63" s="153"/>
      <c r="I63" s="154"/>
      <c r="J63" s="145" t="e">
        <f>IF(AND(Q63="",#REF!&gt;0,#REF!&lt;5),K63,0)</f>
        <v>#REF!</v>
      </c>
      <c r="K63" s="146" t="str">
        <f>IF(D63="","ZZZ9",IF(AND(#REF!&gt;0,#REF!&lt;5),D63&amp;#REF!,D63&amp;"9"))</f>
        <v>ZZZ9</v>
      </c>
      <c r="L63" s="147">
        <f t="shared" si="0"/>
        <v>999</v>
      </c>
      <c r="M63" s="160">
        <f t="shared" si="1"/>
        <v>999</v>
      </c>
      <c r="N63" s="152"/>
      <c r="O63" s="143"/>
      <c r="P63" s="149">
        <f t="shared" si="2"/>
        <v>999</v>
      </c>
      <c r="Q63" s="143"/>
    </row>
    <row r="64" spans="1:17" ht="18.899999999999999" customHeight="1" x14ac:dyDescent="0.25">
      <c r="A64" s="139">
        <v>58</v>
      </c>
      <c r="B64" s="171"/>
      <c r="C64" s="171"/>
      <c r="D64" s="144"/>
      <c r="E64" s="142"/>
      <c r="F64" s="143"/>
      <c r="G64" s="143"/>
      <c r="H64" s="153"/>
      <c r="I64" s="154"/>
      <c r="J64" s="145" t="e">
        <f>IF(AND(Q64="",#REF!&gt;0,#REF!&lt;5),K64,0)</f>
        <v>#REF!</v>
      </c>
      <c r="K64" s="146" t="str">
        <f>IF(D64="","ZZZ9",IF(AND(#REF!&gt;0,#REF!&lt;5),D64&amp;#REF!,D64&amp;"9"))</f>
        <v>ZZZ9</v>
      </c>
      <c r="L64" s="147">
        <f t="shared" si="0"/>
        <v>999</v>
      </c>
      <c r="M64" s="160">
        <f t="shared" si="1"/>
        <v>999</v>
      </c>
      <c r="N64" s="152"/>
      <c r="O64" s="143"/>
      <c r="P64" s="149">
        <f t="shared" si="2"/>
        <v>999</v>
      </c>
      <c r="Q64" s="143"/>
    </row>
    <row r="65" spans="1:17" ht="18.899999999999999" customHeight="1" x14ac:dyDescent="0.25">
      <c r="A65" s="139">
        <v>59</v>
      </c>
      <c r="B65" s="171"/>
      <c r="C65" s="171"/>
      <c r="D65" s="144"/>
      <c r="E65" s="142"/>
      <c r="F65" s="143"/>
      <c r="G65" s="143"/>
      <c r="H65" s="153"/>
      <c r="I65" s="154"/>
      <c r="J65" s="145" t="e">
        <f>IF(AND(Q65="",#REF!&gt;0,#REF!&lt;5),K65,0)</f>
        <v>#REF!</v>
      </c>
      <c r="K65" s="146" t="str">
        <f>IF(D65="","ZZZ9",IF(AND(#REF!&gt;0,#REF!&lt;5),D65&amp;#REF!,D65&amp;"9"))</f>
        <v>ZZZ9</v>
      </c>
      <c r="L65" s="147">
        <f t="shared" si="0"/>
        <v>999</v>
      </c>
      <c r="M65" s="160">
        <f t="shared" si="1"/>
        <v>999</v>
      </c>
      <c r="N65" s="152"/>
      <c r="O65" s="143"/>
      <c r="P65" s="149">
        <f t="shared" si="2"/>
        <v>999</v>
      </c>
      <c r="Q65" s="143"/>
    </row>
    <row r="66" spans="1:17" ht="18.899999999999999" customHeight="1" x14ac:dyDescent="0.25">
      <c r="A66" s="139">
        <v>60</v>
      </c>
      <c r="B66" s="171"/>
      <c r="C66" s="171"/>
      <c r="D66" s="144"/>
      <c r="E66" s="142"/>
      <c r="F66" s="143"/>
      <c r="G66" s="143"/>
      <c r="H66" s="153"/>
      <c r="I66" s="154"/>
      <c r="J66" s="145" t="e">
        <f>IF(AND(Q66="",#REF!&gt;0,#REF!&lt;5),K66,0)</f>
        <v>#REF!</v>
      </c>
      <c r="K66" s="146" t="str">
        <f>IF(D66="","ZZZ9",IF(AND(#REF!&gt;0,#REF!&lt;5),D66&amp;#REF!,D66&amp;"9"))</f>
        <v>ZZZ9</v>
      </c>
      <c r="L66" s="147">
        <f t="shared" si="0"/>
        <v>999</v>
      </c>
      <c r="M66" s="160">
        <f t="shared" si="1"/>
        <v>999</v>
      </c>
      <c r="N66" s="152"/>
      <c r="O66" s="143"/>
      <c r="P66" s="149">
        <f t="shared" si="2"/>
        <v>999</v>
      </c>
      <c r="Q66" s="143"/>
    </row>
    <row r="67" spans="1:17" ht="18.899999999999999" customHeight="1" x14ac:dyDescent="0.25">
      <c r="A67" s="139">
        <v>61</v>
      </c>
      <c r="B67" s="171"/>
      <c r="C67" s="171"/>
      <c r="D67" s="144"/>
      <c r="E67" s="142"/>
      <c r="F67" s="143"/>
      <c r="G67" s="143"/>
      <c r="H67" s="153"/>
      <c r="I67" s="154"/>
      <c r="J67" s="145" t="e">
        <f>IF(AND(Q67="",#REF!&gt;0,#REF!&lt;5),K67,0)</f>
        <v>#REF!</v>
      </c>
      <c r="K67" s="146" t="str">
        <f>IF(D67="","ZZZ9",IF(AND(#REF!&gt;0,#REF!&lt;5),D67&amp;#REF!,D67&amp;"9"))</f>
        <v>ZZZ9</v>
      </c>
      <c r="L67" s="147">
        <f t="shared" si="0"/>
        <v>999</v>
      </c>
      <c r="M67" s="160">
        <f t="shared" si="1"/>
        <v>999</v>
      </c>
      <c r="N67" s="152"/>
      <c r="O67" s="143"/>
      <c r="P67" s="149">
        <f t="shared" si="2"/>
        <v>999</v>
      </c>
      <c r="Q67" s="143"/>
    </row>
    <row r="68" spans="1:17" ht="18.899999999999999" customHeight="1" x14ac:dyDescent="0.25">
      <c r="A68" s="139">
        <v>62</v>
      </c>
      <c r="B68" s="171"/>
      <c r="C68" s="171"/>
      <c r="D68" s="144"/>
      <c r="E68" s="142"/>
      <c r="F68" s="143"/>
      <c r="G68" s="143"/>
      <c r="H68" s="153"/>
      <c r="I68" s="154"/>
      <c r="J68" s="145" t="e">
        <f>IF(AND(Q68="",#REF!&gt;0,#REF!&lt;5),K68,0)</f>
        <v>#REF!</v>
      </c>
      <c r="K68" s="146" t="str">
        <f>IF(D68="","ZZZ9",IF(AND(#REF!&gt;0,#REF!&lt;5),D68&amp;#REF!,D68&amp;"9"))</f>
        <v>ZZZ9</v>
      </c>
      <c r="L68" s="147">
        <f t="shared" si="0"/>
        <v>999</v>
      </c>
      <c r="M68" s="160">
        <f t="shared" si="1"/>
        <v>999</v>
      </c>
      <c r="N68" s="152"/>
      <c r="O68" s="143"/>
      <c r="P68" s="149">
        <f t="shared" si="2"/>
        <v>999</v>
      </c>
      <c r="Q68" s="143"/>
    </row>
    <row r="69" spans="1:17" ht="18.899999999999999" customHeight="1" x14ac:dyDescent="0.25">
      <c r="A69" s="139">
        <v>63</v>
      </c>
      <c r="B69" s="171"/>
      <c r="C69" s="171"/>
      <c r="D69" s="144"/>
      <c r="E69" s="142"/>
      <c r="F69" s="143"/>
      <c r="G69" s="143"/>
      <c r="H69" s="153"/>
      <c r="I69" s="154"/>
      <c r="J69" s="145" t="e">
        <f>IF(AND(Q69="",#REF!&gt;0,#REF!&lt;5),K69,0)</f>
        <v>#REF!</v>
      </c>
      <c r="K69" s="146" t="str">
        <f>IF(D69="","ZZZ9",IF(AND(#REF!&gt;0,#REF!&lt;5),D69&amp;#REF!,D69&amp;"9"))</f>
        <v>ZZZ9</v>
      </c>
      <c r="L69" s="147">
        <f t="shared" si="0"/>
        <v>999</v>
      </c>
      <c r="M69" s="160">
        <f t="shared" si="1"/>
        <v>999</v>
      </c>
      <c r="N69" s="152"/>
      <c r="O69" s="143"/>
      <c r="P69" s="149">
        <f t="shared" si="2"/>
        <v>999</v>
      </c>
      <c r="Q69" s="143"/>
    </row>
    <row r="70" spans="1:17" ht="18.899999999999999" customHeight="1" x14ac:dyDescent="0.25">
      <c r="A70" s="139">
        <v>64</v>
      </c>
      <c r="B70" s="171"/>
      <c r="C70" s="171"/>
      <c r="D70" s="144"/>
      <c r="E70" s="142"/>
      <c r="F70" s="143"/>
      <c r="G70" s="143"/>
      <c r="H70" s="153"/>
      <c r="I70" s="154"/>
      <c r="J70" s="145" t="e">
        <f>IF(AND(Q70="",#REF!&gt;0,#REF!&lt;5),K70,0)</f>
        <v>#REF!</v>
      </c>
      <c r="K70" s="146" t="str">
        <f>IF(D70="","ZZZ9",IF(AND(#REF!&gt;0,#REF!&lt;5),D70&amp;#REF!,D70&amp;"9"))</f>
        <v>ZZZ9</v>
      </c>
      <c r="L70" s="147">
        <f t="shared" si="0"/>
        <v>999</v>
      </c>
      <c r="M70" s="160">
        <f t="shared" si="1"/>
        <v>999</v>
      </c>
      <c r="N70" s="152"/>
      <c r="O70" s="143"/>
      <c r="P70" s="149">
        <f t="shared" si="2"/>
        <v>999</v>
      </c>
      <c r="Q70" s="143"/>
    </row>
    <row r="71" spans="1:17" ht="18.899999999999999" customHeight="1" x14ac:dyDescent="0.25">
      <c r="A71" s="139">
        <v>65</v>
      </c>
      <c r="B71" s="171"/>
      <c r="C71" s="171"/>
      <c r="D71" s="144"/>
      <c r="E71" s="142"/>
      <c r="F71" s="143"/>
      <c r="G71" s="143"/>
      <c r="H71" s="153"/>
      <c r="I71" s="154"/>
      <c r="J71" s="145" t="e">
        <f>IF(AND(Q71="",#REF!&gt;0,#REF!&lt;5),K71,0)</f>
        <v>#REF!</v>
      </c>
      <c r="K71" s="146" t="str">
        <f>IF(D71="","ZZZ9",IF(AND(#REF!&gt;0,#REF!&lt;5),D71&amp;#REF!,D71&amp;"9"))</f>
        <v>ZZZ9</v>
      </c>
      <c r="L71" s="147">
        <f t="shared" si="0"/>
        <v>999</v>
      </c>
      <c r="M71" s="160">
        <f t="shared" si="1"/>
        <v>999</v>
      </c>
      <c r="N71" s="152"/>
      <c r="O71" s="143"/>
      <c r="P71" s="149">
        <f t="shared" si="2"/>
        <v>999</v>
      </c>
      <c r="Q71" s="143"/>
    </row>
    <row r="72" spans="1:17" ht="18.899999999999999" customHeight="1" x14ac:dyDescent="0.25">
      <c r="A72" s="139">
        <v>66</v>
      </c>
      <c r="B72" s="171"/>
      <c r="C72" s="171"/>
      <c r="D72" s="144"/>
      <c r="E72" s="142"/>
      <c r="F72" s="143"/>
      <c r="G72" s="143"/>
      <c r="H72" s="153"/>
      <c r="I72" s="154"/>
      <c r="J72" s="145" t="e">
        <f>IF(AND(Q72="",#REF!&gt;0,#REF!&lt;5),K72,0)</f>
        <v>#REF!</v>
      </c>
      <c r="K72" s="146" t="str">
        <f>IF(D72="","ZZZ9",IF(AND(#REF!&gt;0,#REF!&lt;5),D72&amp;#REF!,D72&amp;"9"))</f>
        <v>ZZZ9</v>
      </c>
      <c r="L72" s="147">
        <f t="shared" si="0"/>
        <v>999</v>
      </c>
      <c r="M72" s="160">
        <f t="shared" si="1"/>
        <v>999</v>
      </c>
      <c r="N72" s="152"/>
      <c r="O72" s="143"/>
      <c r="P72" s="149">
        <f t="shared" si="2"/>
        <v>999</v>
      </c>
      <c r="Q72" s="143"/>
    </row>
    <row r="73" spans="1:17" ht="18.899999999999999" customHeight="1" x14ac:dyDescent="0.25">
      <c r="A73" s="139">
        <v>67</v>
      </c>
      <c r="B73" s="171"/>
      <c r="C73" s="171"/>
      <c r="D73" s="144"/>
      <c r="E73" s="142"/>
      <c r="F73" s="143"/>
      <c r="G73" s="143"/>
      <c r="H73" s="153"/>
      <c r="I73" s="154"/>
      <c r="J73" s="145" t="e">
        <f>IF(AND(Q73="",#REF!&gt;0,#REF!&lt;5),K73,0)</f>
        <v>#REF!</v>
      </c>
      <c r="K73" s="146" t="str">
        <f>IF(D73="","ZZZ9",IF(AND(#REF!&gt;0,#REF!&lt;5),D73&amp;#REF!,D73&amp;"9"))</f>
        <v>ZZZ9</v>
      </c>
      <c r="L73" s="147">
        <f t="shared" si="0"/>
        <v>999</v>
      </c>
      <c r="M73" s="160">
        <f t="shared" si="1"/>
        <v>999</v>
      </c>
      <c r="N73" s="152"/>
      <c r="O73" s="143"/>
      <c r="P73" s="149">
        <f t="shared" si="2"/>
        <v>999</v>
      </c>
      <c r="Q73" s="143"/>
    </row>
    <row r="74" spans="1:17" ht="18.899999999999999" customHeight="1" x14ac:dyDescent="0.25">
      <c r="A74" s="139">
        <v>68</v>
      </c>
      <c r="B74" s="171"/>
      <c r="C74" s="171"/>
      <c r="D74" s="144"/>
      <c r="E74" s="142"/>
      <c r="F74" s="143"/>
      <c r="G74" s="143"/>
      <c r="H74" s="153"/>
      <c r="I74" s="154"/>
      <c r="J74" s="145" t="e">
        <f>IF(AND(Q74="",#REF!&gt;0,#REF!&lt;5),K74,0)</f>
        <v>#REF!</v>
      </c>
      <c r="K74" s="146" t="str">
        <f>IF(D74="","ZZZ9",IF(AND(#REF!&gt;0,#REF!&lt;5),D74&amp;#REF!,D74&amp;"9"))</f>
        <v>ZZZ9</v>
      </c>
      <c r="L74" s="147">
        <f t="shared" si="0"/>
        <v>999</v>
      </c>
      <c r="M74" s="160">
        <f t="shared" si="1"/>
        <v>999</v>
      </c>
      <c r="N74" s="152"/>
      <c r="O74" s="143"/>
      <c r="P74" s="149">
        <f t="shared" si="2"/>
        <v>999</v>
      </c>
      <c r="Q74" s="143"/>
    </row>
    <row r="75" spans="1:17" ht="18.899999999999999" customHeight="1" x14ac:dyDescent="0.25">
      <c r="A75" s="139">
        <v>69</v>
      </c>
      <c r="B75" s="171"/>
      <c r="C75" s="171"/>
      <c r="D75" s="144"/>
      <c r="E75" s="142"/>
      <c r="F75" s="143"/>
      <c r="G75" s="143"/>
      <c r="H75" s="153"/>
      <c r="I75" s="154"/>
      <c r="J75" s="145" t="e">
        <f>IF(AND(Q75="",#REF!&gt;0,#REF!&lt;5),K75,0)</f>
        <v>#REF!</v>
      </c>
      <c r="K75" s="146" t="str">
        <f>IF(D75="","ZZZ9",IF(AND(#REF!&gt;0,#REF!&lt;5),D75&amp;#REF!,D75&amp;"9"))</f>
        <v>ZZZ9</v>
      </c>
      <c r="L75" s="147">
        <f t="shared" si="0"/>
        <v>999</v>
      </c>
      <c r="M75" s="160">
        <f t="shared" si="1"/>
        <v>999</v>
      </c>
      <c r="N75" s="152"/>
      <c r="O75" s="143"/>
      <c r="P75" s="149">
        <f t="shared" si="2"/>
        <v>999</v>
      </c>
      <c r="Q75" s="143"/>
    </row>
    <row r="76" spans="1:17" ht="18.899999999999999" customHeight="1" x14ac:dyDescent="0.25">
      <c r="A76" s="139">
        <v>70</v>
      </c>
      <c r="B76" s="171"/>
      <c r="C76" s="171"/>
      <c r="D76" s="144"/>
      <c r="E76" s="142"/>
      <c r="F76" s="143"/>
      <c r="G76" s="143"/>
      <c r="H76" s="153"/>
      <c r="I76" s="154"/>
      <c r="J76" s="145" t="e">
        <f>IF(AND(Q76="",#REF!&gt;0,#REF!&lt;5),K76,0)</f>
        <v>#REF!</v>
      </c>
      <c r="K76" s="146" t="str">
        <f>IF(D76="","ZZZ9",IF(AND(#REF!&gt;0,#REF!&lt;5),D76&amp;#REF!,D76&amp;"9"))</f>
        <v>ZZZ9</v>
      </c>
      <c r="L76" s="147">
        <f t="shared" si="0"/>
        <v>999</v>
      </c>
      <c r="M76" s="160">
        <f t="shared" si="1"/>
        <v>999</v>
      </c>
      <c r="N76" s="152"/>
      <c r="O76" s="143"/>
      <c r="P76" s="149">
        <f t="shared" si="2"/>
        <v>999</v>
      </c>
      <c r="Q76" s="143"/>
    </row>
    <row r="77" spans="1:17" ht="18.899999999999999" customHeight="1" x14ac:dyDescent="0.25">
      <c r="A77" s="139">
        <v>71</v>
      </c>
      <c r="B77" s="171"/>
      <c r="C77" s="171"/>
      <c r="D77" s="144"/>
      <c r="E77" s="142"/>
      <c r="F77" s="143"/>
      <c r="G77" s="143"/>
      <c r="H77" s="153"/>
      <c r="I77" s="154"/>
      <c r="J77" s="145" t="e">
        <f>IF(AND(Q77="",#REF!&gt;0,#REF!&lt;5),K77,0)</f>
        <v>#REF!</v>
      </c>
      <c r="K77" s="146" t="str">
        <f>IF(D77="","ZZZ9",IF(AND(#REF!&gt;0,#REF!&lt;5),D77&amp;#REF!,D77&amp;"9"))</f>
        <v>ZZZ9</v>
      </c>
      <c r="L77" s="147">
        <f t="shared" si="0"/>
        <v>999</v>
      </c>
      <c r="M77" s="160">
        <f t="shared" si="1"/>
        <v>999</v>
      </c>
      <c r="N77" s="152"/>
      <c r="O77" s="143"/>
      <c r="P77" s="149">
        <f t="shared" si="2"/>
        <v>999</v>
      </c>
      <c r="Q77" s="143"/>
    </row>
    <row r="78" spans="1:17" ht="18.899999999999999" customHeight="1" x14ac:dyDescent="0.25">
      <c r="A78" s="139">
        <v>72</v>
      </c>
      <c r="B78" s="171"/>
      <c r="C78" s="171"/>
      <c r="D78" s="144"/>
      <c r="E78" s="142"/>
      <c r="F78" s="143"/>
      <c r="G78" s="143"/>
      <c r="H78" s="153"/>
      <c r="I78" s="154"/>
      <c r="J78" s="145" t="e">
        <f>IF(AND(Q78="",#REF!&gt;0,#REF!&lt;5),K78,0)</f>
        <v>#REF!</v>
      </c>
      <c r="K78" s="146" t="str">
        <f>IF(D78="","ZZZ9",IF(AND(#REF!&gt;0,#REF!&lt;5),D78&amp;#REF!,D78&amp;"9"))</f>
        <v>ZZZ9</v>
      </c>
      <c r="L78" s="147">
        <f t="shared" si="0"/>
        <v>999</v>
      </c>
      <c r="M78" s="160">
        <f t="shared" si="1"/>
        <v>999</v>
      </c>
      <c r="N78" s="152"/>
      <c r="O78" s="143"/>
      <c r="P78" s="149">
        <f t="shared" si="2"/>
        <v>999</v>
      </c>
      <c r="Q78" s="143"/>
    </row>
    <row r="79" spans="1:17" ht="18.899999999999999" customHeight="1" x14ac:dyDescent="0.25">
      <c r="A79" s="139">
        <v>73</v>
      </c>
      <c r="B79" s="171"/>
      <c r="C79" s="171"/>
      <c r="D79" s="144"/>
      <c r="E79" s="142"/>
      <c r="F79" s="143"/>
      <c r="G79" s="143"/>
      <c r="H79" s="153"/>
      <c r="I79" s="154"/>
      <c r="J79" s="145" t="e">
        <f>IF(AND(Q79="",#REF!&gt;0,#REF!&lt;5),K79,0)</f>
        <v>#REF!</v>
      </c>
      <c r="K79" s="146" t="str">
        <f>IF(D79="","ZZZ9",IF(AND(#REF!&gt;0,#REF!&lt;5),D79&amp;#REF!,D79&amp;"9"))</f>
        <v>ZZZ9</v>
      </c>
      <c r="L79" s="147">
        <f t="shared" si="0"/>
        <v>999</v>
      </c>
      <c r="M79" s="160">
        <f t="shared" si="1"/>
        <v>999</v>
      </c>
      <c r="N79" s="152"/>
      <c r="O79" s="143"/>
      <c r="P79" s="149">
        <f t="shared" si="2"/>
        <v>999</v>
      </c>
      <c r="Q79" s="143"/>
    </row>
    <row r="80" spans="1:17" ht="18.899999999999999" customHeight="1" x14ac:dyDescent="0.25">
      <c r="A80" s="139">
        <v>74</v>
      </c>
      <c r="B80" s="171"/>
      <c r="C80" s="171"/>
      <c r="D80" s="144"/>
      <c r="E80" s="142"/>
      <c r="F80" s="143"/>
      <c r="G80" s="143"/>
      <c r="H80" s="153"/>
      <c r="I80" s="154"/>
      <c r="J80" s="145" t="e">
        <f>IF(AND(Q80="",#REF!&gt;0,#REF!&lt;5),K80,0)</f>
        <v>#REF!</v>
      </c>
      <c r="K80" s="146" t="str">
        <f>IF(D80="","ZZZ9",IF(AND(#REF!&gt;0,#REF!&lt;5),D80&amp;#REF!,D80&amp;"9"))</f>
        <v>ZZZ9</v>
      </c>
      <c r="L80" s="147">
        <f t="shared" si="0"/>
        <v>999</v>
      </c>
      <c r="M80" s="160">
        <f t="shared" si="1"/>
        <v>999</v>
      </c>
      <c r="N80" s="152"/>
      <c r="O80" s="143"/>
      <c r="P80" s="149">
        <f t="shared" si="2"/>
        <v>999</v>
      </c>
      <c r="Q80" s="143"/>
    </row>
    <row r="81" spans="1:17" ht="18.899999999999999" customHeight="1" x14ac:dyDescent="0.25">
      <c r="A81" s="139">
        <v>75</v>
      </c>
      <c r="B81" s="171"/>
      <c r="C81" s="171"/>
      <c r="D81" s="144"/>
      <c r="E81" s="142"/>
      <c r="F81" s="143"/>
      <c r="G81" s="143"/>
      <c r="H81" s="153"/>
      <c r="I81" s="154"/>
      <c r="J81" s="145" t="e">
        <f>IF(AND(Q81="",#REF!&gt;0,#REF!&lt;5),K81,0)</f>
        <v>#REF!</v>
      </c>
      <c r="K81" s="146" t="str">
        <f>IF(D81="","ZZZ9",IF(AND(#REF!&gt;0,#REF!&lt;5),D81&amp;#REF!,D81&amp;"9"))</f>
        <v>ZZZ9</v>
      </c>
      <c r="L81" s="147">
        <f t="shared" si="0"/>
        <v>999</v>
      </c>
      <c r="M81" s="160">
        <f t="shared" si="1"/>
        <v>999</v>
      </c>
      <c r="N81" s="152"/>
      <c r="O81" s="143"/>
      <c r="P81" s="149">
        <f t="shared" si="2"/>
        <v>999</v>
      </c>
      <c r="Q81" s="143"/>
    </row>
    <row r="82" spans="1:17" ht="18.899999999999999" customHeight="1" x14ac:dyDescent="0.25">
      <c r="A82" s="139">
        <v>76</v>
      </c>
      <c r="B82" s="171"/>
      <c r="C82" s="171"/>
      <c r="D82" s="144"/>
      <c r="E82" s="142"/>
      <c r="F82" s="143"/>
      <c r="G82" s="143"/>
      <c r="H82" s="153"/>
      <c r="I82" s="154"/>
      <c r="J82" s="145" t="e">
        <f>IF(AND(Q82="",#REF!&gt;0,#REF!&lt;5),K82,0)</f>
        <v>#REF!</v>
      </c>
      <c r="K82" s="146" t="str">
        <f>IF(D82="","ZZZ9",IF(AND(#REF!&gt;0,#REF!&lt;5),D82&amp;#REF!,D82&amp;"9"))</f>
        <v>ZZZ9</v>
      </c>
      <c r="L82" s="147">
        <f t="shared" si="0"/>
        <v>999</v>
      </c>
      <c r="M82" s="160">
        <f t="shared" si="1"/>
        <v>999</v>
      </c>
      <c r="N82" s="152"/>
      <c r="O82" s="143"/>
      <c r="P82" s="149">
        <f t="shared" si="2"/>
        <v>999</v>
      </c>
      <c r="Q82" s="143"/>
    </row>
    <row r="83" spans="1:17" ht="18.899999999999999" customHeight="1" x14ac:dyDescent="0.25">
      <c r="A83" s="139">
        <v>77</v>
      </c>
      <c r="B83" s="171"/>
      <c r="C83" s="171"/>
      <c r="D83" s="144"/>
      <c r="E83" s="142"/>
      <c r="F83" s="143"/>
      <c r="G83" s="143"/>
      <c r="H83" s="153"/>
      <c r="I83" s="154"/>
      <c r="J83" s="145" t="e">
        <f>IF(AND(Q83="",#REF!&gt;0,#REF!&lt;5),K83,0)</f>
        <v>#REF!</v>
      </c>
      <c r="K83" s="146" t="str">
        <f>IF(D83="","ZZZ9",IF(AND(#REF!&gt;0,#REF!&lt;5),D83&amp;#REF!,D83&amp;"9"))</f>
        <v>ZZZ9</v>
      </c>
      <c r="L83" s="147">
        <f t="shared" si="0"/>
        <v>999</v>
      </c>
      <c r="M83" s="160">
        <f t="shared" si="1"/>
        <v>999</v>
      </c>
      <c r="N83" s="152"/>
      <c r="O83" s="143"/>
      <c r="P83" s="149">
        <f t="shared" si="2"/>
        <v>999</v>
      </c>
      <c r="Q83" s="143"/>
    </row>
    <row r="84" spans="1:17" ht="18.899999999999999" customHeight="1" x14ac:dyDescent="0.25">
      <c r="A84" s="139">
        <v>78</v>
      </c>
      <c r="B84" s="171"/>
      <c r="C84" s="171"/>
      <c r="D84" s="144"/>
      <c r="E84" s="142"/>
      <c r="F84" s="143"/>
      <c r="G84" s="143"/>
      <c r="H84" s="153"/>
      <c r="I84" s="154"/>
      <c r="J84" s="145" t="e">
        <f>IF(AND(Q84="",#REF!&gt;0,#REF!&lt;5),K84,0)</f>
        <v>#REF!</v>
      </c>
      <c r="K84" s="146" t="str">
        <f>IF(D84="","ZZZ9",IF(AND(#REF!&gt;0,#REF!&lt;5),D84&amp;#REF!,D84&amp;"9"))</f>
        <v>ZZZ9</v>
      </c>
      <c r="L84" s="147">
        <f t="shared" si="0"/>
        <v>999</v>
      </c>
      <c r="M84" s="160">
        <f t="shared" si="1"/>
        <v>999</v>
      </c>
      <c r="N84" s="152"/>
      <c r="O84" s="143"/>
      <c r="P84" s="149">
        <f t="shared" si="2"/>
        <v>999</v>
      </c>
      <c r="Q84" s="143"/>
    </row>
    <row r="85" spans="1:17" ht="18.899999999999999" customHeight="1" x14ac:dyDescent="0.25">
      <c r="A85" s="139">
        <v>79</v>
      </c>
      <c r="B85" s="171"/>
      <c r="C85" s="171"/>
      <c r="D85" s="144"/>
      <c r="E85" s="142"/>
      <c r="F85" s="143"/>
      <c r="G85" s="143"/>
      <c r="H85" s="153"/>
      <c r="I85" s="154"/>
      <c r="J85" s="145" t="e">
        <f>IF(AND(Q85="",#REF!&gt;0,#REF!&lt;5),K85,0)</f>
        <v>#REF!</v>
      </c>
      <c r="K85" s="146" t="str">
        <f>IF(D85="","ZZZ9",IF(AND(#REF!&gt;0,#REF!&lt;5),D85&amp;#REF!,D85&amp;"9"))</f>
        <v>ZZZ9</v>
      </c>
      <c r="L85" s="147">
        <f t="shared" si="0"/>
        <v>999</v>
      </c>
      <c r="M85" s="160">
        <f t="shared" si="1"/>
        <v>999</v>
      </c>
      <c r="N85" s="152"/>
      <c r="O85" s="143"/>
      <c r="P85" s="149">
        <f t="shared" si="2"/>
        <v>999</v>
      </c>
      <c r="Q85" s="143"/>
    </row>
    <row r="86" spans="1:17" ht="18.899999999999999" customHeight="1" x14ac:dyDescent="0.25">
      <c r="A86" s="139">
        <v>80</v>
      </c>
      <c r="B86" s="171"/>
      <c r="C86" s="171"/>
      <c r="D86" s="144"/>
      <c r="E86" s="142"/>
      <c r="F86" s="143"/>
      <c r="G86" s="143"/>
      <c r="H86" s="153"/>
      <c r="I86" s="154"/>
      <c r="J86" s="145" t="e">
        <f>IF(AND(Q86="",#REF!&gt;0,#REF!&lt;5),K86,0)</f>
        <v>#REF!</v>
      </c>
      <c r="K86" s="146" t="str">
        <f>IF(D86="","ZZZ9",IF(AND(#REF!&gt;0,#REF!&lt;5),D86&amp;#REF!,D86&amp;"9"))</f>
        <v>ZZZ9</v>
      </c>
      <c r="L86" s="147">
        <f t="shared" si="0"/>
        <v>999</v>
      </c>
      <c r="M86" s="160">
        <f t="shared" si="1"/>
        <v>999</v>
      </c>
      <c r="N86" s="152"/>
      <c r="O86" s="143"/>
      <c r="P86" s="149">
        <f t="shared" si="2"/>
        <v>999</v>
      </c>
      <c r="Q86" s="143"/>
    </row>
    <row r="87" spans="1:17" ht="18.899999999999999" customHeight="1" x14ac:dyDescent="0.25">
      <c r="A87" s="139">
        <v>81</v>
      </c>
      <c r="B87" s="171"/>
      <c r="C87" s="171"/>
      <c r="D87" s="144"/>
      <c r="E87" s="142"/>
      <c r="F87" s="143"/>
      <c r="G87" s="143"/>
      <c r="H87" s="153"/>
      <c r="I87" s="154"/>
      <c r="J87" s="145" t="e">
        <f>IF(AND(Q87="",#REF!&gt;0,#REF!&lt;5),K87,0)</f>
        <v>#REF!</v>
      </c>
      <c r="K87" s="146" t="str">
        <f>IF(D87="","ZZZ9",IF(AND(#REF!&gt;0,#REF!&lt;5),D87&amp;#REF!,D87&amp;"9"))</f>
        <v>ZZZ9</v>
      </c>
      <c r="L87" s="147">
        <f t="shared" si="0"/>
        <v>999</v>
      </c>
      <c r="M87" s="160">
        <f t="shared" si="1"/>
        <v>999</v>
      </c>
      <c r="N87" s="152"/>
      <c r="O87" s="143"/>
      <c r="P87" s="149">
        <f t="shared" si="2"/>
        <v>999</v>
      </c>
      <c r="Q87" s="143"/>
    </row>
    <row r="88" spans="1:17" ht="18.899999999999999" customHeight="1" x14ac:dyDescent="0.25">
      <c r="A88" s="139">
        <v>82</v>
      </c>
      <c r="B88" s="171"/>
      <c r="C88" s="171"/>
      <c r="D88" s="144"/>
      <c r="E88" s="142"/>
      <c r="F88" s="143"/>
      <c r="G88" s="143"/>
      <c r="H88" s="153"/>
      <c r="I88" s="154"/>
      <c r="J88" s="145" t="e">
        <f>IF(AND(Q88="",#REF!&gt;0,#REF!&lt;5),K88,0)</f>
        <v>#REF!</v>
      </c>
      <c r="K88" s="146" t="str">
        <f>IF(D88="","ZZZ9",IF(AND(#REF!&gt;0,#REF!&lt;5),D88&amp;#REF!,D88&amp;"9"))</f>
        <v>ZZZ9</v>
      </c>
      <c r="L88" s="147">
        <f t="shared" si="0"/>
        <v>999</v>
      </c>
      <c r="M88" s="160">
        <f t="shared" si="1"/>
        <v>999</v>
      </c>
      <c r="N88" s="152"/>
      <c r="O88" s="143"/>
      <c r="P88" s="149">
        <f t="shared" si="2"/>
        <v>999</v>
      </c>
      <c r="Q88" s="143"/>
    </row>
    <row r="89" spans="1:17" ht="18.899999999999999" customHeight="1" x14ac:dyDescent="0.25">
      <c r="A89" s="139">
        <v>83</v>
      </c>
      <c r="B89" s="171"/>
      <c r="C89" s="171"/>
      <c r="D89" s="144"/>
      <c r="E89" s="142"/>
      <c r="F89" s="143"/>
      <c r="G89" s="143"/>
      <c r="H89" s="153"/>
      <c r="I89" s="154"/>
      <c r="J89" s="145" t="e">
        <f>IF(AND(Q89="",#REF!&gt;0,#REF!&lt;5),K89,0)</f>
        <v>#REF!</v>
      </c>
      <c r="K89" s="146" t="str">
        <f>IF(D89="","ZZZ9",IF(AND(#REF!&gt;0,#REF!&lt;5),D89&amp;#REF!,D89&amp;"9"))</f>
        <v>ZZZ9</v>
      </c>
      <c r="L89" s="147">
        <f t="shared" si="0"/>
        <v>999</v>
      </c>
      <c r="M89" s="160">
        <f t="shared" si="1"/>
        <v>999</v>
      </c>
      <c r="N89" s="152"/>
      <c r="O89" s="143"/>
      <c r="P89" s="149">
        <f t="shared" si="2"/>
        <v>999</v>
      </c>
      <c r="Q89" s="143"/>
    </row>
    <row r="90" spans="1:17" ht="18.899999999999999" customHeight="1" x14ac:dyDescent="0.25">
      <c r="A90" s="139">
        <v>84</v>
      </c>
      <c r="B90" s="171"/>
      <c r="C90" s="171"/>
      <c r="D90" s="144"/>
      <c r="E90" s="142"/>
      <c r="F90" s="143"/>
      <c r="G90" s="143"/>
      <c r="H90" s="153"/>
      <c r="I90" s="154"/>
      <c r="J90" s="145" t="e">
        <f>IF(AND(Q90="",#REF!&gt;0,#REF!&lt;5),K90,0)</f>
        <v>#REF!</v>
      </c>
      <c r="K90" s="146" t="str">
        <f>IF(D90="","ZZZ9",IF(AND(#REF!&gt;0,#REF!&lt;5),D90&amp;#REF!,D90&amp;"9"))</f>
        <v>ZZZ9</v>
      </c>
      <c r="L90" s="147">
        <f t="shared" si="0"/>
        <v>999</v>
      </c>
      <c r="M90" s="160">
        <f t="shared" si="1"/>
        <v>999</v>
      </c>
      <c r="N90" s="152"/>
      <c r="O90" s="143"/>
      <c r="P90" s="149">
        <f t="shared" si="2"/>
        <v>999</v>
      </c>
      <c r="Q90" s="143"/>
    </row>
    <row r="91" spans="1:17" ht="18.899999999999999" customHeight="1" x14ac:dyDescent="0.25">
      <c r="A91" s="139">
        <v>85</v>
      </c>
      <c r="B91" s="171"/>
      <c r="C91" s="171"/>
      <c r="D91" s="144"/>
      <c r="E91" s="142"/>
      <c r="F91" s="143"/>
      <c r="G91" s="143"/>
      <c r="H91" s="153"/>
      <c r="I91" s="154"/>
      <c r="J91" s="145" t="e">
        <f>IF(AND(Q91="",#REF!&gt;0,#REF!&lt;5),K91,0)</f>
        <v>#REF!</v>
      </c>
      <c r="K91" s="146" t="str">
        <f>IF(D91="","ZZZ9",IF(AND(#REF!&gt;0,#REF!&lt;5),D91&amp;#REF!,D91&amp;"9"))</f>
        <v>ZZZ9</v>
      </c>
      <c r="L91" s="147">
        <f t="shared" si="0"/>
        <v>999</v>
      </c>
      <c r="M91" s="160">
        <f t="shared" si="1"/>
        <v>999</v>
      </c>
      <c r="N91" s="152"/>
      <c r="O91" s="143"/>
      <c r="P91" s="149">
        <f t="shared" si="2"/>
        <v>999</v>
      </c>
      <c r="Q91" s="143"/>
    </row>
    <row r="92" spans="1:17" ht="18.899999999999999" customHeight="1" x14ac:dyDescent="0.25">
      <c r="A92" s="139">
        <v>86</v>
      </c>
      <c r="B92" s="171"/>
      <c r="C92" s="171"/>
      <c r="D92" s="144"/>
      <c r="E92" s="142"/>
      <c r="F92" s="143"/>
      <c r="G92" s="143"/>
      <c r="H92" s="153"/>
      <c r="I92" s="154"/>
      <c r="J92" s="145" t="e">
        <f>IF(AND(Q92="",#REF!&gt;0,#REF!&lt;5),K92,0)</f>
        <v>#REF!</v>
      </c>
      <c r="K92" s="146" t="str">
        <f>IF(D92="","ZZZ9",IF(AND(#REF!&gt;0,#REF!&lt;5),D92&amp;#REF!,D92&amp;"9"))</f>
        <v>ZZZ9</v>
      </c>
      <c r="L92" s="147">
        <f t="shared" si="0"/>
        <v>999</v>
      </c>
      <c r="M92" s="160">
        <f t="shared" si="1"/>
        <v>999</v>
      </c>
      <c r="N92" s="152"/>
      <c r="O92" s="143"/>
      <c r="P92" s="149">
        <f t="shared" si="2"/>
        <v>999</v>
      </c>
      <c r="Q92" s="143"/>
    </row>
    <row r="93" spans="1:17" ht="18.899999999999999" customHeight="1" x14ac:dyDescent="0.25">
      <c r="A93" s="139">
        <v>87</v>
      </c>
      <c r="B93" s="171"/>
      <c r="C93" s="171"/>
      <c r="D93" s="144"/>
      <c r="E93" s="142"/>
      <c r="F93" s="143"/>
      <c r="G93" s="143"/>
      <c r="H93" s="153"/>
      <c r="I93" s="154"/>
      <c r="J93" s="145" t="e">
        <f>IF(AND(Q93="",#REF!&gt;0,#REF!&lt;5),K93,0)</f>
        <v>#REF!</v>
      </c>
      <c r="K93" s="146" t="str">
        <f>IF(D93="","ZZZ9",IF(AND(#REF!&gt;0,#REF!&lt;5),D93&amp;#REF!,D93&amp;"9"))</f>
        <v>ZZZ9</v>
      </c>
      <c r="L93" s="147">
        <f t="shared" si="0"/>
        <v>999</v>
      </c>
      <c r="M93" s="160">
        <f t="shared" si="1"/>
        <v>999</v>
      </c>
      <c r="N93" s="152"/>
      <c r="O93" s="143"/>
      <c r="P93" s="149">
        <f t="shared" si="2"/>
        <v>999</v>
      </c>
      <c r="Q93" s="143"/>
    </row>
    <row r="94" spans="1:17" ht="18.899999999999999" customHeight="1" x14ac:dyDescent="0.25">
      <c r="A94" s="139">
        <v>88</v>
      </c>
      <c r="B94" s="171"/>
      <c r="C94" s="171"/>
      <c r="D94" s="144"/>
      <c r="E94" s="142"/>
      <c r="F94" s="143"/>
      <c r="G94" s="143"/>
      <c r="H94" s="153"/>
      <c r="I94" s="154"/>
      <c r="J94" s="145" t="e">
        <f>IF(AND(Q94="",#REF!&gt;0,#REF!&lt;5),K94,0)</f>
        <v>#REF!</v>
      </c>
      <c r="K94" s="146" t="str">
        <f>IF(D94="","ZZZ9",IF(AND(#REF!&gt;0,#REF!&lt;5),D94&amp;#REF!,D94&amp;"9"))</f>
        <v>ZZZ9</v>
      </c>
      <c r="L94" s="147">
        <f t="shared" si="0"/>
        <v>999</v>
      </c>
      <c r="M94" s="160">
        <f t="shared" si="1"/>
        <v>999</v>
      </c>
      <c r="N94" s="152"/>
      <c r="O94" s="143"/>
      <c r="P94" s="149">
        <f t="shared" si="2"/>
        <v>999</v>
      </c>
      <c r="Q94" s="143"/>
    </row>
    <row r="95" spans="1:17" ht="18.899999999999999" customHeight="1" x14ac:dyDescent="0.25">
      <c r="A95" s="139">
        <v>89</v>
      </c>
      <c r="B95" s="171"/>
      <c r="C95" s="171"/>
      <c r="D95" s="144"/>
      <c r="E95" s="142"/>
      <c r="F95" s="143"/>
      <c r="G95" s="143"/>
      <c r="H95" s="153"/>
      <c r="I95" s="154"/>
      <c r="J95" s="145" t="e">
        <f>IF(AND(Q95="",#REF!&gt;0,#REF!&lt;5),K95,0)</f>
        <v>#REF!</v>
      </c>
      <c r="K95" s="146" t="str">
        <f>IF(D95="","ZZZ9",IF(AND(#REF!&gt;0,#REF!&lt;5),D95&amp;#REF!,D95&amp;"9"))</f>
        <v>ZZZ9</v>
      </c>
      <c r="L95" s="147">
        <f t="shared" si="0"/>
        <v>999</v>
      </c>
      <c r="M95" s="160">
        <f t="shared" si="1"/>
        <v>999</v>
      </c>
      <c r="N95" s="152"/>
      <c r="O95" s="143"/>
      <c r="P95" s="149">
        <f t="shared" si="2"/>
        <v>999</v>
      </c>
      <c r="Q95" s="143"/>
    </row>
    <row r="96" spans="1:17" ht="18.899999999999999" customHeight="1" x14ac:dyDescent="0.25">
      <c r="A96" s="139">
        <v>90</v>
      </c>
      <c r="B96" s="171"/>
      <c r="C96" s="171"/>
      <c r="D96" s="144"/>
      <c r="E96" s="142"/>
      <c r="F96" s="143"/>
      <c r="G96" s="143"/>
      <c r="H96" s="153"/>
      <c r="I96" s="154"/>
      <c r="J96" s="145" t="e">
        <f>IF(AND(Q96="",#REF!&gt;0,#REF!&lt;5),K96,0)</f>
        <v>#REF!</v>
      </c>
      <c r="K96" s="146" t="str">
        <f>IF(D96="","ZZZ9",IF(AND(#REF!&gt;0,#REF!&lt;5),D96&amp;#REF!,D96&amp;"9"))</f>
        <v>ZZZ9</v>
      </c>
      <c r="L96" s="147">
        <f t="shared" si="0"/>
        <v>999</v>
      </c>
      <c r="M96" s="160">
        <f t="shared" si="1"/>
        <v>999</v>
      </c>
      <c r="N96" s="152"/>
      <c r="O96" s="143"/>
      <c r="P96" s="149">
        <f t="shared" si="2"/>
        <v>999</v>
      </c>
      <c r="Q96" s="143"/>
    </row>
    <row r="97" spans="1:17" ht="18.899999999999999" customHeight="1" x14ac:dyDescent="0.25">
      <c r="A97" s="139">
        <v>91</v>
      </c>
      <c r="B97" s="171"/>
      <c r="C97" s="171"/>
      <c r="D97" s="144"/>
      <c r="E97" s="142"/>
      <c r="F97" s="143"/>
      <c r="G97" s="143"/>
      <c r="H97" s="153"/>
      <c r="I97" s="154"/>
      <c r="J97" s="145" t="e">
        <f>IF(AND(Q97="",#REF!&gt;0,#REF!&lt;5),K97,0)</f>
        <v>#REF!</v>
      </c>
      <c r="K97" s="146" t="str">
        <f>IF(D97="","ZZZ9",IF(AND(#REF!&gt;0,#REF!&lt;5),D97&amp;#REF!,D97&amp;"9"))</f>
        <v>ZZZ9</v>
      </c>
      <c r="L97" s="147">
        <f t="shared" si="0"/>
        <v>999</v>
      </c>
      <c r="M97" s="160">
        <f t="shared" si="1"/>
        <v>999</v>
      </c>
      <c r="N97" s="152"/>
      <c r="O97" s="143"/>
      <c r="P97" s="149">
        <f t="shared" si="2"/>
        <v>999</v>
      </c>
      <c r="Q97" s="143"/>
    </row>
    <row r="98" spans="1:17" ht="18.899999999999999" customHeight="1" x14ac:dyDescent="0.25">
      <c r="A98" s="139">
        <v>92</v>
      </c>
      <c r="B98" s="171"/>
      <c r="C98" s="171"/>
      <c r="D98" s="144"/>
      <c r="E98" s="142"/>
      <c r="F98" s="143"/>
      <c r="G98" s="143"/>
      <c r="H98" s="153"/>
      <c r="I98" s="154"/>
      <c r="J98" s="145" t="e">
        <f>IF(AND(Q98="",#REF!&gt;0,#REF!&lt;5),K98,0)</f>
        <v>#REF!</v>
      </c>
      <c r="K98" s="146" t="str">
        <f>IF(D98="","ZZZ9",IF(AND(#REF!&gt;0,#REF!&lt;5),D98&amp;#REF!,D98&amp;"9"))</f>
        <v>ZZZ9</v>
      </c>
      <c r="L98" s="147">
        <f t="shared" si="0"/>
        <v>999</v>
      </c>
      <c r="M98" s="160">
        <f t="shared" si="1"/>
        <v>999</v>
      </c>
      <c r="N98" s="152"/>
      <c r="O98" s="143"/>
      <c r="P98" s="149">
        <f t="shared" si="2"/>
        <v>999</v>
      </c>
      <c r="Q98" s="143"/>
    </row>
    <row r="99" spans="1:17" ht="18.899999999999999" customHeight="1" x14ac:dyDescent="0.25">
      <c r="A99" s="139">
        <v>93</v>
      </c>
      <c r="B99" s="171"/>
      <c r="C99" s="171"/>
      <c r="D99" s="144"/>
      <c r="E99" s="142"/>
      <c r="F99" s="143"/>
      <c r="G99" s="143"/>
      <c r="H99" s="153"/>
      <c r="I99" s="154"/>
      <c r="J99" s="145" t="e">
        <f>IF(AND(Q99="",#REF!&gt;0,#REF!&lt;5),K99,0)</f>
        <v>#REF!</v>
      </c>
      <c r="K99" s="146" t="str">
        <f>IF(D99="","ZZZ9",IF(AND(#REF!&gt;0,#REF!&lt;5),D99&amp;#REF!,D99&amp;"9"))</f>
        <v>ZZZ9</v>
      </c>
      <c r="L99" s="147">
        <f t="shared" si="0"/>
        <v>999</v>
      </c>
      <c r="M99" s="160">
        <f t="shared" si="1"/>
        <v>999</v>
      </c>
      <c r="N99" s="152"/>
      <c r="O99" s="143"/>
      <c r="P99" s="149">
        <f t="shared" si="2"/>
        <v>999</v>
      </c>
      <c r="Q99" s="143"/>
    </row>
    <row r="100" spans="1:17" ht="18.899999999999999" customHeight="1" x14ac:dyDescent="0.25">
      <c r="A100" s="139">
        <v>94</v>
      </c>
      <c r="B100" s="171"/>
      <c r="C100" s="171"/>
      <c r="D100" s="144"/>
      <c r="E100" s="142"/>
      <c r="F100" s="143"/>
      <c r="G100" s="143"/>
      <c r="H100" s="153"/>
      <c r="I100" s="154"/>
      <c r="J100" s="145" t="e">
        <f>IF(AND(Q100="",#REF!&gt;0,#REF!&lt;5),K100,0)</f>
        <v>#REF!</v>
      </c>
      <c r="K100" s="146" t="str">
        <f>IF(D100="","ZZZ9",IF(AND(#REF!&gt;0,#REF!&lt;5),D100&amp;#REF!,D100&amp;"9"))</f>
        <v>ZZZ9</v>
      </c>
      <c r="L100" s="147">
        <f t="shared" si="0"/>
        <v>999</v>
      </c>
      <c r="M100" s="160">
        <f t="shared" si="1"/>
        <v>999</v>
      </c>
      <c r="N100" s="152"/>
      <c r="O100" s="143"/>
      <c r="P100" s="149">
        <f t="shared" si="2"/>
        <v>999</v>
      </c>
      <c r="Q100" s="143"/>
    </row>
    <row r="101" spans="1:17" ht="18.899999999999999" customHeight="1" x14ac:dyDescent="0.25">
      <c r="A101" s="139">
        <v>95</v>
      </c>
      <c r="B101" s="171"/>
      <c r="C101" s="171"/>
      <c r="D101" s="144"/>
      <c r="E101" s="142"/>
      <c r="F101" s="143"/>
      <c r="G101" s="143"/>
      <c r="H101" s="153"/>
      <c r="I101" s="154"/>
      <c r="J101" s="145" t="e">
        <f>IF(AND(Q101="",#REF!&gt;0,#REF!&lt;5),K101,0)</f>
        <v>#REF!</v>
      </c>
      <c r="K101" s="146" t="str">
        <f>IF(D101="","ZZZ9",IF(AND(#REF!&gt;0,#REF!&lt;5),D101&amp;#REF!,D101&amp;"9"))</f>
        <v>ZZZ9</v>
      </c>
      <c r="L101" s="147">
        <f t="shared" si="0"/>
        <v>999</v>
      </c>
      <c r="M101" s="160">
        <f t="shared" si="1"/>
        <v>999</v>
      </c>
      <c r="N101" s="152"/>
      <c r="O101" s="143"/>
      <c r="P101" s="149">
        <f t="shared" si="2"/>
        <v>999</v>
      </c>
      <c r="Q101" s="143"/>
    </row>
    <row r="102" spans="1:17" ht="18.899999999999999" customHeight="1" x14ac:dyDescent="0.25">
      <c r="A102" s="139">
        <v>96</v>
      </c>
      <c r="B102" s="171"/>
      <c r="C102" s="171"/>
      <c r="D102" s="144"/>
      <c r="E102" s="142"/>
      <c r="F102" s="143"/>
      <c r="G102" s="143"/>
      <c r="H102" s="153"/>
      <c r="I102" s="154"/>
      <c r="J102" s="145" t="e">
        <f>IF(AND(Q102="",#REF!&gt;0,#REF!&lt;5),K102,0)</f>
        <v>#REF!</v>
      </c>
      <c r="K102" s="146" t="str">
        <f>IF(D102="","ZZZ9",IF(AND(#REF!&gt;0,#REF!&lt;5),D102&amp;#REF!,D102&amp;"9"))</f>
        <v>ZZZ9</v>
      </c>
      <c r="L102" s="147">
        <f t="shared" si="0"/>
        <v>999</v>
      </c>
      <c r="M102" s="160">
        <f t="shared" si="1"/>
        <v>999</v>
      </c>
      <c r="N102" s="152"/>
      <c r="O102" s="143"/>
      <c r="P102" s="149">
        <f t="shared" si="2"/>
        <v>999</v>
      </c>
      <c r="Q102" s="143"/>
    </row>
    <row r="103" spans="1:17" ht="18.899999999999999" customHeight="1" x14ac:dyDescent="0.25">
      <c r="A103" s="139">
        <v>97</v>
      </c>
      <c r="B103" s="171"/>
      <c r="C103" s="171"/>
      <c r="D103" s="144"/>
      <c r="E103" s="142"/>
      <c r="F103" s="143"/>
      <c r="G103" s="143"/>
      <c r="H103" s="153"/>
      <c r="I103" s="154"/>
      <c r="J103" s="145" t="e">
        <f>IF(AND(Q103="",#REF!&gt;0,#REF!&lt;5),K103,0)</f>
        <v>#REF!</v>
      </c>
      <c r="K103" s="146" t="str">
        <f>IF(D103="","ZZZ9",IF(AND(#REF!&gt;0,#REF!&lt;5),D103&amp;#REF!,D103&amp;"9"))</f>
        <v>ZZZ9</v>
      </c>
      <c r="L103" s="147">
        <f t="shared" si="0"/>
        <v>999</v>
      </c>
      <c r="M103" s="160">
        <f t="shared" si="1"/>
        <v>999</v>
      </c>
      <c r="N103" s="152"/>
      <c r="O103" s="143"/>
      <c r="P103" s="149">
        <f t="shared" si="2"/>
        <v>999</v>
      </c>
      <c r="Q103" s="143"/>
    </row>
    <row r="104" spans="1:17" ht="18.899999999999999" customHeight="1" x14ac:dyDescent="0.25">
      <c r="A104" s="139">
        <v>98</v>
      </c>
      <c r="B104" s="171"/>
      <c r="C104" s="171"/>
      <c r="D104" s="144"/>
      <c r="E104" s="142"/>
      <c r="F104" s="143"/>
      <c r="G104" s="143"/>
      <c r="H104" s="153"/>
      <c r="I104" s="154"/>
      <c r="J104" s="145" t="e">
        <f>IF(AND(Q104="",#REF!&gt;0,#REF!&lt;5),K104,0)</f>
        <v>#REF!</v>
      </c>
      <c r="K104" s="146" t="str">
        <f>IF(D104="","ZZZ9",IF(AND(#REF!&gt;0,#REF!&lt;5),D104&amp;#REF!,D104&amp;"9"))</f>
        <v>ZZZ9</v>
      </c>
      <c r="L104" s="147">
        <f t="shared" si="0"/>
        <v>999</v>
      </c>
      <c r="M104" s="160">
        <f t="shared" si="1"/>
        <v>999</v>
      </c>
      <c r="N104" s="152"/>
      <c r="O104" s="143"/>
      <c r="P104" s="149">
        <f t="shared" si="2"/>
        <v>999</v>
      </c>
      <c r="Q104" s="143"/>
    </row>
    <row r="105" spans="1:17" ht="18.899999999999999" customHeight="1" x14ac:dyDescent="0.25">
      <c r="A105" s="139">
        <v>99</v>
      </c>
      <c r="B105" s="171"/>
      <c r="C105" s="171"/>
      <c r="D105" s="144"/>
      <c r="E105" s="142"/>
      <c r="F105" s="143"/>
      <c r="G105" s="143"/>
      <c r="H105" s="153"/>
      <c r="I105" s="154"/>
      <c r="J105" s="145" t="e">
        <f>IF(AND(Q105="",#REF!&gt;0,#REF!&lt;5),K105,0)</f>
        <v>#REF!</v>
      </c>
      <c r="K105" s="146" t="str">
        <f>IF(D105="","ZZZ9",IF(AND(#REF!&gt;0,#REF!&lt;5),D105&amp;#REF!,D105&amp;"9"))</f>
        <v>ZZZ9</v>
      </c>
      <c r="L105" s="147">
        <f t="shared" si="0"/>
        <v>999</v>
      </c>
      <c r="M105" s="160">
        <f t="shared" si="1"/>
        <v>999</v>
      </c>
      <c r="N105" s="152"/>
      <c r="O105" s="143"/>
      <c r="P105" s="149">
        <f t="shared" si="2"/>
        <v>999</v>
      </c>
      <c r="Q105" s="143"/>
    </row>
    <row r="106" spans="1:17" ht="18.899999999999999" customHeight="1" x14ac:dyDescent="0.25">
      <c r="A106" s="139">
        <v>100</v>
      </c>
      <c r="B106" s="171"/>
      <c r="C106" s="171"/>
      <c r="D106" s="144"/>
      <c r="E106" s="142"/>
      <c r="F106" s="143"/>
      <c r="G106" s="143"/>
      <c r="H106" s="153"/>
      <c r="I106" s="154"/>
      <c r="J106" s="145" t="e">
        <f>IF(AND(Q106="",#REF!&gt;0,#REF!&lt;5),K106,0)</f>
        <v>#REF!</v>
      </c>
      <c r="K106" s="146" t="str">
        <f>IF(D106="","ZZZ9",IF(AND(#REF!&gt;0,#REF!&lt;5),D106&amp;#REF!,D106&amp;"9"))</f>
        <v>ZZZ9</v>
      </c>
      <c r="L106" s="147">
        <f t="shared" si="0"/>
        <v>999</v>
      </c>
      <c r="M106" s="160">
        <f t="shared" si="1"/>
        <v>999</v>
      </c>
      <c r="N106" s="152"/>
      <c r="O106" s="143"/>
      <c r="P106" s="149">
        <f t="shared" si="2"/>
        <v>999</v>
      </c>
      <c r="Q106" s="143"/>
    </row>
    <row r="107" spans="1:17" ht="18.899999999999999" customHeight="1" x14ac:dyDescent="0.25">
      <c r="A107" s="139">
        <v>101</v>
      </c>
      <c r="B107" s="171"/>
      <c r="C107" s="171"/>
      <c r="D107" s="144"/>
      <c r="E107" s="142"/>
      <c r="F107" s="143"/>
      <c r="G107" s="143"/>
      <c r="H107" s="153"/>
      <c r="I107" s="154"/>
      <c r="J107" s="145" t="e">
        <f>IF(AND(Q107="",#REF!&gt;0,#REF!&lt;5),K107,0)</f>
        <v>#REF!</v>
      </c>
      <c r="K107" s="146" t="str">
        <f>IF(D107="","ZZZ9",IF(AND(#REF!&gt;0,#REF!&lt;5),D107&amp;#REF!,D107&amp;"9"))</f>
        <v>ZZZ9</v>
      </c>
      <c r="L107" s="147">
        <f t="shared" si="0"/>
        <v>999</v>
      </c>
      <c r="M107" s="160">
        <f t="shared" si="1"/>
        <v>999</v>
      </c>
      <c r="N107" s="152"/>
      <c r="O107" s="143"/>
      <c r="P107" s="149">
        <f t="shared" si="2"/>
        <v>999</v>
      </c>
      <c r="Q107" s="143"/>
    </row>
    <row r="108" spans="1:17" ht="18.899999999999999" customHeight="1" x14ac:dyDescent="0.25">
      <c r="A108" s="139">
        <v>102</v>
      </c>
      <c r="B108" s="171"/>
      <c r="C108" s="171"/>
      <c r="D108" s="144"/>
      <c r="E108" s="142"/>
      <c r="F108" s="143"/>
      <c r="G108" s="143"/>
      <c r="H108" s="153"/>
      <c r="I108" s="154"/>
      <c r="J108" s="145" t="e">
        <f>IF(AND(Q108="",#REF!&gt;0,#REF!&lt;5),K108,0)</f>
        <v>#REF!</v>
      </c>
      <c r="K108" s="146" t="str">
        <f>IF(D108="","ZZZ9",IF(AND(#REF!&gt;0,#REF!&lt;5),D108&amp;#REF!,D108&amp;"9"))</f>
        <v>ZZZ9</v>
      </c>
      <c r="L108" s="147">
        <f t="shared" si="0"/>
        <v>999</v>
      </c>
      <c r="M108" s="160">
        <f t="shared" si="1"/>
        <v>999</v>
      </c>
      <c r="N108" s="152"/>
      <c r="O108" s="143"/>
      <c r="P108" s="149">
        <f t="shared" si="2"/>
        <v>999</v>
      </c>
      <c r="Q108" s="143"/>
    </row>
    <row r="109" spans="1:17" ht="18.899999999999999" customHeight="1" x14ac:dyDescent="0.25">
      <c r="A109" s="139">
        <v>103</v>
      </c>
      <c r="B109" s="171"/>
      <c r="C109" s="171"/>
      <c r="D109" s="144"/>
      <c r="E109" s="142"/>
      <c r="F109" s="143"/>
      <c r="G109" s="143"/>
      <c r="H109" s="153"/>
      <c r="I109" s="154"/>
      <c r="J109" s="145" t="e">
        <f>IF(AND(Q109="",#REF!&gt;0,#REF!&lt;5),K109,0)</f>
        <v>#REF!</v>
      </c>
      <c r="K109" s="146" t="str">
        <f>IF(D109="","ZZZ9",IF(AND(#REF!&gt;0,#REF!&lt;5),D109&amp;#REF!,D109&amp;"9"))</f>
        <v>ZZZ9</v>
      </c>
      <c r="L109" s="147">
        <f t="shared" si="0"/>
        <v>999</v>
      </c>
      <c r="M109" s="160">
        <f t="shared" si="1"/>
        <v>999</v>
      </c>
      <c r="N109" s="152"/>
      <c r="O109" s="143"/>
      <c r="P109" s="149">
        <f t="shared" si="2"/>
        <v>999</v>
      </c>
      <c r="Q109" s="143"/>
    </row>
    <row r="110" spans="1:17" ht="18.899999999999999" customHeight="1" x14ac:dyDescent="0.25">
      <c r="A110" s="139">
        <v>104</v>
      </c>
      <c r="B110" s="171"/>
      <c r="C110" s="171"/>
      <c r="D110" s="144"/>
      <c r="E110" s="142"/>
      <c r="F110" s="143"/>
      <c r="G110" s="143"/>
      <c r="H110" s="153"/>
      <c r="I110" s="154"/>
      <c r="J110" s="145" t="e">
        <f>IF(AND(Q110="",#REF!&gt;0,#REF!&lt;5),K110,0)</f>
        <v>#REF!</v>
      </c>
      <c r="K110" s="146" t="str">
        <f>IF(D110="","ZZZ9",IF(AND(#REF!&gt;0,#REF!&lt;5),D110&amp;#REF!,D110&amp;"9"))</f>
        <v>ZZZ9</v>
      </c>
      <c r="L110" s="147">
        <f t="shared" si="0"/>
        <v>999</v>
      </c>
      <c r="M110" s="160">
        <f t="shared" si="1"/>
        <v>999</v>
      </c>
      <c r="N110" s="152"/>
      <c r="O110" s="143"/>
      <c r="P110" s="149">
        <f t="shared" si="2"/>
        <v>999</v>
      </c>
      <c r="Q110" s="143"/>
    </row>
    <row r="111" spans="1:17" ht="18.899999999999999" customHeight="1" x14ac:dyDescent="0.25">
      <c r="A111" s="139">
        <v>105</v>
      </c>
      <c r="B111" s="171"/>
      <c r="C111" s="171"/>
      <c r="D111" s="144"/>
      <c r="E111" s="142"/>
      <c r="F111" s="143"/>
      <c r="G111" s="143"/>
      <c r="H111" s="153"/>
      <c r="I111" s="154"/>
      <c r="J111" s="145" t="e">
        <f>IF(AND(Q111="",#REF!&gt;0,#REF!&lt;5),K111,0)</f>
        <v>#REF!</v>
      </c>
      <c r="K111" s="146" t="str">
        <f>IF(D111="","ZZZ9",IF(AND(#REF!&gt;0,#REF!&lt;5),D111&amp;#REF!,D111&amp;"9"))</f>
        <v>ZZZ9</v>
      </c>
      <c r="L111" s="147">
        <f t="shared" si="0"/>
        <v>999</v>
      </c>
      <c r="M111" s="160">
        <f t="shared" si="1"/>
        <v>999</v>
      </c>
      <c r="N111" s="152"/>
      <c r="O111" s="143"/>
      <c r="P111" s="149">
        <f t="shared" si="2"/>
        <v>999</v>
      </c>
      <c r="Q111" s="143"/>
    </row>
    <row r="112" spans="1:17" ht="18.899999999999999" customHeight="1" x14ac:dyDescent="0.25">
      <c r="A112" s="139">
        <v>106</v>
      </c>
      <c r="B112" s="171"/>
      <c r="C112" s="171"/>
      <c r="D112" s="144"/>
      <c r="E112" s="142"/>
      <c r="F112" s="143"/>
      <c r="G112" s="143"/>
      <c r="H112" s="153"/>
      <c r="I112" s="154"/>
      <c r="J112" s="145" t="e">
        <f>IF(AND(Q112="",#REF!&gt;0,#REF!&lt;5),K112,0)</f>
        <v>#REF!</v>
      </c>
      <c r="K112" s="146" t="str">
        <f>IF(D112="","ZZZ9",IF(AND(#REF!&gt;0,#REF!&lt;5),D112&amp;#REF!,D112&amp;"9"))</f>
        <v>ZZZ9</v>
      </c>
      <c r="L112" s="147">
        <f t="shared" si="0"/>
        <v>999</v>
      </c>
      <c r="M112" s="160">
        <f t="shared" si="1"/>
        <v>999</v>
      </c>
      <c r="N112" s="152"/>
      <c r="O112" s="143"/>
      <c r="P112" s="149">
        <f t="shared" si="2"/>
        <v>999</v>
      </c>
      <c r="Q112" s="143"/>
    </row>
    <row r="113" spans="1:17" ht="18.899999999999999" customHeight="1" x14ac:dyDescent="0.25">
      <c r="A113" s="139">
        <v>107</v>
      </c>
      <c r="B113" s="171"/>
      <c r="C113" s="171"/>
      <c r="D113" s="144"/>
      <c r="E113" s="142"/>
      <c r="F113" s="143"/>
      <c r="G113" s="143"/>
      <c r="H113" s="153"/>
      <c r="I113" s="154"/>
      <c r="J113" s="145" t="e">
        <f>IF(AND(Q113="",#REF!&gt;0,#REF!&lt;5),K113,0)</f>
        <v>#REF!</v>
      </c>
      <c r="K113" s="146" t="str">
        <f>IF(D113="","ZZZ9",IF(AND(#REF!&gt;0,#REF!&lt;5),D113&amp;#REF!,D113&amp;"9"))</f>
        <v>ZZZ9</v>
      </c>
      <c r="L113" s="147">
        <f t="shared" si="0"/>
        <v>999</v>
      </c>
      <c r="M113" s="160">
        <f t="shared" si="1"/>
        <v>999</v>
      </c>
      <c r="N113" s="152"/>
      <c r="O113" s="143"/>
      <c r="P113" s="149">
        <f t="shared" si="2"/>
        <v>999</v>
      </c>
      <c r="Q113" s="143"/>
    </row>
    <row r="114" spans="1:17" ht="18.899999999999999" customHeight="1" x14ac:dyDescent="0.25">
      <c r="A114" s="139">
        <v>108</v>
      </c>
      <c r="B114" s="171"/>
      <c r="C114" s="171"/>
      <c r="D114" s="144"/>
      <c r="E114" s="142"/>
      <c r="F114" s="143"/>
      <c r="G114" s="143"/>
      <c r="H114" s="153"/>
      <c r="I114" s="154"/>
      <c r="J114" s="145" t="e">
        <f>IF(AND(Q114="",#REF!&gt;0,#REF!&lt;5),K114,0)</f>
        <v>#REF!</v>
      </c>
      <c r="K114" s="146" t="str">
        <f>IF(D114="","ZZZ9",IF(AND(#REF!&gt;0,#REF!&lt;5),D114&amp;#REF!,D114&amp;"9"))</f>
        <v>ZZZ9</v>
      </c>
      <c r="L114" s="147">
        <f t="shared" si="0"/>
        <v>999</v>
      </c>
      <c r="M114" s="160">
        <f t="shared" si="1"/>
        <v>999</v>
      </c>
      <c r="N114" s="152"/>
      <c r="O114" s="143"/>
      <c r="P114" s="149">
        <f t="shared" si="2"/>
        <v>999</v>
      </c>
      <c r="Q114" s="143"/>
    </row>
    <row r="115" spans="1:17" ht="18.899999999999999" customHeight="1" x14ac:dyDescent="0.25">
      <c r="A115" s="139">
        <v>109</v>
      </c>
      <c r="B115" s="171"/>
      <c r="C115" s="171"/>
      <c r="D115" s="144"/>
      <c r="E115" s="142"/>
      <c r="F115" s="143"/>
      <c r="G115" s="143"/>
      <c r="H115" s="153"/>
      <c r="I115" s="154"/>
      <c r="J115" s="145" t="e">
        <f>IF(AND(Q115="",#REF!&gt;0,#REF!&lt;5),K115,0)</f>
        <v>#REF!</v>
      </c>
      <c r="K115" s="146" t="str">
        <f>IF(D115="","ZZZ9",IF(AND(#REF!&gt;0,#REF!&lt;5),D115&amp;#REF!,D115&amp;"9"))</f>
        <v>ZZZ9</v>
      </c>
      <c r="L115" s="147">
        <f t="shared" si="0"/>
        <v>999</v>
      </c>
      <c r="M115" s="160">
        <f t="shared" si="1"/>
        <v>999</v>
      </c>
      <c r="N115" s="152"/>
      <c r="O115" s="143"/>
      <c r="P115" s="149">
        <f t="shared" si="2"/>
        <v>999</v>
      </c>
      <c r="Q115" s="143"/>
    </row>
    <row r="116" spans="1:17" ht="18.899999999999999" customHeight="1" x14ac:dyDescent="0.25">
      <c r="A116" s="139">
        <v>110</v>
      </c>
      <c r="B116" s="171"/>
      <c r="C116" s="171"/>
      <c r="D116" s="144"/>
      <c r="E116" s="142"/>
      <c r="F116" s="143"/>
      <c r="G116" s="143"/>
      <c r="H116" s="153"/>
      <c r="I116" s="154"/>
      <c r="J116" s="145" t="e">
        <f>IF(AND(Q116="",#REF!&gt;0,#REF!&lt;5),K116,0)</f>
        <v>#REF!</v>
      </c>
      <c r="K116" s="146" t="str">
        <f>IF(D116="","ZZZ9",IF(AND(#REF!&gt;0,#REF!&lt;5),D116&amp;#REF!,D116&amp;"9"))</f>
        <v>ZZZ9</v>
      </c>
      <c r="L116" s="147">
        <f t="shared" si="0"/>
        <v>999</v>
      </c>
      <c r="M116" s="160">
        <f t="shared" si="1"/>
        <v>999</v>
      </c>
      <c r="N116" s="152"/>
      <c r="O116" s="143"/>
      <c r="P116" s="149">
        <f t="shared" si="2"/>
        <v>999</v>
      </c>
      <c r="Q116" s="143"/>
    </row>
    <row r="117" spans="1:17" ht="18.899999999999999" customHeight="1" x14ac:dyDescent="0.25">
      <c r="A117" s="139">
        <v>111</v>
      </c>
      <c r="B117" s="171"/>
      <c r="C117" s="171"/>
      <c r="D117" s="144"/>
      <c r="E117" s="142"/>
      <c r="F117" s="143"/>
      <c r="G117" s="143"/>
      <c r="H117" s="153"/>
      <c r="I117" s="154"/>
      <c r="J117" s="145" t="e">
        <f>IF(AND(Q117="",#REF!&gt;0,#REF!&lt;5),K117,0)</f>
        <v>#REF!</v>
      </c>
      <c r="K117" s="146" t="str">
        <f>IF(D117="","ZZZ9",IF(AND(#REF!&gt;0,#REF!&lt;5),D117&amp;#REF!,D117&amp;"9"))</f>
        <v>ZZZ9</v>
      </c>
      <c r="L117" s="147">
        <f t="shared" si="0"/>
        <v>999</v>
      </c>
      <c r="M117" s="160">
        <f t="shared" si="1"/>
        <v>999</v>
      </c>
      <c r="N117" s="152"/>
      <c r="O117" s="143"/>
      <c r="P117" s="149">
        <f t="shared" si="2"/>
        <v>999</v>
      </c>
      <c r="Q117" s="143"/>
    </row>
    <row r="118" spans="1:17" ht="18.899999999999999" customHeight="1" x14ac:dyDescent="0.25">
      <c r="A118" s="139">
        <v>112</v>
      </c>
      <c r="B118" s="171"/>
      <c r="C118" s="171"/>
      <c r="D118" s="144"/>
      <c r="E118" s="142"/>
      <c r="F118" s="143"/>
      <c r="G118" s="143"/>
      <c r="H118" s="153"/>
      <c r="I118" s="154"/>
      <c r="J118" s="145" t="e">
        <f>IF(AND(Q118="",#REF!&gt;0,#REF!&lt;5),K118,0)</f>
        <v>#REF!</v>
      </c>
      <c r="K118" s="146" t="str">
        <f>IF(D118="","ZZZ9",IF(AND(#REF!&gt;0,#REF!&lt;5),D118&amp;#REF!,D118&amp;"9"))</f>
        <v>ZZZ9</v>
      </c>
      <c r="L118" s="147">
        <f t="shared" si="0"/>
        <v>999</v>
      </c>
      <c r="M118" s="160">
        <f t="shared" si="1"/>
        <v>999</v>
      </c>
      <c r="N118" s="152"/>
      <c r="O118" s="143"/>
      <c r="P118" s="149">
        <f t="shared" si="2"/>
        <v>999</v>
      </c>
      <c r="Q118" s="143"/>
    </row>
    <row r="119" spans="1:17" ht="18.899999999999999" customHeight="1" x14ac:dyDescent="0.25">
      <c r="A119" s="139">
        <v>113</v>
      </c>
      <c r="B119" s="171"/>
      <c r="C119" s="171"/>
      <c r="D119" s="144"/>
      <c r="E119" s="142"/>
      <c r="F119" s="143"/>
      <c r="G119" s="143"/>
      <c r="H119" s="153"/>
      <c r="I119" s="154"/>
      <c r="J119" s="145" t="e">
        <f>IF(AND(Q119="",#REF!&gt;0,#REF!&lt;5),K119,0)</f>
        <v>#REF!</v>
      </c>
      <c r="K119" s="146" t="str">
        <f>IF(D119="","ZZZ9",IF(AND(#REF!&gt;0,#REF!&lt;5),D119&amp;#REF!,D119&amp;"9"))</f>
        <v>ZZZ9</v>
      </c>
      <c r="L119" s="147">
        <f t="shared" si="0"/>
        <v>999</v>
      </c>
      <c r="M119" s="160">
        <f t="shared" si="1"/>
        <v>999</v>
      </c>
      <c r="N119" s="152"/>
      <c r="O119" s="143"/>
      <c r="P119" s="149">
        <f t="shared" si="2"/>
        <v>999</v>
      </c>
      <c r="Q119" s="143"/>
    </row>
    <row r="120" spans="1:17" ht="18.899999999999999" customHeight="1" x14ac:dyDescent="0.25">
      <c r="A120" s="139">
        <v>114</v>
      </c>
      <c r="B120" s="171"/>
      <c r="C120" s="171"/>
      <c r="D120" s="144"/>
      <c r="E120" s="142"/>
      <c r="F120" s="143"/>
      <c r="G120" s="143"/>
      <c r="H120" s="153"/>
      <c r="I120" s="154"/>
      <c r="J120" s="145" t="e">
        <f>IF(AND(Q120="",#REF!&gt;0,#REF!&lt;5),K120,0)</f>
        <v>#REF!</v>
      </c>
      <c r="K120" s="146" t="str">
        <f>IF(D120="","ZZZ9",IF(AND(#REF!&gt;0,#REF!&lt;5),D120&amp;#REF!,D120&amp;"9"))</f>
        <v>ZZZ9</v>
      </c>
      <c r="L120" s="147">
        <f t="shared" si="0"/>
        <v>999</v>
      </c>
      <c r="M120" s="160">
        <f t="shared" si="1"/>
        <v>999</v>
      </c>
      <c r="N120" s="152"/>
      <c r="O120" s="143"/>
      <c r="P120" s="149">
        <f t="shared" si="2"/>
        <v>999</v>
      </c>
      <c r="Q120" s="143"/>
    </row>
    <row r="121" spans="1:17" ht="18.899999999999999" customHeight="1" x14ac:dyDescent="0.25">
      <c r="A121" s="139">
        <v>115</v>
      </c>
      <c r="B121" s="171"/>
      <c r="C121" s="171"/>
      <c r="D121" s="144"/>
      <c r="E121" s="142"/>
      <c r="F121" s="143"/>
      <c r="G121" s="143"/>
      <c r="H121" s="153"/>
      <c r="I121" s="154"/>
      <c r="J121" s="145" t="e">
        <f>IF(AND(Q121="",#REF!&gt;0,#REF!&lt;5),K121,0)</f>
        <v>#REF!</v>
      </c>
      <c r="K121" s="146" t="str">
        <f>IF(D121="","ZZZ9",IF(AND(#REF!&gt;0,#REF!&lt;5),D121&amp;#REF!,D121&amp;"9"))</f>
        <v>ZZZ9</v>
      </c>
      <c r="L121" s="147">
        <f t="shared" si="0"/>
        <v>999</v>
      </c>
      <c r="M121" s="160">
        <f t="shared" si="1"/>
        <v>999</v>
      </c>
      <c r="N121" s="152"/>
      <c r="O121" s="143"/>
      <c r="P121" s="149">
        <f t="shared" si="2"/>
        <v>999</v>
      </c>
      <c r="Q121" s="143"/>
    </row>
    <row r="122" spans="1:17" ht="18.899999999999999" customHeight="1" x14ac:dyDescent="0.25">
      <c r="A122" s="139">
        <v>116</v>
      </c>
      <c r="B122" s="171"/>
      <c r="C122" s="171"/>
      <c r="D122" s="144"/>
      <c r="E122" s="142"/>
      <c r="F122" s="143"/>
      <c r="G122" s="143"/>
      <c r="H122" s="153"/>
      <c r="I122" s="154"/>
      <c r="J122" s="145" t="e">
        <f>IF(AND(Q122="",#REF!&gt;0,#REF!&lt;5),K122,0)</f>
        <v>#REF!</v>
      </c>
      <c r="K122" s="146" t="str">
        <f>IF(D122="","ZZZ9",IF(AND(#REF!&gt;0,#REF!&lt;5),D122&amp;#REF!,D122&amp;"9"))</f>
        <v>ZZZ9</v>
      </c>
      <c r="L122" s="147">
        <f t="shared" si="0"/>
        <v>999</v>
      </c>
      <c r="M122" s="160">
        <f t="shared" si="1"/>
        <v>999</v>
      </c>
      <c r="N122" s="152"/>
      <c r="O122" s="143"/>
      <c r="P122" s="149">
        <f t="shared" si="2"/>
        <v>999</v>
      </c>
      <c r="Q122" s="143"/>
    </row>
    <row r="123" spans="1:17" ht="18.899999999999999" customHeight="1" x14ac:dyDescent="0.25">
      <c r="A123" s="139">
        <v>117</v>
      </c>
      <c r="B123" s="171"/>
      <c r="C123" s="171"/>
      <c r="D123" s="144"/>
      <c r="E123" s="142"/>
      <c r="F123" s="143"/>
      <c r="G123" s="143"/>
      <c r="H123" s="153"/>
      <c r="I123" s="154"/>
      <c r="J123" s="145" t="e">
        <f>IF(AND(Q123="",#REF!&gt;0,#REF!&lt;5),K123,0)</f>
        <v>#REF!</v>
      </c>
      <c r="K123" s="146" t="str">
        <f>IF(D123="","ZZZ9",IF(AND(#REF!&gt;0,#REF!&lt;5),D123&amp;#REF!,D123&amp;"9"))</f>
        <v>ZZZ9</v>
      </c>
      <c r="L123" s="147">
        <f t="shared" si="0"/>
        <v>999</v>
      </c>
      <c r="M123" s="160">
        <f t="shared" si="1"/>
        <v>999</v>
      </c>
      <c r="N123" s="152"/>
      <c r="O123" s="143"/>
      <c r="P123" s="149">
        <f t="shared" si="2"/>
        <v>999</v>
      </c>
      <c r="Q123" s="143"/>
    </row>
    <row r="124" spans="1:17" ht="18.899999999999999" customHeight="1" x14ac:dyDescent="0.25">
      <c r="A124" s="139">
        <v>118</v>
      </c>
      <c r="B124" s="171"/>
      <c r="C124" s="171"/>
      <c r="D124" s="144"/>
      <c r="E124" s="142"/>
      <c r="F124" s="143"/>
      <c r="G124" s="143"/>
      <c r="H124" s="153"/>
      <c r="I124" s="154"/>
      <c r="J124" s="145" t="e">
        <f>IF(AND(Q124="",#REF!&gt;0,#REF!&lt;5),K124,0)</f>
        <v>#REF!</v>
      </c>
      <c r="K124" s="146" t="str">
        <f>IF(D124="","ZZZ9",IF(AND(#REF!&gt;0,#REF!&lt;5),D124&amp;#REF!,D124&amp;"9"))</f>
        <v>ZZZ9</v>
      </c>
      <c r="L124" s="147">
        <f t="shared" si="0"/>
        <v>999</v>
      </c>
      <c r="M124" s="160">
        <f t="shared" si="1"/>
        <v>999</v>
      </c>
      <c r="N124" s="152"/>
      <c r="O124" s="143"/>
      <c r="P124" s="149">
        <f t="shared" si="2"/>
        <v>999</v>
      </c>
      <c r="Q124" s="143"/>
    </row>
    <row r="125" spans="1:17" ht="18.899999999999999" customHeight="1" x14ac:dyDescent="0.25">
      <c r="A125" s="139">
        <v>119</v>
      </c>
      <c r="B125" s="171"/>
      <c r="C125" s="171"/>
      <c r="D125" s="144"/>
      <c r="E125" s="142"/>
      <c r="F125" s="143"/>
      <c r="G125" s="143"/>
      <c r="H125" s="153"/>
      <c r="I125" s="154"/>
      <c r="J125" s="145" t="e">
        <f>IF(AND(Q125="",#REF!&gt;0,#REF!&lt;5),K125,0)</f>
        <v>#REF!</v>
      </c>
      <c r="K125" s="146" t="str">
        <f>IF(D125="","ZZZ9",IF(AND(#REF!&gt;0,#REF!&lt;5),D125&amp;#REF!,D125&amp;"9"))</f>
        <v>ZZZ9</v>
      </c>
      <c r="L125" s="147">
        <f t="shared" si="0"/>
        <v>999</v>
      </c>
      <c r="M125" s="160">
        <f t="shared" si="1"/>
        <v>999</v>
      </c>
      <c r="N125" s="152"/>
      <c r="O125" s="143"/>
      <c r="P125" s="149">
        <f t="shared" si="2"/>
        <v>999</v>
      </c>
      <c r="Q125" s="143"/>
    </row>
    <row r="126" spans="1:17" ht="18.899999999999999" customHeight="1" x14ac:dyDescent="0.25">
      <c r="A126" s="139">
        <v>120</v>
      </c>
      <c r="B126" s="171"/>
      <c r="C126" s="171"/>
      <c r="D126" s="144"/>
      <c r="E126" s="142"/>
      <c r="F126" s="143"/>
      <c r="G126" s="143"/>
      <c r="H126" s="153"/>
      <c r="I126" s="154"/>
      <c r="J126" s="145" t="e">
        <f>IF(AND(Q126="",#REF!&gt;0,#REF!&lt;5),K126,0)</f>
        <v>#REF!</v>
      </c>
      <c r="K126" s="146" t="str">
        <f>IF(D126="","ZZZ9",IF(AND(#REF!&gt;0,#REF!&lt;5),D126&amp;#REF!,D126&amp;"9"))</f>
        <v>ZZZ9</v>
      </c>
      <c r="L126" s="147">
        <f t="shared" si="0"/>
        <v>999</v>
      </c>
      <c r="M126" s="160">
        <f t="shared" si="1"/>
        <v>999</v>
      </c>
      <c r="N126" s="152"/>
      <c r="O126" s="143"/>
      <c r="P126" s="149">
        <f t="shared" si="2"/>
        <v>999</v>
      </c>
      <c r="Q126" s="143"/>
    </row>
    <row r="127" spans="1:17" ht="18.899999999999999" customHeight="1" x14ac:dyDescent="0.25">
      <c r="A127" s="139">
        <v>121</v>
      </c>
      <c r="B127" s="171"/>
      <c r="C127" s="171"/>
      <c r="D127" s="144"/>
      <c r="E127" s="142"/>
      <c r="F127" s="143"/>
      <c r="G127" s="143"/>
      <c r="H127" s="153"/>
      <c r="I127" s="154"/>
      <c r="J127" s="145" t="e">
        <f>IF(AND(Q127="",#REF!&gt;0,#REF!&lt;5),K127,0)</f>
        <v>#REF!</v>
      </c>
      <c r="K127" s="146" t="str">
        <f>IF(D127="","ZZZ9",IF(AND(#REF!&gt;0,#REF!&lt;5),D127&amp;#REF!,D127&amp;"9"))</f>
        <v>ZZZ9</v>
      </c>
      <c r="L127" s="147">
        <f t="shared" si="0"/>
        <v>999</v>
      </c>
      <c r="M127" s="160">
        <f t="shared" si="1"/>
        <v>999</v>
      </c>
      <c r="N127" s="152"/>
      <c r="O127" s="143"/>
      <c r="P127" s="149">
        <f t="shared" si="2"/>
        <v>999</v>
      </c>
      <c r="Q127" s="143"/>
    </row>
    <row r="128" spans="1:17" ht="18.899999999999999" customHeight="1" x14ac:dyDescent="0.25">
      <c r="A128" s="139">
        <v>122</v>
      </c>
      <c r="B128" s="171"/>
      <c r="C128" s="171"/>
      <c r="D128" s="144"/>
      <c r="E128" s="142"/>
      <c r="F128" s="143"/>
      <c r="G128" s="143"/>
      <c r="H128" s="153"/>
      <c r="I128" s="154"/>
      <c r="J128" s="145" t="e">
        <f>IF(AND(Q128="",#REF!&gt;0,#REF!&lt;5),K128,0)</f>
        <v>#REF!</v>
      </c>
      <c r="K128" s="146" t="str">
        <f>IF(D128="","ZZZ9",IF(AND(#REF!&gt;0,#REF!&lt;5),D128&amp;#REF!,D128&amp;"9"))</f>
        <v>ZZZ9</v>
      </c>
      <c r="L128" s="147">
        <f t="shared" si="0"/>
        <v>999</v>
      </c>
      <c r="M128" s="160">
        <f t="shared" si="1"/>
        <v>999</v>
      </c>
      <c r="N128" s="152"/>
      <c r="O128" s="143"/>
      <c r="P128" s="149">
        <f t="shared" si="2"/>
        <v>999</v>
      </c>
      <c r="Q128" s="143"/>
    </row>
    <row r="129" spans="1:17" ht="18.899999999999999" customHeight="1" x14ac:dyDescent="0.25">
      <c r="A129" s="139">
        <v>123</v>
      </c>
      <c r="B129" s="171"/>
      <c r="C129" s="171"/>
      <c r="D129" s="144"/>
      <c r="E129" s="142"/>
      <c r="F129" s="143"/>
      <c r="G129" s="143"/>
      <c r="H129" s="153"/>
      <c r="I129" s="154"/>
      <c r="J129" s="145" t="e">
        <f>IF(AND(Q129="",#REF!&gt;0,#REF!&lt;5),K129,0)</f>
        <v>#REF!</v>
      </c>
      <c r="K129" s="146" t="str">
        <f>IF(D129="","ZZZ9",IF(AND(#REF!&gt;0,#REF!&lt;5),D129&amp;#REF!,D129&amp;"9"))</f>
        <v>ZZZ9</v>
      </c>
      <c r="L129" s="147">
        <f t="shared" si="0"/>
        <v>999</v>
      </c>
      <c r="M129" s="160">
        <f t="shared" si="1"/>
        <v>999</v>
      </c>
      <c r="N129" s="152"/>
      <c r="O129" s="143"/>
      <c r="P129" s="149">
        <f t="shared" si="2"/>
        <v>999</v>
      </c>
      <c r="Q129" s="143"/>
    </row>
    <row r="130" spans="1:17" ht="18.899999999999999" customHeight="1" x14ac:dyDescent="0.25">
      <c r="A130" s="139">
        <v>124</v>
      </c>
      <c r="B130" s="171"/>
      <c r="C130" s="171"/>
      <c r="D130" s="144"/>
      <c r="E130" s="142"/>
      <c r="F130" s="143"/>
      <c r="G130" s="143"/>
      <c r="H130" s="153"/>
      <c r="I130" s="154"/>
      <c r="J130" s="145" t="e">
        <f>IF(AND(Q130="",#REF!&gt;0,#REF!&lt;5),K130,0)</f>
        <v>#REF!</v>
      </c>
      <c r="K130" s="146" t="str">
        <f>IF(D130="","ZZZ9",IF(AND(#REF!&gt;0,#REF!&lt;5),D130&amp;#REF!,D130&amp;"9"))</f>
        <v>ZZZ9</v>
      </c>
      <c r="L130" s="147">
        <f t="shared" si="0"/>
        <v>999</v>
      </c>
      <c r="M130" s="160">
        <f t="shared" si="1"/>
        <v>999</v>
      </c>
      <c r="N130" s="152"/>
      <c r="O130" s="143"/>
      <c r="P130" s="149">
        <f t="shared" si="2"/>
        <v>999</v>
      </c>
      <c r="Q130" s="143"/>
    </row>
    <row r="131" spans="1:17" ht="18.899999999999999" customHeight="1" x14ac:dyDescent="0.25">
      <c r="A131" s="139">
        <v>125</v>
      </c>
      <c r="B131" s="171"/>
      <c r="C131" s="171"/>
      <c r="D131" s="144"/>
      <c r="E131" s="142"/>
      <c r="F131" s="143"/>
      <c r="G131" s="143"/>
      <c r="H131" s="153"/>
      <c r="I131" s="154"/>
      <c r="J131" s="145" t="e">
        <f>IF(AND(Q131="",#REF!&gt;0,#REF!&lt;5),K131,0)</f>
        <v>#REF!</v>
      </c>
      <c r="K131" s="146" t="str">
        <f>IF(D131="","ZZZ9",IF(AND(#REF!&gt;0,#REF!&lt;5),D131&amp;#REF!,D131&amp;"9"))</f>
        <v>ZZZ9</v>
      </c>
      <c r="L131" s="147">
        <f t="shared" si="0"/>
        <v>999</v>
      </c>
      <c r="M131" s="160">
        <f t="shared" si="1"/>
        <v>999</v>
      </c>
      <c r="N131" s="152"/>
      <c r="O131" s="143"/>
      <c r="P131" s="149">
        <f t="shared" si="2"/>
        <v>999</v>
      </c>
      <c r="Q131" s="143"/>
    </row>
    <row r="132" spans="1:17" ht="18.899999999999999" customHeight="1" x14ac:dyDescent="0.25">
      <c r="A132" s="139">
        <v>126</v>
      </c>
      <c r="B132" s="171"/>
      <c r="C132" s="171"/>
      <c r="D132" s="144"/>
      <c r="E132" s="142"/>
      <c r="F132" s="143"/>
      <c r="G132" s="143"/>
      <c r="H132" s="153"/>
      <c r="I132" s="154"/>
      <c r="J132" s="145" t="e">
        <f>IF(AND(Q132="",#REF!&gt;0,#REF!&lt;5),K132,0)</f>
        <v>#REF!</v>
      </c>
      <c r="K132" s="146" t="str">
        <f>IF(D132="","ZZZ9",IF(AND(#REF!&gt;0,#REF!&lt;5),D132&amp;#REF!,D132&amp;"9"))</f>
        <v>ZZZ9</v>
      </c>
      <c r="L132" s="147">
        <f t="shared" si="0"/>
        <v>999</v>
      </c>
      <c r="M132" s="160">
        <f t="shared" si="1"/>
        <v>999</v>
      </c>
      <c r="N132" s="152"/>
      <c r="O132" s="143"/>
      <c r="P132" s="149">
        <f t="shared" si="2"/>
        <v>999</v>
      </c>
      <c r="Q132" s="143"/>
    </row>
    <row r="133" spans="1:17" ht="18.899999999999999" customHeight="1" x14ac:dyDescent="0.25">
      <c r="A133" s="139">
        <v>127</v>
      </c>
      <c r="B133" s="171"/>
      <c r="C133" s="171"/>
      <c r="D133" s="144"/>
      <c r="E133" s="142"/>
      <c r="F133" s="143"/>
      <c r="G133" s="143"/>
      <c r="H133" s="153"/>
      <c r="I133" s="154"/>
      <c r="J133" s="145" t="e">
        <f>IF(AND(Q133="",#REF!&gt;0,#REF!&lt;5),K133,0)</f>
        <v>#REF!</v>
      </c>
      <c r="K133" s="146" t="str">
        <f>IF(D133="","ZZZ9",IF(AND(#REF!&gt;0,#REF!&lt;5),D133&amp;#REF!,D133&amp;"9"))</f>
        <v>ZZZ9</v>
      </c>
      <c r="L133" s="147">
        <f t="shared" si="0"/>
        <v>999</v>
      </c>
      <c r="M133" s="160">
        <f t="shared" si="1"/>
        <v>999</v>
      </c>
      <c r="N133" s="152"/>
      <c r="O133" s="143"/>
      <c r="P133" s="149">
        <f t="shared" si="2"/>
        <v>999</v>
      </c>
      <c r="Q133" s="143"/>
    </row>
    <row r="134" spans="1:17" ht="18.899999999999999" customHeight="1" x14ac:dyDescent="0.25">
      <c r="A134" s="139">
        <v>128</v>
      </c>
      <c r="B134" s="171"/>
      <c r="C134" s="171"/>
      <c r="D134" s="144"/>
      <c r="E134" s="142"/>
      <c r="F134" s="143"/>
      <c r="G134" s="143"/>
      <c r="H134" s="153"/>
      <c r="I134" s="154"/>
      <c r="J134" s="145" t="e">
        <f>IF(AND(Q134="",#REF!&gt;0,#REF!&lt;5),K134,0)</f>
        <v>#REF!</v>
      </c>
      <c r="K134" s="146" t="str">
        <f>IF(D134="","ZZZ9",IF(AND(#REF!&gt;0,#REF!&lt;5),D134&amp;#REF!,D134&amp;"9"))</f>
        <v>ZZZ9</v>
      </c>
      <c r="L134" s="147">
        <f t="shared" si="0"/>
        <v>999</v>
      </c>
      <c r="M134" s="160">
        <f t="shared" si="1"/>
        <v>999</v>
      </c>
      <c r="N134" s="152"/>
      <c r="O134" s="154"/>
      <c r="P134" s="176">
        <f t="shared" si="2"/>
        <v>999</v>
      </c>
      <c r="Q134" s="154"/>
    </row>
    <row r="135" spans="1:17" x14ac:dyDescent="0.25">
      <c r="A135" s="139">
        <v>129</v>
      </c>
      <c r="B135" s="171"/>
      <c r="C135" s="171"/>
      <c r="D135" s="144"/>
      <c r="E135" s="142"/>
      <c r="F135" s="143"/>
      <c r="G135" s="143"/>
      <c r="H135" s="153"/>
      <c r="I135" s="154"/>
      <c r="J135" s="145" t="e">
        <f>IF(AND(Q135="",#REF!&gt;0,#REF!&lt;5),K135,0)</f>
        <v>#REF!</v>
      </c>
      <c r="K135" s="146" t="str">
        <f>IF(D135="","ZZZ9",IF(AND(#REF!&gt;0,#REF!&lt;5),D135&amp;#REF!,D135&amp;"9"))</f>
        <v>ZZZ9</v>
      </c>
      <c r="L135" s="147">
        <f t="shared" si="0"/>
        <v>999</v>
      </c>
      <c r="M135" s="160">
        <f t="shared" si="1"/>
        <v>999</v>
      </c>
      <c r="N135" s="152"/>
      <c r="O135" s="143"/>
      <c r="P135" s="149">
        <f t="shared" si="2"/>
        <v>999</v>
      </c>
      <c r="Q135" s="143"/>
    </row>
    <row r="136" spans="1:17" x14ac:dyDescent="0.25">
      <c r="A136" s="139">
        <v>130</v>
      </c>
      <c r="B136" s="171"/>
      <c r="C136" s="171"/>
      <c r="D136" s="144"/>
      <c r="E136" s="142"/>
      <c r="F136" s="143"/>
      <c r="G136" s="143"/>
      <c r="H136" s="153"/>
      <c r="I136" s="154"/>
      <c r="J136" s="145" t="e">
        <f>IF(AND(Q136="",#REF!&gt;0,#REF!&lt;5),K136,0)</f>
        <v>#REF!</v>
      </c>
      <c r="K136" s="146" t="str">
        <f>IF(D136="","ZZZ9",IF(AND(#REF!&gt;0,#REF!&lt;5),D136&amp;#REF!,D136&amp;"9"))</f>
        <v>ZZZ9</v>
      </c>
      <c r="L136" s="147">
        <f t="shared" si="0"/>
        <v>999</v>
      </c>
      <c r="M136" s="160">
        <f t="shared" si="1"/>
        <v>999</v>
      </c>
      <c r="N136" s="152"/>
      <c r="O136" s="143"/>
      <c r="P136" s="149">
        <f t="shared" si="2"/>
        <v>999</v>
      </c>
      <c r="Q136" s="143"/>
    </row>
    <row r="137" spans="1:17" x14ac:dyDescent="0.25">
      <c r="A137" s="139">
        <v>131</v>
      </c>
      <c r="B137" s="171"/>
      <c r="C137" s="171"/>
      <c r="D137" s="144"/>
      <c r="E137" s="142"/>
      <c r="F137" s="143"/>
      <c r="G137" s="143"/>
      <c r="H137" s="153"/>
      <c r="I137" s="154"/>
      <c r="J137" s="145" t="e">
        <f>IF(AND(Q137="",#REF!&gt;0,#REF!&lt;5),K137,0)</f>
        <v>#REF!</v>
      </c>
      <c r="K137" s="146" t="str">
        <f>IF(D137="","ZZZ9",IF(AND(#REF!&gt;0,#REF!&lt;5),D137&amp;#REF!,D137&amp;"9"))</f>
        <v>ZZZ9</v>
      </c>
      <c r="L137" s="147">
        <f t="shared" si="0"/>
        <v>999</v>
      </c>
      <c r="M137" s="160">
        <f t="shared" si="1"/>
        <v>999</v>
      </c>
      <c r="N137" s="152"/>
      <c r="O137" s="143"/>
      <c r="P137" s="149">
        <f t="shared" si="2"/>
        <v>999</v>
      </c>
      <c r="Q137" s="143"/>
    </row>
    <row r="138" spans="1:17" x14ac:dyDescent="0.25">
      <c r="A138" s="139">
        <v>132</v>
      </c>
      <c r="B138" s="171"/>
      <c r="C138" s="171"/>
      <c r="D138" s="144"/>
      <c r="E138" s="142"/>
      <c r="F138" s="143"/>
      <c r="G138" s="143"/>
      <c r="H138" s="153"/>
      <c r="I138" s="154"/>
      <c r="J138" s="145" t="e">
        <f>IF(AND(Q138="",#REF!&gt;0,#REF!&lt;5),K138,0)</f>
        <v>#REF!</v>
      </c>
      <c r="K138" s="146" t="str">
        <f>IF(D138="","ZZZ9",IF(AND(#REF!&gt;0,#REF!&lt;5),D138&amp;#REF!,D138&amp;"9"))</f>
        <v>ZZZ9</v>
      </c>
      <c r="L138" s="147">
        <f t="shared" si="0"/>
        <v>999</v>
      </c>
      <c r="M138" s="160">
        <f t="shared" si="1"/>
        <v>999</v>
      </c>
      <c r="N138" s="152"/>
      <c r="O138" s="143"/>
      <c r="P138" s="149">
        <f t="shared" si="2"/>
        <v>999</v>
      </c>
      <c r="Q138" s="143"/>
    </row>
    <row r="139" spans="1:17" x14ac:dyDescent="0.25">
      <c r="A139" s="139">
        <v>133</v>
      </c>
      <c r="B139" s="171"/>
      <c r="C139" s="171"/>
      <c r="D139" s="144"/>
      <c r="E139" s="142"/>
      <c r="F139" s="143"/>
      <c r="G139" s="143"/>
      <c r="H139" s="153"/>
      <c r="I139" s="154"/>
      <c r="J139" s="145" t="e">
        <f>IF(AND(Q139="",#REF!&gt;0,#REF!&lt;5),K139,0)</f>
        <v>#REF!</v>
      </c>
      <c r="K139" s="146" t="str">
        <f>IF(D139="","ZZZ9",IF(AND(#REF!&gt;0,#REF!&lt;5),D139&amp;#REF!,D139&amp;"9"))</f>
        <v>ZZZ9</v>
      </c>
      <c r="L139" s="147">
        <f t="shared" si="0"/>
        <v>999</v>
      </c>
      <c r="M139" s="160">
        <f t="shared" si="1"/>
        <v>999</v>
      </c>
      <c r="N139" s="152"/>
      <c r="O139" s="143"/>
      <c r="P139" s="149">
        <f t="shared" si="2"/>
        <v>999</v>
      </c>
      <c r="Q139" s="143"/>
    </row>
    <row r="140" spans="1:17" x14ac:dyDescent="0.25">
      <c r="A140" s="139">
        <v>134</v>
      </c>
      <c r="B140" s="171"/>
      <c r="C140" s="171"/>
      <c r="D140" s="144"/>
      <c r="E140" s="142"/>
      <c r="F140" s="143"/>
      <c r="G140" s="143"/>
      <c r="H140" s="153"/>
      <c r="I140" s="154"/>
      <c r="J140" s="145" t="e">
        <f>IF(AND(Q140="",#REF!&gt;0,#REF!&lt;5),K140,0)</f>
        <v>#REF!</v>
      </c>
      <c r="K140" s="146" t="str">
        <f>IF(D140="","ZZZ9",IF(AND(#REF!&gt;0,#REF!&lt;5),D140&amp;#REF!,D140&amp;"9"))</f>
        <v>ZZZ9</v>
      </c>
      <c r="L140" s="147">
        <f t="shared" si="0"/>
        <v>999</v>
      </c>
      <c r="M140" s="160">
        <f t="shared" si="1"/>
        <v>999</v>
      </c>
      <c r="N140" s="152"/>
      <c r="O140" s="143"/>
      <c r="P140" s="149">
        <f t="shared" si="2"/>
        <v>999</v>
      </c>
      <c r="Q140" s="143"/>
    </row>
    <row r="141" spans="1:17" x14ac:dyDescent="0.25">
      <c r="A141" s="139">
        <v>135</v>
      </c>
      <c r="B141" s="171"/>
      <c r="C141" s="171"/>
      <c r="D141" s="144"/>
      <c r="E141" s="142"/>
      <c r="F141" s="143"/>
      <c r="G141" s="143"/>
      <c r="H141" s="153"/>
      <c r="I141" s="154"/>
      <c r="J141" s="145" t="e">
        <f>IF(AND(Q141="",#REF!&gt;0,#REF!&lt;5),K141,0)</f>
        <v>#REF!</v>
      </c>
      <c r="K141" s="146" t="str">
        <f>IF(D141="","ZZZ9",IF(AND(#REF!&gt;0,#REF!&lt;5),D141&amp;#REF!,D141&amp;"9"))</f>
        <v>ZZZ9</v>
      </c>
      <c r="L141" s="147">
        <f t="shared" si="0"/>
        <v>999</v>
      </c>
      <c r="M141" s="160">
        <f t="shared" si="1"/>
        <v>999</v>
      </c>
      <c r="N141" s="152"/>
      <c r="O141" s="154"/>
      <c r="P141" s="176">
        <f t="shared" si="2"/>
        <v>999</v>
      </c>
      <c r="Q141" s="154"/>
    </row>
    <row r="142" spans="1:17" x14ac:dyDescent="0.25">
      <c r="A142" s="139">
        <v>136</v>
      </c>
      <c r="B142" s="171"/>
      <c r="C142" s="171"/>
      <c r="D142" s="144"/>
      <c r="E142" s="142"/>
      <c r="F142" s="143"/>
      <c r="G142" s="143"/>
      <c r="H142" s="153"/>
      <c r="I142" s="154"/>
      <c r="J142" s="145" t="e">
        <f>IF(AND(Q142="",#REF!&gt;0,#REF!&lt;5),K142,0)</f>
        <v>#REF!</v>
      </c>
      <c r="K142" s="146" t="str">
        <f>IF(D142="","ZZZ9",IF(AND(#REF!&gt;0,#REF!&lt;5),D142&amp;#REF!,D142&amp;"9"))</f>
        <v>ZZZ9</v>
      </c>
      <c r="L142" s="147">
        <f t="shared" si="0"/>
        <v>999</v>
      </c>
      <c r="M142" s="160">
        <f t="shared" si="1"/>
        <v>999</v>
      </c>
      <c r="N142" s="152"/>
      <c r="O142" s="143"/>
      <c r="P142" s="149">
        <f t="shared" si="2"/>
        <v>999</v>
      </c>
      <c r="Q142" s="143"/>
    </row>
    <row r="143" spans="1:17" x14ac:dyDescent="0.25">
      <c r="A143" s="139">
        <v>137</v>
      </c>
      <c r="B143" s="171"/>
      <c r="C143" s="171"/>
      <c r="D143" s="144"/>
      <c r="E143" s="142"/>
      <c r="F143" s="143"/>
      <c r="G143" s="143"/>
      <c r="H143" s="153"/>
      <c r="I143" s="154"/>
      <c r="J143" s="145" t="e">
        <f>IF(AND(Q143="",#REF!&gt;0,#REF!&lt;5),K143,0)</f>
        <v>#REF!</v>
      </c>
      <c r="K143" s="146" t="str">
        <f>IF(D143="","ZZZ9",IF(AND(#REF!&gt;0,#REF!&lt;5),D143&amp;#REF!,D143&amp;"9"))</f>
        <v>ZZZ9</v>
      </c>
      <c r="L143" s="147">
        <f t="shared" si="0"/>
        <v>999</v>
      </c>
      <c r="M143" s="160">
        <f t="shared" si="1"/>
        <v>999</v>
      </c>
      <c r="N143" s="152"/>
      <c r="O143" s="143"/>
      <c r="P143" s="149">
        <f t="shared" si="2"/>
        <v>999</v>
      </c>
      <c r="Q143" s="143"/>
    </row>
    <row r="144" spans="1:17" x14ac:dyDescent="0.25">
      <c r="A144" s="139">
        <v>138</v>
      </c>
      <c r="B144" s="171"/>
      <c r="C144" s="171"/>
      <c r="D144" s="144"/>
      <c r="E144" s="142"/>
      <c r="F144" s="143"/>
      <c r="G144" s="143"/>
      <c r="H144" s="153"/>
      <c r="I144" s="154"/>
      <c r="J144" s="145" t="e">
        <f>IF(AND(Q144="",#REF!&gt;0,#REF!&lt;5),K144,0)</f>
        <v>#REF!</v>
      </c>
      <c r="K144" s="146" t="str">
        <f>IF(D144="","ZZZ9",IF(AND(#REF!&gt;0,#REF!&lt;5),D144&amp;#REF!,D144&amp;"9"))</f>
        <v>ZZZ9</v>
      </c>
      <c r="L144" s="147">
        <f t="shared" si="0"/>
        <v>999</v>
      </c>
      <c r="M144" s="160">
        <f t="shared" si="1"/>
        <v>999</v>
      </c>
      <c r="N144" s="152"/>
      <c r="O144" s="143"/>
      <c r="P144" s="149">
        <f t="shared" si="2"/>
        <v>999</v>
      </c>
      <c r="Q144" s="143"/>
    </row>
    <row r="145" spans="1:17" x14ac:dyDescent="0.25">
      <c r="A145" s="139">
        <v>139</v>
      </c>
      <c r="B145" s="171"/>
      <c r="C145" s="171"/>
      <c r="D145" s="144"/>
      <c r="E145" s="142"/>
      <c r="F145" s="143"/>
      <c r="G145" s="143"/>
      <c r="H145" s="153"/>
      <c r="I145" s="154"/>
      <c r="J145" s="145" t="e">
        <f>IF(AND(Q145="",#REF!&gt;0,#REF!&lt;5),K145,0)</f>
        <v>#REF!</v>
      </c>
      <c r="K145" s="146" t="str">
        <f>IF(D145="","ZZZ9",IF(AND(#REF!&gt;0,#REF!&lt;5),D145&amp;#REF!,D145&amp;"9"))</f>
        <v>ZZZ9</v>
      </c>
      <c r="L145" s="147">
        <f t="shared" si="0"/>
        <v>999</v>
      </c>
      <c r="M145" s="160">
        <f t="shared" si="1"/>
        <v>999</v>
      </c>
      <c r="N145" s="152"/>
      <c r="O145" s="143"/>
      <c r="P145" s="149">
        <f t="shared" si="2"/>
        <v>999</v>
      </c>
      <c r="Q145" s="143"/>
    </row>
    <row r="146" spans="1:17" x14ac:dyDescent="0.25">
      <c r="A146" s="139">
        <v>140</v>
      </c>
      <c r="B146" s="171"/>
      <c r="C146" s="171"/>
      <c r="D146" s="144"/>
      <c r="E146" s="142"/>
      <c r="F146" s="143"/>
      <c r="G146" s="143"/>
      <c r="H146" s="153"/>
      <c r="I146" s="154"/>
      <c r="J146" s="145" t="e">
        <f>IF(AND(Q146="",#REF!&gt;0,#REF!&lt;5),K146,0)</f>
        <v>#REF!</v>
      </c>
      <c r="K146" s="146" t="str">
        <f>IF(D146="","ZZZ9",IF(AND(#REF!&gt;0,#REF!&lt;5),D146&amp;#REF!,D146&amp;"9"))</f>
        <v>ZZZ9</v>
      </c>
      <c r="L146" s="147">
        <f t="shared" si="0"/>
        <v>999</v>
      </c>
      <c r="M146" s="160">
        <f t="shared" si="1"/>
        <v>999</v>
      </c>
      <c r="N146" s="152"/>
      <c r="O146" s="143"/>
      <c r="P146" s="149">
        <f t="shared" si="2"/>
        <v>999</v>
      </c>
      <c r="Q146" s="143"/>
    </row>
    <row r="147" spans="1:17" x14ac:dyDescent="0.25">
      <c r="A147" s="139">
        <v>141</v>
      </c>
      <c r="B147" s="171"/>
      <c r="C147" s="171"/>
      <c r="D147" s="144"/>
      <c r="E147" s="142"/>
      <c r="F147" s="143"/>
      <c r="G147" s="143"/>
      <c r="H147" s="153"/>
      <c r="I147" s="154"/>
      <c r="J147" s="145" t="e">
        <f>IF(AND(Q147="",#REF!&gt;0,#REF!&lt;5),K147,0)</f>
        <v>#REF!</v>
      </c>
      <c r="K147" s="146" t="str">
        <f>IF(D147="","ZZZ9",IF(AND(#REF!&gt;0,#REF!&lt;5),D147&amp;#REF!,D147&amp;"9"))</f>
        <v>ZZZ9</v>
      </c>
      <c r="L147" s="147">
        <f t="shared" si="0"/>
        <v>999</v>
      </c>
      <c r="M147" s="160">
        <f t="shared" si="1"/>
        <v>999</v>
      </c>
      <c r="N147" s="152"/>
      <c r="O147" s="143"/>
      <c r="P147" s="149">
        <f t="shared" si="2"/>
        <v>999</v>
      </c>
      <c r="Q147" s="143"/>
    </row>
    <row r="148" spans="1:17" x14ac:dyDescent="0.25">
      <c r="A148" s="139">
        <v>142</v>
      </c>
      <c r="B148" s="171"/>
      <c r="C148" s="171"/>
      <c r="D148" s="144"/>
      <c r="E148" s="142"/>
      <c r="F148" s="143"/>
      <c r="G148" s="143"/>
      <c r="H148" s="153"/>
      <c r="I148" s="154"/>
      <c r="J148" s="145" t="e">
        <f>IF(AND(Q148="",#REF!&gt;0,#REF!&lt;5),K148,0)</f>
        <v>#REF!</v>
      </c>
      <c r="K148" s="146" t="str">
        <f>IF(D148="","ZZZ9",IF(AND(#REF!&gt;0,#REF!&lt;5),D148&amp;#REF!,D148&amp;"9"))</f>
        <v>ZZZ9</v>
      </c>
      <c r="L148" s="147">
        <f t="shared" si="0"/>
        <v>999</v>
      </c>
      <c r="M148" s="160">
        <f t="shared" si="1"/>
        <v>999</v>
      </c>
      <c r="N148" s="152"/>
      <c r="O148" s="154"/>
      <c r="P148" s="176">
        <f t="shared" si="2"/>
        <v>999</v>
      </c>
      <c r="Q148" s="154"/>
    </row>
    <row r="149" spans="1:17" x14ac:dyDescent="0.25">
      <c r="A149" s="139">
        <v>143</v>
      </c>
      <c r="B149" s="171"/>
      <c r="C149" s="171"/>
      <c r="D149" s="144"/>
      <c r="E149" s="142"/>
      <c r="F149" s="143"/>
      <c r="G149" s="143"/>
      <c r="H149" s="153"/>
      <c r="I149" s="154"/>
      <c r="J149" s="145" t="e">
        <f>IF(AND(Q149="",#REF!&gt;0,#REF!&lt;5),K149,0)</f>
        <v>#REF!</v>
      </c>
      <c r="K149" s="146" t="str">
        <f>IF(D149="","ZZZ9",IF(AND(#REF!&gt;0,#REF!&lt;5),D149&amp;#REF!,D149&amp;"9"))</f>
        <v>ZZZ9</v>
      </c>
      <c r="L149" s="147">
        <f t="shared" si="0"/>
        <v>999</v>
      </c>
      <c r="M149" s="160">
        <f t="shared" si="1"/>
        <v>999</v>
      </c>
      <c r="N149" s="152"/>
      <c r="O149" s="143"/>
      <c r="P149" s="149">
        <f t="shared" si="2"/>
        <v>999</v>
      </c>
      <c r="Q149" s="143"/>
    </row>
    <row r="150" spans="1:17" x14ac:dyDescent="0.25">
      <c r="A150" s="139">
        <v>144</v>
      </c>
      <c r="B150" s="171"/>
      <c r="C150" s="171"/>
      <c r="D150" s="144"/>
      <c r="E150" s="142"/>
      <c r="F150" s="143"/>
      <c r="G150" s="143"/>
      <c r="H150" s="153"/>
      <c r="I150" s="154"/>
      <c r="J150" s="145" t="e">
        <f>IF(AND(Q150="",#REF!&gt;0,#REF!&lt;5),K150,0)</f>
        <v>#REF!</v>
      </c>
      <c r="K150" s="146" t="str">
        <f>IF(D150="","ZZZ9",IF(AND(#REF!&gt;0,#REF!&lt;5),D150&amp;#REF!,D150&amp;"9"))</f>
        <v>ZZZ9</v>
      </c>
      <c r="L150" s="147">
        <f t="shared" si="0"/>
        <v>999</v>
      </c>
      <c r="M150" s="160">
        <f t="shared" si="1"/>
        <v>999</v>
      </c>
      <c r="N150" s="152"/>
      <c r="O150" s="143"/>
      <c r="P150" s="149">
        <f t="shared" si="2"/>
        <v>999</v>
      </c>
      <c r="Q150" s="143"/>
    </row>
    <row r="151" spans="1:17" x14ac:dyDescent="0.25">
      <c r="A151" s="139">
        <v>145</v>
      </c>
      <c r="B151" s="171"/>
      <c r="C151" s="171"/>
      <c r="D151" s="144"/>
      <c r="E151" s="142"/>
      <c r="F151" s="143"/>
      <c r="G151" s="143"/>
      <c r="H151" s="153"/>
      <c r="I151" s="154"/>
      <c r="J151" s="145" t="e">
        <f>IF(AND(Q151="",#REF!&gt;0,#REF!&lt;5),K151,0)</f>
        <v>#REF!</v>
      </c>
      <c r="K151" s="146" t="str">
        <f>IF(D151="","ZZZ9",IF(AND(#REF!&gt;0,#REF!&lt;5),D151&amp;#REF!,D151&amp;"9"))</f>
        <v>ZZZ9</v>
      </c>
      <c r="L151" s="147">
        <f t="shared" si="0"/>
        <v>999</v>
      </c>
      <c r="M151" s="160">
        <f t="shared" si="1"/>
        <v>999</v>
      </c>
      <c r="N151" s="152"/>
      <c r="O151" s="143"/>
      <c r="P151" s="149">
        <f t="shared" si="2"/>
        <v>999</v>
      </c>
      <c r="Q151" s="143"/>
    </row>
    <row r="152" spans="1:17" x14ac:dyDescent="0.25">
      <c r="A152" s="139">
        <v>146</v>
      </c>
      <c r="B152" s="171"/>
      <c r="C152" s="171"/>
      <c r="D152" s="144"/>
      <c r="E152" s="142"/>
      <c r="F152" s="143"/>
      <c r="G152" s="143"/>
      <c r="H152" s="153"/>
      <c r="I152" s="154"/>
      <c r="J152" s="145" t="e">
        <f>IF(AND(Q152="",#REF!&gt;0,#REF!&lt;5),K152,0)</f>
        <v>#REF!</v>
      </c>
      <c r="K152" s="146" t="str">
        <f>IF(D152="","ZZZ9",IF(AND(#REF!&gt;0,#REF!&lt;5),D152&amp;#REF!,D152&amp;"9"))</f>
        <v>ZZZ9</v>
      </c>
      <c r="L152" s="147">
        <f t="shared" si="0"/>
        <v>999</v>
      </c>
      <c r="M152" s="160">
        <f t="shared" si="1"/>
        <v>999</v>
      </c>
      <c r="N152" s="152"/>
      <c r="O152" s="143"/>
      <c r="P152" s="149">
        <f t="shared" si="2"/>
        <v>999</v>
      </c>
      <c r="Q152" s="143"/>
    </row>
    <row r="153" spans="1:17" x14ac:dyDescent="0.25">
      <c r="A153" s="139">
        <v>147</v>
      </c>
      <c r="B153" s="171"/>
      <c r="C153" s="171"/>
      <c r="D153" s="144"/>
      <c r="E153" s="142"/>
      <c r="F153" s="143"/>
      <c r="G153" s="143"/>
      <c r="H153" s="153"/>
      <c r="I153" s="154"/>
      <c r="J153" s="145" t="e">
        <f>IF(AND(Q153="",#REF!&gt;0,#REF!&lt;5),K153,0)</f>
        <v>#REF!</v>
      </c>
      <c r="K153" s="146" t="str">
        <f>IF(D153="","ZZZ9",IF(AND(#REF!&gt;0,#REF!&lt;5),D153&amp;#REF!,D153&amp;"9"))</f>
        <v>ZZZ9</v>
      </c>
      <c r="L153" s="147">
        <f t="shared" si="0"/>
        <v>999</v>
      </c>
      <c r="M153" s="160">
        <f t="shared" si="1"/>
        <v>999</v>
      </c>
      <c r="N153" s="152"/>
      <c r="O153" s="143"/>
      <c r="P153" s="149">
        <f t="shared" si="2"/>
        <v>999</v>
      </c>
      <c r="Q153" s="143"/>
    </row>
    <row r="154" spans="1:17" x14ac:dyDescent="0.25">
      <c r="A154" s="139">
        <v>148</v>
      </c>
      <c r="B154" s="171"/>
      <c r="C154" s="171"/>
      <c r="D154" s="144"/>
      <c r="E154" s="142"/>
      <c r="F154" s="143"/>
      <c r="G154" s="143"/>
      <c r="H154" s="153"/>
      <c r="I154" s="154"/>
      <c r="J154" s="145" t="e">
        <f>IF(AND(Q154="",#REF!&gt;0,#REF!&lt;5),K154,0)</f>
        <v>#REF!</v>
      </c>
      <c r="K154" s="146" t="str">
        <f>IF(D154="","ZZZ9",IF(AND(#REF!&gt;0,#REF!&lt;5),D154&amp;#REF!,D154&amp;"9"))</f>
        <v>ZZZ9</v>
      </c>
      <c r="L154" s="147">
        <f t="shared" si="0"/>
        <v>999</v>
      </c>
      <c r="M154" s="160">
        <f t="shared" si="1"/>
        <v>999</v>
      </c>
      <c r="N154" s="152"/>
      <c r="O154" s="143"/>
      <c r="P154" s="149">
        <f t="shared" si="2"/>
        <v>999</v>
      </c>
      <c r="Q154" s="143"/>
    </row>
    <row r="155" spans="1:17" x14ac:dyDescent="0.25">
      <c r="A155" s="139">
        <v>149</v>
      </c>
      <c r="B155" s="171"/>
      <c r="C155" s="171"/>
      <c r="D155" s="144"/>
      <c r="E155" s="142"/>
      <c r="F155" s="143"/>
      <c r="G155" s="143"/>
      <c r="H155" s="153"/>
      <c r="I155" s="154"/>
      <c r="J155" s="145" t="e">
        <f>IF(AND(Q155="",#REF!&gt;0,#REF!&lt;5),K155,0)</f>
        <v>#REF!</v>
      </c>
      <c r="K155" s="146" t="str">
        <f>IF(D155="","ZZZ9",IF(AND(#REF!&gt;0,#REF!&lt;5),D155&amp;#REF!,D155&amp;"9"))</f>
        <v>ZZZ9</v>
      </c>
      <c r="L155" s="147">
        <f t="shared" si="0"/>
        <v>999</v>
      </c>
      <c r="M155" s="160">
        <f t="shared" si="1"/>
        <v>999</v>
      </c>
      <c r="N155" s="152"/>
      <c r="O155" s="143"/>
      <c r="P155" s="149">
        <f t="shared" si="2"/>
        <v>999</v>
      </c>
      <c r="Q155" s="143"/>
    </row>
    <row r="156" spans="1:17" x14ac:dyDescent="0.25">
      <c r="A156" s="139">
        <v>150</v>
      </c>
      <c r="B156" s="171"/>
      <c r="C156" s="171"/>
      <c r="D156" s="144"/>
      <c r="E156" s="142"/>
      <c r="F156" s="143"/>
      <c r="G156" s="143"/>
      <c r="H156" s="153"/>
      <c r="I156" s="154"/>
      <c r="J156" s="145" t="e">
        <f>IF(AND(Q156="",#REF!&gt;0,#REF!&lt;5),K156,0)</f>
        <v>#REF!</v>
      </c>
      <c r="K156" s="146" t="str">
        <f>IF(D156="","ZZZ9",IF(AND(#REF!&gt;0,#REF!&lt;5),D156&amp;#REF!,D156&amp;"9"))</f>
        <v>ZZZ9</v>
      </c>
      <c r="L156" s="147">
        <f t="shared" si="0"/>
        <v>999</v>
      </c>
      <c r="M156" s="160">
        <f t="shared" si="1"/>
        <v>999</v>
      </c>
      <c r="N156" s="152"/>
      <c r="O156" s="143"/>
      <c r="P156" s="149">
        <f t="shared" si="2"/>
        <v>999</v>
      </c>
      <c r="Q156" s="143"/>
    </row>
  </sheetData>
  <sheetProtection selectLockedCells="1" selectUnlockedCells="1"/>
  <conditionalFormatting sqref="A7:A40 A41:D156">
    <cfRule type="expression" dxfId="40" priority="5" stopIfTrue="1">
      <formula>$Q7&gt;=1</formula>
    </cfRule>
  </conditionalFormatting>
  <conditionalFormatting sqref="B9:C10">
    <cfRule type="expression" dxfId="39" priority="16" stopIfTrue="1">
      <formula>$S9&gt;=1</formula>
    </cfRule>
  </conditionalFormatting>
  <conditionalFormatting sqref="C33:D34">
    <cfRule type="expression" dxfId="38" priority="17" stopIfTrue="1">
      <formula>$P33&gt;=1</formula>
    </cfRule>
  </conditionalFormatting>
  <conditionalFormatting sqref="E7:E14">
    <cfRule type="expression" dxfId="37" priority="6" stopIfTrue="1">
      <formula>AND(ROUNDDOWN(($A$4-E7)/365.25,0)&lt;=13,G7&lt;&gt;"OK")</formula>
    </cfRule>
    <cfRule type="expression" dxfId="36" priority="7" stopIfTrue="1">
      <formula>AND(ROUNDDOWN(($A$4-E7)/365.25,0)&lt;=14,G7&lt;&gt;"OK")</formula>
    </cfRule>
    <cfRule type="expression" dxfId="35" priority="8" stopIfTrue="1">
      <formula>AND(ROUNDDOWN(($A$4-E7)/365.25,0)&lt;=17,G7&lt;&gt;"OK")</formula>
    </cfRule>
    <cfRule type="expression" dxfId="34" priority="10" stopIfTrue="1">
      <formula>AND(ROUNDDOWN(($A$4-E7)/365.25,0)&lt;=13,G7&lt;&gt;"OK")</formula>
    </cfRule>
    <cfRule type="expression" dxfId="33" priority="11" stopIfTrue="1">
      <formula>AND(ROUNDDOWN(($A$4-E7)/365.25,0)&lt;=14,G7&lt;&gt;"OK")</formula>
    </cfRule>
    <cfRule type="expression" dxfId="32" priority="12" stopIfTrue="1">
      <formula>AND(ROUNDDOWN(($A$4-E7)/365.25,0)&lt;=17,G7&lt;&gt;"OK")</formula>
    </cfRule>
  </conditionalFormatting>
  <conditionalFormatting sqref="E7:E27 E29:E37">
    <cfRule type="expression" dxfId="31" priority="13" stopIfTrue="1">
      <formula>AND(ROUNDDOWN(($A$4-E7)/365.25,0)&lt;=13,G7&lt;&gt;"OK")</formula>
    </cfRule>
    <cfRule type="expression" dxfId="30" priority="14" stopIfTrue="1">
      <formula>AND(ROUNDDOWN(($A$4-E7)/365.25,0)&lt;=14,G7&lt;&gt;"OK")</formula>
    </cfRule>
    <cfRule type="expression" dxfId="29" priority="15" stopIfTrue="1">
      <formula>AND(ROUNDDOWN(($A$4-E7)/365.25,0)&lt;=17,G7&lt;&gt;"OK")</formula>
    </cfRule>
  </conditionalFormatting>
  <conditionalFormatting sqref="E7:E156">
    <cfRule type="expression" dxfId="28" priority="1" stopIfTrue="1">
      <formula>AND(ROUNDDOWN(($A$4-E7)/365.25,0)&lt;=13,G7&lt;&gt;"OK")</formula>
    </cfRule>
    <cfRule type="expression" dxfId="27" priority="2" stopIfTrue="1">
      <formula>AND(ROUNDDOWN(($A$4-E7)/365.25,0)&lt;=14,G7&lt;&gt;"OK")</formula>
    </cfRule>
    <cfRule type="expression" dxfId="26" priority="3" stopIfTrue="1">
      <formula>AND(ROUNDDOWN(($A$4-E7)/365.25,0)&lt;=17,G7&lt;&gt;"OK")</formula>
    </cfRule>
  </conditionalFormatting>
  <conditionalFormatting sqref="J7:J156">
    <cfRule type="cellIs" dxfId="25"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0">
    <tabColor indexed="11"/>
    <pageSetUpPr fitToPage="1"/>
  </sheetPr>
  <dimension ref="A1:AM79"/>
  <sheetViews>
    <sheetView showGridLines="0" showZeros="0" topLeftCell="A24" workbookViewId="0">
      <selection activeCell="X56" sqref="X56"/>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248"/>
      <c r="I1" s="249"/>
      <c r="J1" s="250"/>
      <c r="K1" s="92" t="s">
        <v>29</v>
      </c>
      <c r="L1" s="93"/>
      <c r="M1" s="95"/>
      <c r="N1" s="250"/>
      <c r="O1" s="250"/>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205"/>
      <c r="E2" s="327" t="str">
        <f>Altalanos!$D$8</f>
        <v>Fiú 6 kcs. B</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143</v>
      </c>
      <c r="N5" s="211"/>
      <c r="O5" s="208" t="s">
        <v>142</v>
      </c>
      <c r="P5" s="211"/>
      <c r="Q5" s="208" t="s">
        <v>134</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",AG1," pont"))</f>
        <v/>
      </c>
      <c r="G6" s="215"/>
      <c r="H6" s="6"/>
      <c r="I6" s="215"/>
      <c r="J6" s="216"/>
      <c r="K6" s="214" t="str">
        <f>IF(Y3="","",CONCATENATE(AF1," pont"))</f>
        <v/>
      </c>
      <c r="L6" s="216"/>
      <c r="M6" s="214" t="str">
        <f>IF(Y3="","",CONCATENATE(AE1," pont"))</f>
        <v/>
      </c>
      <c r="N6" s="216"/>
      <c r="O6" s="214" t="str">
        <f>IF(Y3="","",CONCATENATE(AD1," pont"))</f>
        <v/>
      </c>
      <c r="P6" s="216"/>
      <c r="Q6" s="214" t="str">
        <f>IF(Y3="","",CONCATENATE(AC1," pont"))</f>
        <v/>
      </c>
      <c r="R6" s="319"/>
      <c r="S6" s="206"/>
      <c r="T6" s="206"/>
      <c r="U6" s="206"/>
      <c r="V6" s="206"/>
      <c r="W6" s="206"/>
      <c r="X6" s="206"/>
      <c r="Y6" s="179"/>
      <c r="Z6" s="179"/>
      <c r="AA6" s="179" t="s">
        <v>107</v>
      </c>
      <c r="AB6" s="180">
        <v>150</v>
      </c>
      <c r="AC6" s="180">
        <v>120</v>
      </c>
      <c r="AD6" s="180">
        <v>90</v>
      </c>
      <c r="AE6" s="180">
        <v>60</v>
      </c>
      <c r="AF6" s="180">
        <v>40</v>
      </c>
      <c r="AG6" s="180">
        <v>25</v>
      </c>
      <c r="AH6" s="180">
        <v>10</v>
      </c>
    </row>
    <row r="7" spans="1:37" ht="10.5" customHeight="1" x14ac:dyDescent="0.25">
      <c r="A7" s="218">
        <v>1</v>
      </c>
      <c r="B7" s="261">
        <f>IF($E7="","",VLOOKUP($E7,'Fiú 6 kcs. B ELO'!$A$7:$O$48,14))</f>
        <v>0</v>
      </c>
      <c r="C7" s="261">
        <f>IF($E7="","",VLOOKUP($E7,'Fiú 6 kcs. B ELO'!$A$7:$O$48,15))</f>
        <v>0</v>
      </c>
      <c r="D7" s="262">
        <f>IF($E7="","",VLOOKUP($E7,'Fiú 6 kcs. B ELO'!$A$7:$O$48,5))</f>
        <v>0</v>
      </c>
      <c r="E7" s="263">
        <v>1</v>
      </c>
      <c r="F7" s="264" t="str">
        <f>UPPER(IF($E7="","",VLOOKUP($E7,'Fiú 6 kcs. B ELO'!$A$7:$O$48,2)))</f>
        <v xml:space="preserve">MARUSA </v>
      </c>
      <c r="G7" s="264" t="str">
        <f>IF($E7="","",VLOOKUP($E7,'Fiú 6 kcs. B ELO'!$A$7:$O$48,3))</f>
        <v>Márton</v>
      </c>
      <c r="H7" s="264"/>
      <c r="I7" s="264" t="str">
        <f>IF($E7="","",VLOOKUP($E7,'Fiú 6 kcs. B ELO'!$A$7:$O$48,4))</f>
        <v>Bajai III. Béla Gimnázium</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9.6" customHeight="1" x14ac:dyDescent="0.25">
      <c r="A8" s="224"/>
      <c r="B8" s="268"/>
      <c r="C8" s="268"/>
      <c r="D8" s="269"/>
      <c r="E8" s="268"/>
      <c r="F8" s="266"/>
      <c r="G8" s="266"/>
      <c r="H8" s="270"/>
      <c r="I8" s="279" t="s">
        <v>140</v>
      </c>
      <c r="J8" s="225" t="s">
        <v>384</v>
      </c>
      <c r="K8" s="272" t="str">
        <f>UPPER(IF(OR(J8="a",J8="as"),F7,IF(OR(J8="b",J8="bs"),F9,0)))</f>
        <v>RÁCZ</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9.6" customHeight="1" x14ac:dyDescent="0.25">
      <c r="A9" s="224">
        <v>2</v>
      </c>
      <c r="B9" s="261">
        <f>IF($E9="","",VLOOKUP($E9,'Fiú 6 kcs. B ELO'!$A$7:$O$48,14))</f>
        <v>0</v>
      </c>
      <c r="C9" s="261">
        <f>IF($E9="","",VLOOKUP($E9,'Fiú 6 kcs. B ELO'!$A$7:$O$48,15))</f>
        <v>0</v>
      </c>
      <c r="D9" s="262">
        <f>IF($E9="","",VLOOKUP($E9,'Fiú 6 kcs. B ELO'!$A$7:$O$48,5))</f>
        <v>0</v>
      </c>
      <c r="E9" s="263">
        <v>32</v>
      </c>
      <c r="F9" s="274" t="str">
        <f>UPPER(IF($E9="","",VLOOKUP($E9,'Fiú 6 kcs. B ELO'!$A$7:$O$48,2)))</f>
        <v>RÁCZ</v>
      </c>
      <c r="G9" s="274" t="str">
        <f>IF($E9="","",VLOOKUP($E9,'Fiú 6 kcs. B ELO'!$A$7:$O$48,3))</f>
        <v>István</v>
      </c>
      <c r="H9" s="274"/>
      <c r="I9" s="274" t="str">
        <f>IF($E9="","",VLOOKUP($E9,'Fiú 6 kcs. B ELO'!$A$7:$O$48,4))</f>
        <v>ELTE Bolyai János Gyakorló Általános Iskola és Gimnázium</v>
      </c>
      <c r="J9" s="275"/>
      <c r="K9" s="266" t="s">
        <v>408</v>
      </c>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9.6" customHeight="1" x14ac:dyDescent="0.25">
      <c r="A10" s="224"/>
      <c r="B10" s="268"/>
      <c r="C10" s="268"/>
      <c r="D10" s="269"/>
      <c r="E10" s="277"/>
      <c r="F10" s="266"/>
      <c r="G10" s="266"/>
      <c r="H10" s="270"/>
      <c r="I10" s="266"/>
      <c r="J10" s="278"/>
      <c r="K10" s="279" t="s">
        <v>140</v>
      </c>
      <c r="L10" s="226" t="s">
        <v>383</v>
      </c>
      <c r="M10" s="272" t="str">
        <f>UPPER(IF(OR(L10="a",L10="as"),K8,IF(OR(L10="b",L10="bs"),K12,0)))</f>
        <v>RÁCZ</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9.6" customHeight="1" x14ac:dyDescent="0.25">
      <c r="A11" s="224">
        <v>3</v>
      </c>
      <c r="B11" s="261">
        <f>IF($E11="","",VLOOKUP($E11,'Fiú 6 kcs. B ELO'!$A$7:$O$48,14))</f>
        <v>0</v>
      </c>
      <c r="C11" s="261">
        <f>IF($E11="","",VLOOKUP($E11,'Fiú 6 kcs. B ELO'!$A$7:$O$48,15))</f>
        <v>0</v>
      </c>
      <c r="D11" s="262">
        <f>IF($E11="","",VLOOKUP($E11,'Fiú 6 kcs. B ELO'!$A$7:$O$48,5))</f>
        <v>0</v>
      </c>
      <c r="E11" s="263">
        <v>22</v>
      </c>
      <c r="F11" s="274" t="str">
        <f>UPPER(IF($E11="","",VLOOKUP($E11,'Fiú 6 kcs. B ELO'!$A$7:$O$48,2)))</f>
        <v xml:space="preserve">SÁRKÖZI </v>
      </c>
      <c r="G11" s="274" t="str">
        <f>IF($E11="","",VLOOKUP($E11,'Fiú 6 kcs. B ELO'!$A$7:$O$48,3))</f>
        <v>Ábel</v>
      </c>
      <c r="H11" s="274"/>
      <c r="I11" s="274" t="str">
        <f>IF($E11="","",VLOOKUP($E11,'Fiú 6 kcs. B ELO'!$A$7:$O$48,4))</f>
        <v>Vaszary János Általános Iskola</v>
      </c>
      <c r="J11" s="265"/>
      <c r="K11" s="266"/>
      <c r="L11" s="282"/>
      <c r="M11" s="266" t="s">
        <v>421</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9.6" customHeight="1" x14ac:dyDescent="0.25">
      <c r="A12" s="224"/>
      <c r="B12" s="268"/>
      <c r="C12" s="268"/>
      <c r="D12" s="269"/>
      <c r="E12" s="277"/>
      <c r="F12" s="266"/>
      <c r="G12" s="266"/>
      <c r="H12" s="270"/>
      <c r="I12" s="279" t="s">
        <v>140</v>
      </c>
      <c r="J12" s="225" t="s">
        <v>384</v>
      </c>
      <c r="K12" s="272" t="str">
        <f>UPPER(IF(OR(J12="a",J12="as"),F11,IF(OR(J12="b",J12="bs"),F13,0)))</f>
        <v xml:space="preserve">PÁNTYA </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9.6" customHeight="1" x14ac:dyDescent="0.25">
      <c r="A13" s="224">
        <v>4</v>
      </c>
      <c r="B13" s="261">
        <f>IF($E13="","",VLOOKUP($E13,'Fiú 6 kcs. B ELO'!$A$7:$O$48,14))</f>
        <v>0</v>
      </c>
      <c r="C13" s="261">
        <f>IF($E13="","",VLOOKUP($E13,'Fiú 6 kcs. B ELO'!$A$7:$O$48,15))</f>
        <v>0</v>
      </c>
      <c r="D13" s="262">
        <f>IF($E13="","",VLOOKUP($E13,'Fiú 6 kcs. B ELO'!$A$7:$O$48,5))</f>
        <v>0</v>
      </c>
      <c r="E13" s="263">
        <v>15</v>
      </c>
      <c r="F13" s="274" t="str">
        <f>UPPER(IF($E13="","",VLOOKUP($E13,'Fiú 6 kcs. B ELO'!$A$7:$O$48,2)))</f>
        <v xml:space="preserve">PÁNTYA </v>
      </c>
      <c r="G13" s="274" t="str">
        <f>IF($E13="","",VLOOKUP($E13,'Fiú 6 kcs. B ELO'!$A$7:$O$48,3))</f>
        <v>Bálint</v>
      </c>
      <c r="H13" s="274"/>
      <c r="I13" s="274" t="str">
        <f>IF($E13="","",VLOOKUP($E13,'Fiú 6 kcs. B ELO'!$A$7:$O$48,4))</f>
        <v>Tóth Árpád Gimnázium</v>
      </c>
      <c r="J13" s="285"/>
      <c r="K13" s="266" t="s">
        <v>409</v>
      </c>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9.6" customHeight="1" x14ac:dyDescent="0.25">
      <c r="A14" s="224"/>
      <c r="B14" s="268"/>
      <c r="C14" s="268"/>
      <c r="D14" s="269"/>
      <c r="E14" s="277"/>
      <c r="F14" s="266"/>
      <c r="G14" s="266"/>
      <c r="H14" s="270"/>
      <c r="I14" s="266"/>
      <c r="J14" s="278"/>
      <c r="K14" s="266"/>
      <c r="L14" s="266"/>
      <c r="M14" s="279" t="s">
        <v>140</v>
      </c>
      <c r="N14" s="226" t="s">
        <v>384</v>
      </c>
      <c r="O14" s="272" t="str">
        <f>UPPER(IF(OR(N14="a",N14="as"),M10,IF(OR(N14="b",N14="bs"),M18,0)))</f>
        <v xml:space="preserve">SALLAI </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9.6" customHeight="1" x14ac:dyDescent="0.25">
      <c r="A15" s="224">
        <v>5</v>
      </c>
      <c r="B15" s="261">
        <f>IF($E15="","",VLOOKUP($E15,'Fiú 6 kcs. B ELO'!$A$7:$O$48,14))</f>
        <v>0</v>
      </c>
      <c r="C15" s="261">
        <f>IF($E15="","",VLOOKUP($E15,'Fiú 6 kcs. B ELO'!$A$7:$O$48,15))</f>
        <v>0</v>
      </c>
      <c r="D15" s="262">
        <f>IF($E15="","",VLOOKUP($E15,'Fiú 6 kcs. B ELO'!$A$7:$O$48,5))</f>
        <v>0</v>
      </c>
      <c r="E15" s="263">
        <v>27</v>
      </c>
      <c r="F15" s="274" t="str">
        <f>UPPER(IF($E15="","",VLOOKUP($E15,'Fiú 6 kcs. B ELO'!$A$7:$O$48,2)))</f>
        <v xml:space="preserve">SALLAI </v>
      </c>
      <c r="G15" s="274" t="str">
        <f>IF($E15="","",VLOOKUP($E15,'Fiú 6 kcs. B ELO'!$A$7:$O$48,3))</f>
        <v>András</v>
      </c>
      <c r="H15" s="274"/>
      <c r="I15" s="274" t="str">
        <f>IF($E15="","",VLOOKUP($E15,'Fiú 6 kcs. B ELO'!$A$7:$O$48,4))</f>
        <v>Nyíregyházi Evangélikus Kossuth Lajos Gimnázium</v>
      </c>
      <c r="J15" s="287"/>
      <c r="K15" s="266"/>
      <c r="L15" s="266"/>
      <c r="M15" s="266"/>
      <c r="N15" s="283"/>
      <c r="O15" s="266" t="s">
        <v>443</v>
      </c>
      <c r="P15" s="320"/>
      <c r="Q15" s="219"/>
      <c r="R15" s="220"/>
      <c r="S15" s="223"/>
      <c r="T15" s="59"/>
      <c r="U15" s="273" t="str">
        <f>Birók!P29</f>
        <v xml:space="preserve"> </v>
      </c>
      <c r="V15" s="59"/>
      <c r="W15" s="59"/>
      <c r="X15" s="59"/>
      <c r="Y15" s="179"/>
      <c r="Z15" s="179"/>
      <c r="AA15" s="179"/>
      <c r="AB15" s="179"/>
      <c r="AC15" s="179"/>
      <c r="AD15" s="179"/>
      <c r="AE15" s="179"/>
      <c r="AF15" s="179"/>
      <c r="AG15" s="179"/>
      <c r="AH15" s="179"/>
    </row>
    <row r="16" spans="1:37" ht="9.6" customHeight="1" x14ac:dyDescent="0.25">
      <c r="A16" s="224"/>
      <c r="B16" s="268"/>
      <c r="C16" s="268"/>
      <c r="D16" s="269"/>
      <c r="E16" s="277"/>
      <c r="F16" s="266"/>
      <c r="G16" s="266"/>
      <c r="H16" s="270"/>
      <c r="I16" s="279" t="s">
        <v>140</v>
      </c>
      <c r="J16" s="225" t="s">
        <v>383</v>
      </c>
      <c r="K16" s="272" t="str">
        <f>UPPER(IF(OR(J16="a",J16="as"),F15,IF(OR(J16="b",J16="bs"),F17,0)))</f>
        <v xml:space="preserve">SALLAI </v>
      </c>
      <c r="L16" s="272"/>
      <c r="M16" s="266"/>
      <c r="N16" s="283"/>
      <c r="O16" s="219"/>
      <c r="P16" s="320"/>
      <c r="Q16" s="219"/>
      <c r="R16" s="220"/>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39" ht="9.6" customHeight="1" x14ac:dyDescent="0.25">
      <c r="A17" s="224">
        <v>6</v>
      </c>
      <c r="B17" s="261">
        <f>IF($E17="","",VLOOKUP($E17,'Fiú 6 kcs. B ELO'!$A$7:$O$48,14))</f>
        <v>0</v>
      </c>
      <c r="C17" s="261">
        <f>IF($E17="","",VLOOKUP($E17,'Fiú 6 kcs. B ELO'!$A$7:$O$48,15))</f>
        <v>0</v>
      </c>
      <c r="D17" s="262">
        <f>IF($E17="","",VLOOKUP($E17,'Fiú 6 kcs. B ELO'!$A$7:$O$48,5))</f>
        <v>0</v>
      </c>
      <c r="E17" s="263">
        <v>23</v>
      </c>
      <c r="F17" s="274" t="str">
        <f>UPPER(IF($E17="","",VLOOKUP($E17,'Fiú 6 kcs. B ELO'!$A$7:$O$48,2)))</f>
        <v xml:space="preserve">LADOS-TÓTH </v>
      </c>
      <c r="G17" s="274" t="str">
        <f>IF($E17="","",VLOOKUP($E17,'Fiú 6 kcs. B ELO'!$A$7:$O$48,3))</f>
        <v>Bence</v>
      </c>
      <c r="H17" s="274"/>
      <c r="I17" s="274" t="str">
        <f>IF($E17="","",VLOOKUP($E17,'Fiú 6 kcs. B ELO'!$A$7:$O$48,4))</f>
        <v>Aszódi Evangélikus Petőfi, Ált. Isk. és Kollégium</v>
      </c>
      <c r="J17" s="275"/>
      <c r="K17" s="266" t="s">
        <v>403</v>
      </c>
      <c r="L17" s="276"/>
      <c r="M17" s="266"/>
      <c r="N17" s="283"/>
      <c r="O17" s="219"/>
      <c r="P17" s="320"/>
      <c r="Q17" s="219"/>
      <c r="R17" s="220"/>
      <c r="S17" s="223"/>
      <c r="T17" s="59"/>
      <c r="U17" s="59"/>
      <c r="V17" s="59"/>
      <c r="W17" s="59"/>
      <c r="X17" s="59"/>
      <c r="Y17" s="179"/>
      <c r="Z17" s="179"/>
      <c r="AA17" s="179" t="s">
        <v>104</v>
      </c>
      <c r="AB17" s="180">
        <v>120</v>
      </c>
      <c r="AC17" s="180">
        <v>90</v>
      </c>
      <c r="AD17" s="180">
        <v>60</v>
      </c>
      <c r="AE17" s="180">
        <v>40</v>
      </c>
      <c r="AF17" s="180">
        <v>25</v>
      </c>
      <c r="AG17" s="180">
        <v>15</v>
      </c>
      <c r="AH17" s="180">
        <v>8</v>
      </c>
    </row>
    <row r="18" spans="1:39" ht="9.6" customHeight="1" x14ac:dyDescent="0.25">
      <c r="A18" s="224"/>
      <c r="B18" s="268"/>
      <c r="C18" s="268"/>
      <c r="D18" s="269"/>
      <c r="E18" s="277"/>
      <c r="F18" s="266"/>
      <c r="G18" s="266"/>
      <c r="H18" s="270"/>
      <c r="I18" s="266"/>
      <c r="J18" s="278"/>
      <c r="K18" s="279" t="s">
        <v>140</v>
      </c>
      <c r="L18" s="226" t="s">
        <v>383</v>
      </c>
      <c r="M18" s="272" t="str">
        <f>UPPER(IF(OR(L18="a",L18="as"),K16,IF(OR(L18="b",L18="bs"),K20,0)))</f>
        <v xml:space="preserve">SALLAI </v>
      </c>
      <c r="N18" s="289"/>
      <c r="O18" s="219"/>
      <c r="P18" s="320"/>
      <c r="Q18" s="219"/>
      <c r="R18" s="220"/>
      <c r="S18" s="223"/>
      <c r="T18" s="59"/>
      <c r="U18" s="59"/>
      <c r="V18" s="59"/>
      <c r="W18" s="59"/>
      <c r="X18" s="59"/>
      <c r="Y18" s="179"/>
      <c r="Z18" s="179"/>
      <c r="AA18" s="179" t="s">
        <v>105</v>
      </c>
      <c r="AB18" s="180">
        <v>90</v>
      </c>
      <c r="AC18" s="180">
        <v>60</v>
      </c>
      <c r="AD18" s="180">
        <v>40</v>
      </c>
      <c r="AE18" s="180">
        <v>25</v>
      </c>
      <c r="AF18" s="180">
        <v>15</v>
      </c>
      <c r="AG18" s="180">
        <v>8</v>
      </c>
      <c r="AH18" s="180">
        <v>4</v>
      </c>
    </row>
    <row r="19" spans="1:39" ht="9.6" customHeight="1" x14ac:dyDescent="0.25">
      <c r="A19" s="224">
        <v>7</v>
      </c>
      <c r="B19" s="261">
        <f>IF($E19="","",VLOOKUP($E19,'Fiú 6 kcs. B ELO'!$A$7:$O$48,14))</f>
        <v>0</v>
      </c>
      <c r="C19" s="261">
        <f>IF($E19="","",VLOOKUP($E19,'Fiú 6 kcs. B ELO'!$A$7:$O$48,15))</f>
        <v>0</v>
      </c>
      <c r="D19" s="262">
        <f>IF($E19="","",VLOOKUP($E19,'Fiú 6 kcs. B ELO'!$A$7:$O$48,5))</f>
        <v>0</v>
      </c>
      <c r="E19" s="263">
        <v>17</v>
      </c>
      <c r="F19" s="274" t="str">
        <f>UPPER(IF($E19="","",VLOOKUP($E19,'Fiú 6 kcs. B ELO'!$A$7:$O$48,2)))</f>
        <v xml:space="preserve">GALLIK </v>
      </c>
      <c r="G19" s="274" t="str">
        <f>IF($E19="","",VLOOKUP($E19,'Fiú 6 kcs. B ELO'!$A$7:$O$48,3))</f>
        <v>Gergő János</v>
      </c>
      <c r="H19" s="274"/>
      <c r="I19" s="274" t="str">
        <f>IF($E19="","",VLOOKUP($E19,'Fiú 6 kcs. B ELO'!$A$7:$O$48,4))</f>
        <v>Felsőtárkányi Általános Iskola és Alapfokú Művészeti Iskola</v>
      </c>
      <c r="J19" s="265"/>
      <c r="K19" s="266"/>
      <c r="L19" s="282"/>
      <c r="M19" s="266" t="s">
        <v>409</v>
      </c>
      <c r="N19" s="281"/>
      <c r="O19" s="219"/>
      <c r="P19" s="320"/>
      <c r="Q19" s="219"/>
      <c r="R19" s="220"/>
      <c r="S19" s="223"/>
      <c r="T19" s="59"/>
      <c r="U19" s="59"/>
      <c r="V19" s="59"/>
      <c r="W19" s="59"/>
      <c r="X19" s="59"/>
      <c r="Y19" s="179"/>
      <c r="Z19" s="179"/>
      <c r="AA19" s="179" t="s">
        <v>107</v>
      </c>
      <c r="AB19" s="180">
        <v>60</v>
      </c>
      <c r="AC19" s="180">
        <v>40</v>
      </c>
      <c r="AD19" s="180">
        <v>25</v>
      </c>
      <c r="AE19" s="180">
        <v>15</v>
      </c>
      <c r="AF19" s="180">
        <v>8</v>
      </c>
      <c r="AG19" s="180">
        <v>4</v>
      </c>
      <c r="AH19" s="180">
        <v>2</v>
      </c>
    </row>
    <row r="20" spans="1:39" ht="9.6" customHeight="1" x14ac:dyDescent="0.25">
      <c r="A20" s="224"/>
      <c r="B20" s="268"/>
      <c r="C20" s="268"/>
      <c r="D20" s="269"/>
      <c r="E20" s="268"/>
      <c r="F20" s="266"/>
      <c r="G20" s="266"/>
      <c r="H20" s="270"/>
      <c r="I20" s="279" t="s">
        <v>140</v>
      </c>
      <c r="J20" s="225" t="s">
        <v>384</v>
      </c>
      <c r="K20" s="272" t="str">
        <f>UPPER(IF(OR(J20="a",J20="as"),F19,IF(OR(J20="b",J20="bs"),F21,0)))</f>
        <v xml:space="preserve">SOMHEGYI </v>
      </c>
      <c r="L20" s="284"/>
      <c r="M20" s="266"/>
      <c r="N20" s="281"/>
      <c r="O20" s="219"/>
      <c r="P20" s="320"/>
      <c r="Q20" s="219"/>
      <c r="R20" s="220"/>
      <c r="S20" s="223"/>
      <c r="T20" s="59"/>
      <c r="U20" s="59"/>
      <c r="V20" s="59"/>
      <c r="W20" s="59"/>
      <c r="X20" s="59"/>
      <c r="Y20" s="179"/>
      <c r="Z20" s="179"/>
      <c r="AA20" s="179" t="s">
        <v>108</v>
      </c>
      <c r="AB20" s="180">
        <v>40</v>
      </c>
      <c r="AC20" s="180">
        <v>25</v>
      </c>
      <c r="AD20" s="180">
        <v>15</v>
      </c>
      <c r="AE20" s="180">
        <v>8</v>
      </c>
      <c r="AF20" s="180">
        <v>4</v>
      </c>
      <c r="AG20" s="180">
        <v>2</v>
      </c>
      <c r="AH20" s="180">
        <v>1</v>
      </c>
    </row>
    <row r="21" spans="1:39" ht="9.6" customHeight="1" x14ac:dyDescent="0.25">
      <c r="A21" s="218">
        <v>8</v>
      </c>
      <c r="B21" s="261">
        <f>IF($E21="","",VLOOKUP($E21,'Fiú 6 kcs. B ELO'!$A$7:$O$48,14))</f>
        <v>0</v>
      </c>
      <c r="C21" s="261">
        <f>IF($E21="","",VLOOKUP($E21,'Fiú 6 kcs. B ELO'!$A$7:$O$48,15))</f>
        <v>0</v>
      </c>
      <c r="D21" s="262">
        <f>IF($E21="","",VLOOKUP($E21,'Fiú 6 kcs. B ELO'!$A$7:$O$48,5))</f>
        <v>0</v>
      </c>
      <c r="E21" s="263">
        <v>7</v>
      </c>
      <c r="F21" s="264" t="str">
        <f>UPPER(IF($E21="","",VLOOKUP($E21,'Fiú 6 kcs. B ELO'!$A$7:$O$48,2)))</f>
        <v xml:space="preserve">SOMHEGYI </v>
      </c>
      <c r="G21" s="264" t="str">
        <f>IF($E21="","",VLOOKUP($E21,'Fiú 6 kcs. B ELO'!$A$7:$O$48,3))</f>
        <v>Szeverin</v>
      </c>
      <c r="H21" s="264"/>
      <c r="I21" s="264" t="str">
        <f>IF($E21="","",VLOOKUP($E21,'Fiú 6 kcs. B ELO'!$A$7:$O$48,4))</f>
        <v>Budapest XVII. Kerületi Balassi Bálint Nyolcévfolyamos Gimnázium</v>
      </c>
      <c r="J21" s="285"/>
      <c r="K21" s="266" t="s">
        <v>412</v>
      </c>
      <c r="L21" s="266"/>
      <c r="M21" s="266"/>
      <c r="N21" s="281"/>
      <c r="O21" s="219"/>
      <c r="P21" s="320"/>
      <c r="Q21" s="219"/>
      <c r="R21" s="220"/>
      <c r="S21" s="223"/>
      <c r="T21" s="59"/>
      <c r="U21" s="59"/>
      <c r="V21" s="59"/>
      <c r="W21" s="59"/>
      <c r="X21" s="59"/>
      <c r="Y21" s="179"/>
      <c r="Z21" s="179"/>
      <c r="AA21" s="179" t="s">
        <v>109</v>
      </c>
      <c r="AB21" s="180">
        <v>25</v>
      </c>
      <c r="AC21" s="180">
        <v>15</v>
      </c>
      <c r="AD21" s="180">
        <v>10</v>
      </c>
      <c r="AE21" s="180">
        <v>6</v>
      </c>
      <c r="AF21" s="180">
        <v>3</v>
      </c>
      <c r="AG21" s="180">
        <v>1</v>
      </c>
      <c r="AH21" s="180">
        <v>0</v>
      </c>
    </row>
    <row r="22" spans="1:39" ht="9.6" customHeight="1" x14ac:dyDescent="0.25">
      <c r="A22" s="224"/>
      <c r="B22" s="268"/>
      <c r="C22" s="268"/>
      <c r="D22" s="269"/>
      <c r="E22" s="268"/>
      <c r="F22" s="286"/>
      <c r="G22" s="286"/>
      <c r="H22" s="290"/>
      <c r="I22" s="286"/>
      <c r="J22" s="278"/>
      <c r="K22" s="266"/>
      <c r="L22" s="266"/>
      <c r="M22" s="266"/>
      <c r="N22" s="281"/>
      <c r="O22" s="279" t="s">
        <v>140</v>
      </c>
      <c r="P22" s="226" t="s">
        <v>384</v>
      </c>
      <c r="Q22" s="272" t="str">
        <f>UPPER(IF(OR(P22="a",P22="as"),O14,IF(OR(P22="b",P22="bs"),O30,0)))</f>
        <v xml:space="preserve">MÁTYÁS </v>
      </c>
      <c r="R22" s="321"/>
      <c r="S22" s="223"/>
      <c r="T22" s="59"/>
      <c r="U22" s="59"/>
      <c r="V22" s="59"/>
      <c r="W22" s="59"/>
      <c r="X22" s="59"/>
      <c r="Y22" s="179"/>
      <c r="Z22" s="179"/>
      <c r="AA22" s="179" t="s">
        <v>110</v>
      </c>
      <c r="AB22" s="180">
        <v>15</v>
      </c>
      <c r="AC22" s="180">
        <v>10</v>
      </c>
      <c r="AD22" s="180">
        <v>6</v>
      </c>
      <c r="AE22" s="180">
        <v>3</v>
      </c>
      <c r="AF22" s="180">
        <v>1</v>
      </c>
      <c r="AG22" s="180">
        <v>0</v>
      </c>
      <c r="AH22" s="180">
        <v>0</v>
      </c>
    </row>
    <row r="23" spans="1:39" ht="9.6" customHeight="1" x14ac:dyDescent="0.25">
      <c r="A23" s="218">
        <v>9</v>
      </c>
      <c r="B23" s="261">
        <f>IF($E23="","",VLOOKUP($E23,'Fiú 6 kcs. B ELO'!$A$7:$O$48,14))</f>
        <v>0</v>
      </c>
      <c r="C23" s="261">
        <f>IF($E23="","",VLOOKUP($E23,'Fiú 6 kcs. B ELO'!$A$7:$O$48,15))</f>
        <v>0</v>
      </c>
      <c r="D23" s="262">
        <f>IF($E23="","",VLOOKUP($E23,'Fiú 6 kcs. B ELO'!$A$7:$O$48,5))</f>
        <v>0</v>
      </c>
      <c r="E23" s="263">
        <v>3</v>
      </c>
      <c r="F23" s="264" t="str">
        <f>UPPER(IF($E23="","",VLOOKUP($E23,'Fiú 6 kcs. B ELO'!$A$7:$O$48,2)))</f>
        <v xml:space="preserve">GUOTH </v>
      </c>
      <c r="G23" s="264" t="str">
        <f>IF($E23="","",VLOOKUP($E23,'Fiú 6 kcs. B ELO'!$A$7:$O$48,3))</f>
        <v>Bertalan</v>
      </c>
      <c r="H23" s="264"/>
      <c r="I23" s="264" t="str">
        <f>IF($E23="","",VLOOKUP($E23,'Fiú 6 kcs. B ELO'!$A$7:$O$48,4))</f>
        <v>Pécsi Mezőszél Utcai Általános Iskola</v>
      </c>
      <c r="J23" s="265"/>
      <c r="K23" s="266"/>
      <c r="L23" s="266"/>
      <c r="M23" s="266"/>
      <c r="N23" s="281"/>
      <c r="O23" s="219"/>
      <c r="P23" s="320"/>
      <c r="Q23" s="266" t="s">
        <v>402</v>
      </c>
      <c r="R23" s="320"/>
      <c r="S23" s="223"/>
      <c r="T23" s="59"/>
      <c r="U23" s="59"/>
      <c r="V23" s="59"/>
      <c r="W23" s="59"/>
      <c r="X23" s="59"/>
      <c r="Y23" s="179"/>
      <c r="Z23" s="179"/>
      <c r="AA23" s="179" t="s">
        <v>112</v>
      </c>
      <c r="AB23" s="180">
        <v>10</v>
      </c>
      <c r="AC23" s="180">
        <v>6</v>
      </c>
      <c r="AD23" s="180">
        <v>3</v>
      </c>
      <c r="AE23" s="180">
        <v>1</v>
      </c>
      <c r="AF23" s="180">
        <v>0</v>
      </c>
      <c r="AG23" s="180">
        <v>0</v>
      </c>
      <c r="AH23" s="180">
        <v>0</v>
      </c>
    </row>
    <row r="24" spans="1:39" ht="9.6" customHeight="1" x14ac:dyDescent="0.25">
      <c r="A24" s="224"/>
      <c r="B24" s="268"/>
      <c r="C24" s="268"/>
      <c r="D24" s="269"/>
      <c r="E24" s="268"/>
      <c r="F24" s="266"/>
      <c r="G24" s="266"/>
      <c r="H24" s="270"/>
      <c r="I24" s="279" t="s">
        <v>140</v>
      </c>
      <c r="J24" s="225" t="s">
        <v>384</v>
      </c>
      <c r="K24" s="272" t="str">
        <f>UPPER(IF(OR(J24="a",J24="as"),F23,IF(OR(J24="b",J24="bs"),F25,0)))</f>
        <v xml:space="preserve">HEGEDŰS </v>
      </c>
      <c r="L24" s="272"/>
      <c r="M24" s="266"/>
      <c r="N24" s="281"/>
      <c r="O24" s="219"/>
      <c r="P24" s="320"/>
      <c r="Q24" s="219"/>
      <c r="R24" s="320"/>
      <c r="S24" s="223"/>
      <c r="T24" s="59"/>
      <c r="U24" s="59"/>
      <c r="V24" s="59"/>
      <c r="W24" s="59"/>
      <c r="X24" s="59"/>
      <c r="Y24" s="179"/>
      <c r="Z24" s="179"/>
      <c r="AA24" s="179" t="s">
        <v>113</v>
      </c>
      <c r="AB24" s="180">
        <v>6</v>
      </c>
      <c r="AC24" s="180">
        <v>3</v>
      </c>
      <c r="AD24" s="180">
        <v>1</v>
      </c>
      <c r="AE24" s="180">
        <v>0</v>
      </c>
      <c r="AF24" s="180">
        <v>0</v>
      </c>
      <c r="AG24" s="180">
        <v>0</v>
      </c>
      <c r="AH24" s="180">
        <v>0</v>
      </c>
    </row>
    <row r="25" spans="1:39" ht="9.6" customHeight="1" x14ac:dyDescent="0.25">
      <c r="A25" s="224">
        <v>10</v>
      </c>
      <c r="B25" s="261">
        <f>IF($E25="","",VLOOKUP($E25,'Fiú 6 kcs. B ELO'!$A$7:$O$48,14))</f>
        <v>0</v>
      </c>
      <c r="C25" s="261">
        <f>IF($E25="","",VLOOKUP($E25,'Fiú 6 kcs. B ELO'!$A$7:$O$48,15))</f>
        <v>0</v>
      </c>
      <c r="D25" s="262">
        <f>IF($E25="","",VLOOKUP($E25,'Fiú 6 kcs. B ELO'!$A$7:$O$48,5))</f>
        <v>0</v>
      </c>
      <c r="E25" s="263">
        <v>9</v>
      </c>
      <c r="F25" s="274" t="str">
        <f>UPPER(IF($E25="","",VLOOKUP($E25,'Fiú 6 kcs. B ELO'!$A$7:$O$48,2)))</f>
        <v xml:space="preserve">HEGEDŰS </v>
      </c>
      <c r="G25" s="274" t="str">
        <f>IF($E25="","",VLOOKUP($E25,'Fiú 6 kcs. B ELO'!$A$7:$O$48,3))</f>
        <v xml:space="preserve">Milán Norbert  </v>
      </c>
      <c r="H25" s="274"/>
      <c r="I25" s="274" t="str">
        <f>IF($E25="","",VLOOKUP($E25,'Fiú 6 kcs. B ELO'!$A$7:$O$48,4))</f>
        <v>Szegedi Tömörkény István Gimnázium, Művészeti Szakgimnázium és Technikum</v>
      </c>
      <c r="J25" s="275"/>
      <c r="K25" s="266" t="s">
        <v>410</v>
      </c>
      <c r="L25" s="276"/>
      <c r="M25" s="266"/>
      <c r="N25" s="281"/>
      <c r="O25" s="219"/>
      <c r="P25" s="320"/>
      <c r="Q25" s="219"/>
      <c r="R25" s="320"/>
      <c r="S25" s="223"/>
      <c r="T25" s="59"/>
      <c r="U25" s="59"/>
      <c r="V25" s="59"/>
      <c r="W25" s="59"/>
      <c r="X25" s="59"/>
      <c r="Y25" s="179"/>
      <c r="Z25" s="179"/>
      <c r="AA25" s="179" t="s">
        <v>114</v>
      </c>
      <c r="AB25" s="180">
        <v>3</v>
      </c>
      <c r="AC25" s="180">
        <v>2</v>
      </c>
      <c r="AD25" s="180">
        <v>1</v>
      </c>
      <c r="AE25" s="180">
        <v>0</v>
      </c>
      <c r="AF25" s="180">
        <v>0</v>
      </c>
      <c r="AG25" s="180">
        <v>0</v>
      </c>
      <c r="AH25" s="180">
        <v>0</v>
      </c>
    </row>
    <row r="26" spans="1:39" ht="9.6" customHeight="1" x14ac:dyDescent="0.25">
      <c r="A26" s="224"/>
      <c r="B26" s="268"/>
      <c r="C26" s="268"/>
      <c r="D26" s="269"/>
      <c r="E26" s="277"/>
      <c r="F26" s="266"/>
      <c r="G26" s="266"/>
      <c r="H26" s="270"/>
      <c r="I26" s="266"/>
      <c r="J26" s="278"/>
      <c r="K26" s="279" t="s">
        <v>140</v>
      </c>
      <c r="L26" s="226" t="s">
        <v>383</v>
      </c>
      <c r="M26" s="272" t="str">
        <f>UPPER(IF(OR(L26="a",L26="as"),K24,IF(OR(L26="b",L26="bs"),K28,0)))</f>
        <v xml:space="preserve">HEGEDŰS </v>
      </c>
      <c r="N26" s="280"/>
      <c r="O26" s="219"/>
      <c r="P26" s="320"/>
      <c r="Q26" s="219"/>
      <c r="R26" s="320"/>
      <c r="S26" s="223"/>
      <c r="T26" s="59"/>
      <c r="U26" s="59"/>
      <c r="V26" s="59"/>
      <c r="W26" s="59"/>
      <c r="X26" s="59"/>
      <c r="AL26" s="59"/>
      <c r="AM26" s="59"/>
    </row>
    <row r="27" spans="1:39" ht="9.6" customHeight="1" x14ac:dyDescent="0.25">
      <c r="A27" s="224">
        <v>11</v>
      </c>
      <c r="B27" s="261">
        <f>IF($E27="","",VLOOKUP($E27,'Fiú 6 kcs. B ELO'!$A$7:$O$48,14))</f>
        <v>0</v>
      </c>
      <c r="C27" s="261">
        <f>IF($E27="","",VLOOKUP($E27,'Fiú 6 kcs. B ELO'!$A$7:$O$48,15))</f>
        <v>0</v>
      </c>
      <c r="D27" s="262">
        <f>IF($E27="","",VLOOKUP($E27,'Fiú 6 kcs. B ELO'!$A$7:$O$48,5))</f>
        <v>0</v>
      </c>
      <c r="E27" s="263">
        <v>28</v>
      </c>
      <c r="F27" s="274" t="str">
        <f>UPPER(IF($E27="","",VLOOKUP($E27,'Fiú 6 kcs. B ELO'!$A$7:$O$48,2)))</f>
        <v xml:space="preserve">OROSZ </v>
      </c>
      <c r="G27" s="274" t="str">
        <f>IF($E27="","",VLOOKUP($E27,'Fiú 6 kcs. B ELO'!$A$7:$O$48,3))</f>
        <v>Balázs</v>
      </c>
      <c r="H27" s="274"/>
      <c r="I27" s="274" t="str">
        <f>IF($E27="","",VLOOKUP($E27,'Fiú 6 kcs. B ELO'!$A$7:$O$48,4))</f>
        <v>Szent Imre Katolikus Gimnázium, Két Tanítási Nyelvű Általános Iskola, Kollégium, Óvoda és Alapfokú Művészeti Iskola</v>
      </c>
      <c r="J27" s="265"/>
      <c r="K27" s="266"/>
      <c r="L27" s="282"/>
      <c r="M27" s="266" t="s">
        <v>422</v>
      </c>
      <c r="N27" s="283"/>
      <c r="O27" s="219"/>
      <c r="P27" s="320"/>
      <c r="Q27" s="219"/>
      <c r="R27" s="320"/>
      <c r="S27" s="223"/>
      <c r="T27" s="59"/>
      <c r="U27" s="59"/>
      <c r="V27" s="59"/>
      <c r="W27" s="59"/>
      <c r="X27" s="59"/>
      <c r="AL27" s="59"/>
      <c r="AM27" s="59"/>
    </row>
    <row r="28" spans="1:39" ht="9.6" customHeight="1" x14ac:dyDescent="0.25">
      <c r="A28" s="218"/>
      <c r="B28" s="268"/>
      <c r="C28" s="268"/>
      <c r="D28" s="269"/>
      <c r="E28" s="277"/>
      <c r="F28" s="266"/>
      <c r="G28" s="266"/>
      <c r="H28" s="270"/>
      <c r="I28" s="279" t="s">
        <v>140</v>
      </c>
      <c r="J28" s="225" t="s">
        <v>384</v>
      </c>
      <c r="K28" s="272" t="str">
        <f>UPPER(IF(OR(J28="a",J28="as"),F27,IF(OR(J28="b",J28="bs"),F29,0)))</f>
        <v xml:space="preserve">SZABÓ </v>
      </c>
      <c r="L28" s="284"/>
      <c r="M28" s="266"/>
      <c r="N28" s="283"/>
      <c r="O28" s="219"/>
      <c r="P28" s="320"/>
      <c r="Q28" s="219"/>
      <c r="R28" s="320"/>
      <c r="S28" s="223"/>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24">
        <v>12</v>
      </c>
      <c r="B29" s="261">
        <f>IF($E29="","",VLOOKUP($E29,'Fiú 6 kcs. B ELO'!$A$7:$O$48,14))</f>
        <v>0</v>
      </c>
      <c r="C29" s="261">
        <f>IF($E29="","",VLOOKUP($E29,'Fiú 6 kcs. B ELO'!$A$7:$O$48,15))</f>
        <v>0</v>
      </c>
      <c r="D29" s="262">
        <f>IF($E29="","",VLOOKUP($E29,'Fiú 6 kcs. B ELO'!$A$7:$O$48,5))</f>
        <v>0</v>
      </c>
      <c r="E29" s="263">
        <v>21</v>
      </c>
      <c r="F29" s="274" t="str">
        <f>UPPER(IF($E29="","",VLOOKUP($E29,'Fiú 6 kcs. B ELO'!$A$7:$O$48,2)))</f>
        <v xml:space="preserve">SZABÓ </v>
      </c>
      <c r="G29" s="274" t="str">
        <f>IF($E29="","",VLOOKUP($E29,'Fiú 6 kcs. B ELO'!$A$7:$O$48,3))</f>
        <v>Botond</v>
      </c>
      <c r="H29" s="274"/>
      <c r="I29" s="274" t="str">
        <f>IF($E29="","",VLOOKUP($E29,'Fiú 6 kcs. B ELO'!$A$7:$O$48,4))</f>
        <v>Esztergomi Dobó Katalin Gimnázium</v>
      </c>
      <c r="J29" s="285"/>
      <c r="K29" s="266" t="s">
        <v>402</v>
      </c>
      <c r="L29" s="266"/>
      <c r="M29" s="266"/>
      <c r="N29" s="283"/>
      <c r="O29" s="219"/>
      <c r="P29" s="320"/>
      <c r="Q29" s="219"/>
      <c r="R29" s="320"/>
      <c r="S29" s="223"/>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24"/>
      <c r="B30" s="268"/>
      <c r="C30" s="268"/>
      <c r="D30" s="269"/>
      <c r="E30" s="277"/>
      <c r="F30" s="266"/>
      <c r="G30" s="266"/>
      <c r="H30" s="270"/>
      <c r="I30" s="266"/>
      <c r="J30" s="278"/>
      <c r="K30" s="266"/>
      <c r="L30" s="266"/>
      <c r="M30" s="279" t="s">
        <v>140</v>
      </c>
      <c r="N30" s="226" t="s">
        <v>384</v>
      </c>
      <c r="O30" s="272" t="str">
        <f>UPPER(IF(OR(N30="a",N30="as"),M26,IF(OR(N30="b",N30="bs"),M34,0)))</f>
        <v xml:space="preserve">MÁTYÁS </v>
      </c>
      <c r="P30" s="322"/>
      <c r="Q30" s="219"/>
      <c r="R30" s="320"/>
      <c r="S30" s="223"/>
      <c r="T30" s="59"/>
      <c r="U30" s="59"/>
      <c r="V30" s="59"/>
      <c r="W30" s="59"/>
      <c r="X30" s="59"/>
      <c r="Y30" s="59"/>
      <c r="Z30" s="59"/>
      <c r="AA30" s="59"/>
      <c r="AB30" s="59"/>
      <c r="AC30" s="59"/>
      <c r="AD30" s="59"/>
      <c r="AE30" s="59"/>
      <c r="AF30" s="59"/>
      <c r="AG30" s="59"/>
      <c r="AH30" s="59"/>
      <c r="AI30" s="59"/>
      <c r="AJ30" s="59"/>
      <c r="AK30" s="59"/>
    </row>
    <row r="31" spans="1:39" ht="9.6" customHeight="1" x14ac:dyDescent="0.25">
      <c r="A31" s="224">
        <v>13</v>
      </c>
      <c r="B31" s="261">
        <f>IF($E31="","",VLOOKUP($E31,'Fiú 6 kcs. B ELO'!$A$7:$O$48,14))</f>
        <v>0</v>
      </c>
      <c r="C31" s="261">
        <f>IF($E31="","",VLOOKUP($E31,'Fiú 6 kcs. B ELO'!$A$7:$O$48,15))</f>
        <v>0</v>
      </c>
      <c r="D31" s="262">
        <f>IF($E31="","",VLOOKUP($E31,'Fiú 6 kcs. B ELO'!$A$7:$O$48,5))</f>
        <v>0</v>
      </c>
      <c r="E31" s="263">
        <v>16</v>
      </c>
      <c r="F31" s="274" t="str">
        <f>UPPER(IF($E31="","",VLOOKUP($E31,'Fiú 6 kcs. B ELO'!$A$7:$O$48,2)))</f>
        <v xml:space="preserve">HALCZMAN </v>
      </c>
      <c r="G31" s="274" t="str">
        <f>IF($E31="","",VLOOKUP($E31,'Fiú 6 kcs. B ELO'!$A$7:$O$48,3))</f>
        <v>Zétény</v>
      </c>
      <c r="H31" s="274"/>
      <c r="I31" s="274" t="str">
        <f>IF($E31="","",VLOOKUP($E31,'Fiú 6 kcs. B ELO'!$A$7:$O$48,4))</f>
        <v>Tóth Árpád Gimnázium</v>
      </c>
      <c r="J31" s="287"/>
      <c r="K31" s="266"/>
      <c r="L31" s="266"/>
      <c r="M31" s="266"/>
      <c r="N31" s="283"/>
      <c r="O31" s="266" t="s">
        <v>401</v>
      </c>
      <c r="P31" s="220"/>
      <c r="Q31" s="219"/>
      <c r="R31" s="320"/>
      <c r="S31" s="223"/>
      <c r="T31" s="59"/>
      <c r="U31" s="59"/>
      <c r="V31" s="59"/>
      <c r="W31" s="59"/>
      <c r="X31" s="59"/>
      <c r="Y31" s="59"/>
      <c r="Z31" s="59"/>
      <c r="AA31" s="59"/>
      <c r="AB31" s="59"/>
      <c r="AC31" s="59"/>
      <c r="AD31" s="59"/>
      <c r="AE31" s="59"/>
      <c r="AF31" s="59"/>
      <c r="AG31" s="59"/>
      <c r="AH31" s="59"/>
      <c r="AI31" s="59"/>
      <c r="AJ31" s="59"/>
      <c r="AK31" s="59"/>
    </row>
    <row r="32" spans="1:39" ht="9.6" customHeight="1" x14ac:dyDescent="0.25">
      <c r="A32" s="224"/>
      <c r="B32" s="268"/>
      <c r="C32" s="268"/>
      <c r="D32" s="269"/>
      <c r="E32" s="277"/>
      <c r="F32" s="266"/>
      <c r="G32" s="266"/>
      <c r="H32" s="270"/>
      <c r="I32" s="279" t="s">
        <v>140</v>
      </c>
      <c r="J32" s="225" t="s">
        <v>384</v>
      </c>
      <c r="K32" s="272" t="str">
        <f>UPPER(IF(OR(J32="a",J32="as"),F31,IF(OR(J32="b",J32="bs"),F33,0)))</f>
        <v>MITS</v>
      </c>
      <c r="L32" s="272"/>
      <c r="M32" s="266"/>
      <c r="N32" s="283"/>
      <c r="O32" s="219"/>
      <c r="P32" s="220"/>
      <c r="Q32" s="219"/>
      <c r="R32" s="320"/>
      <c r="S32" s="223"/>
      <c r="T32" s="59"/>
      <c r="U32" s="59"/>
      <c r="V32" s="59"/>
      <c r="W32" s="59"/>
      <c r="X32" s="59"/>
      <c r="Y32" s="59"/>
      <c r="Z32" s="59"/>
      <c r="AA32" s="59"/>
      <c r="AB32" s="59"/>
      <c r="AC32" s="59"/>
      <c r="AD32" s="59"/>
      <c r="AE32" s="59"/>
      <c r="AF32" s="59"/>
      <c r="AG32" s="59"/>
      <c r="AH32" s="59"/>
      <c r="AI32" s="59"/>
      <c r="AJ32" s="59"/>
      <c r="AK32" s="59"/>
    </row>
    <row r="33" spans="1:37" ht="9.6" customHeight="1" x14ac:dyDescent="0.25">
      <c r="A33" s="224">
        <v>14</v>
      </c>
      <c r="B33" s="261" t="str">
        <f>IF($E33="","",VLOOKUP($E33,'Fiú 6 kcs. B ELO'!$A$7:$O$48,14))</f>
        <v/>
      </c>
      <c r="C33" s="261" t="str">
        <f>IF($E33="","",VLOOKUP($E33,'Fiú 6 kcs. B ELO'!$A$7:$O$48,15))</f>
        <v/>
      </c>
      <c r="D33" s="262" t="str">
        <f>IF($E33="","",VLOOKUP($E33,'Fiú 6 kcs. B ELO'!$A$7:$O$48,5))</f>
        <v/>
      </c>
      <c r="E33" s="263"/>
      <c r="F33" s="274" t="s">
        <v>405</v>
      </c>
      <c r="G33" s="274" t="s">
        <v>373</v>
      </c>
      <c r="H33" s="274"/>
      <c r="I33" s="274" t="str">
        <f>IF($E33="","",VLOOKUP($E33,'Fiú 6 kcs. B ELO'!$A$7:$O$48,4))</f>
        <v/>
      </c>
      <c r="J33" s="275"/>
      <c r="K33" s="266" t="s">
        <v>403</v>
      </c>
      <c r="L33" s="276"/>
      <c r="M33" s="266"/>
      <c r="N33" s="283"/>
      <c r="O33" s="219"/>
      <c r="P33" s="220"/>
      <c r="Q33" s="219"/>
      <c r="R33" s="320"/>
      <c r="S33" s="223"/>
      <c r="T33" s="59"/>
      <c r="U33" s="59"/>
      <c r="V33" s="59"/>
      <c r="W33" s="59"/>
      <c r="X33" s="59"/>
      <c r="Y33" s="59"/>
      <c r="Z33" s="59"/>
      <c r="AA33" s="59"/>
      <c r="AB33" s="59"/>
      <c r="AC33" s="59"/>
      <c r="AD33" s="59"/>
      <c r="AE33" s="59"/>
      <c r="AF33" s="59"/>
      <c r="AG33" s="59"/>
      <c r="AH33" s="59"/>
      <c r="AI33" s="59"/>
      <c r="AJ33" s="59"/>
      <c r="AK33" s="59"/>
    </row>
    <row r="34" spans="1:37" ht="9.6" customHeight="1" x14ac:dyDescent="0.25">
      <c r="A34" s="224"/>
      <c r="B34" s="268"/>
      <c r="C34" s="268"/>
      <c r="D34" s="269"/>
      <c r="E34" s="277"/>
      <c r="F34" s="266" t="s">
        <v>401</v>
      </c>
      <c r="G34" s="266"/>
      <c r="H34" s="270"/>
      <c r="I34" s="266"/>
      <c r="J34" s="278"/>
      <c r="K34" s="279" t="s">
        <v>140</v>
      </c>
      <c r="L34" s="226" t="s">
        <v>384</v>
      </c>
      <c r="M34" s="272" t="str">
        <f>UPPER(IF(OR(L34="a",L34="as"),K32,IF(OR(L34="b",L34="bs"),K36,0)))</f>
        <v xml:space="preserve">MÁTYÁS </v>
      </c>
      <c r="N34" s="289"/>
      <c r="O34" s="219"/>
      <c r="P34" s="220"/>
      <c r="Q34" s="219"/>
      <c r="R34" s="320"/>
      <c r="S34" s="223"/>
      <c r="T34" s="59"/>
      <c r="U34" s="59"/>
      <c r="V34" s="59"/>
      <c r="W34" s="59"/>
      <c r="X34" s="59"/>
      <c r="Y34" s="59"/>
      <c r="Z34" s="59"/>
      <c r="AA34" s="59"/>
      <c r="AB34" s="59"/>
      <c r="AC34" s="59"/>
      <c r="AD34" s="59"/>
      <c r="AE34" s="59"/>
      <c r="AF34" s="59"/>
      <c r="AG34" s="59"/>
      <c r="AH34" s="59"/>
      <c r="AI34" s="59"/>
      <c r="AJ34" s="59"/>
      <c r="AK34" s="59"/>
    </row>
    <row r="35" spans="1:37" ht="9.6" customHeight="1" x14ac:dyDescent="0.25">
      <c r="A35" s="224">
        <v>15</v>
      </c>
      <c r="B35" s="261">
        <f>IF($E35="","",VLOOKUP($E35,'Fiú 6 kcs. B ELO'!$A$7:$O$48,14))</f>
        <v>0</v>
      </c>
      <c r="C35" s="261">
        <f>IF($E35="","",VLOOKUP($E35,'Fiú 6 kcs. B ELO'!$A$7:$O$48,15))</f>
        <v>0</v>
      </c>
      <c r="D35" s="262">
        <f>IF($E35="","",VLOOKUP($E35,'Fiú 6 kcs. B ELO'!$A$7:$O$48,5))</f>
        <v>0</v>
      </c>
      <c r="E35" s="263">
        <v>20</v>
      </c>
      <c r="F35" s="274" t="str">
        <f>UPPER(IF($E35="","",VLOOKUP($E35,'Fiú 6 kcs. B ELO'!$A$7:$O$48,2)))</f>
        <v>OROSZ</v>
      </c>
      <c r="G35" s="274" t="str">
        <f>IF($E35="","",VLOOKUP($E35,'Fiú 6 kcs. B ELO'!$A$7:$O$48,3))</f>
        <v>Ádám Attila</v>
      </c>
      <c r="H35" s="274"/>
      <c r="I35" s="274" t="str">
        <f>IF($E35="","",VLOOKUP($E35,'Fiú 6 kcs. B ELO'!$A$7:$O$48,4))</f>
        <v>Lehel Vezér Gimnázium</v>
      </c>
      <c r="J35" s="265"/>
      <c r="K35" s="266"/>
      <c r="L35" s="282"/>
      <c r="M35" s="266" t="s">
        <v>400</v>
      </c>
      <c r="N35" s="281"/>
      <c r="O35" s="219"/>
      <c r="P35" s="220"/>
      <c r="Q35" s="219"/>
      <c r="R35" s="320"/>
      <c r="S35" s="223"/>
      <c r="T35" s="59"/>
      <c r="U35" s="59"/>
      <c r="V35" s="59"/>
      <c r="W35" s="59"/>
      <c r="X35" s="59"/>
      <c r="Y35" s="59"/>
      <c r="Z35" s="59"/>
      <c r="AA35" s="59"/>
      <c r="AB35" s="59"/>
      <c r="AC35" s="59"/>
      <c r="AD35" s="59"/>
      <c r="AE35" s="59"/>
      <c r="AF35" s="59"/>
      <c r="AG35" s="59"/>
      <c r="AH35" s="59"/>
      <c r="AI35" s="59"/>
      <c r="AJ35" s="59"/>
      <c r="AK35" s="59"/>
    </row>
    <row r="36" spans="1:37" ht="9.6" customHeight="1" x14ac:dyDescent="0.25">
      <c r="A36" s="224"/>
      <c r="B36" s="268"/>
      <c r="C36" s="268"/>
      <c r="D36" s="269"/>
      <c r="E36" s="268"/>
      <c r="F36" s="266"/>
      <c r="G36" s="266"/>
      <c r="H36" s="270"/>
      <c r="I36" s="279" t="s">
        <v>140</v>
      </c>
      <c r="J36" s="225" t="s">
        <v>384</v>
      </c>
      <c r="K36" s="272" t="str">
        <f>UPPER(IF(OR(J36="a",J36="as"),F35,IF(OR(J36="b",J36="bs"),F37,0)))</f>
        <v xml:space="preserve">MÁTYÁS </v>
      </c>
      <c r="L36" s="284"/>
      <c r="M36" s="266"/>
      <c r="N36" s="281"/>
      <c r="O36" s="219"/>
      <c r="P36" s="220"/>
      <c r="Q36" s="219"/>
      <c r="R36" s="320"/>
      <c r="S36" s="223"/>
      <c r="T36" s="59"/>
      <c r="U36" s="59"/>
      <c r="V36" s="59"/>
      <c r="W36" s="59"/>
      <c r="X36" s="59"/>
      <c r="Y36" s="59"/>
      <c r="Z36" s="59"/>
      <c r="AA36" s="59"/>
      <c r="AB36" s="59"/>
      <c r="AC36" s="59"/>
      <c r="AD36" s="59"/>
      <c r="AE36" s="59"/>
      <c r="AF36" s="59"/>
      <c r="AG36" s="59"/>
      <c r="AH36" s="59"/>
      <c r="AI36" s="59"/>
      <c r="AJ36" s="59"/>
      <c r="AK36" s="59"/>
    </row>
    <row r="37" spans="1:37" ht="9.6" customHeight="1" x14ac:dyDescent="0.25">
      <c r="A37" s="218">
        <v>16</v>
      </c>
      <c r="B37" s="261">
        <f>IF($E37="","",VLOOKUP($E37,'Fiú 6 kcs. B ELO'!$A$7:$O$48,14))</f>
        <v>0</v>
      </c>
      <c r="C37" s="261">
        <f>IF($E37="","",VLOOKUP($E37,'Fiú 6 kcs. B ELO'!$A$7:$O$48,15))</f>
        <v>0</v>
      </c>
      <c r="D37" s="262">
        <f>IF($E37="","",VLOOKUP($E37,'Fiú 6 kcs. B ELO'!$A$7:$O$48,5))</f>
        <v>0</v>
      </c>
      <c r="E37" s="263">
        <v>8</v>
      </c>
      <c r="F37" s="264" t="str">
        <f>UPPER(IF($E37="","",VLOOKUP($E37,'Fiú 6 kcs. B ELO'!$A$7:$O$48,2)))</f>
        <v xml:space="preserve">MÁTYÁS </v>
      </c>
      <c r="G37" s="264" t="str">
        <f>IF($E37="","",VLOOKUP($E37,'Fiú 6 kcs. B ELO'!$A$7:$O$48,3))</f>
        <v xml:space="preserve">Dávid </v>
      </c>
      <c r="H37" s="264"/>
      <c r="I37" s="264" t="str">
        <f>IF($E37="","",VLOOKUP($E37,'Fiú 6 kcs. B ELO'!$A$7:$O$48,4))</f>
        <v>Lauder Javne Zsidó Közösségi Óvoda, Általános Iskola, Gimnázium és Zenei Alapfokú Művészeti Iskola</v>
      </c>
      <c r="J37" s="285"/>
      <c r="K37" s="266" t="s">
        <v>400</v>
      </c>
      <c r="L37" s="266"/>
      <c r="M37" s="266"/>
      <c r="N37" s="281"/>
      <c r="O37" s="220"/>
      <c r="P37" s="220"/>
      <c r="Q37" s="219"/>
      <c r="R37" s="320"/>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24"/>
      <c r="B38" s="268"/>
      <c r="C38" s="268"/>
      <c r="D38" s="269"/>
      <c r="E38" s="268"/>
      <c r="F38" s="266"/>
      <c r="G38" s="266"/>
      <c r="H38" s="270"/>
      <c r="I38" s="266"/>
      <c r="J38" s="278"/>
      <c r="K38" s="266"/>
      <c r="L38" s="266"/>
      <c r="M38" s="266"/>
      <c r="N38" s="281"/>
      <c r="O38" s="323" t="s">
        <v>144</v>
      </c>
      <c r="P38" s="324"/>
      <c r="Q38" s="272" t="s">
        <v>453</v>
      </c>
      <c r="R38" s="325"/>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18">
        <v>17</v>
      </c>
      <c r="B39" s="261">
        <f>IF($E39="","",VLOOKUP($E39,'Fiú 6 kcs. B ELO'!$A$7:$O$48,14))</f>
        <v>0</v>
      </c>
      <c r="C39" s="261">
        <f>IF($E39="","",VLOOKUP($E39,'Fiú 6 kcs. B ELO'!$A$7:$O$48,15))</f>
        <v>0</v>
      </c>
      <c r="D39" s="262">
        <f>IF($E39="","",VLOOKUP($E39,'Fiú 6 kcs. B ELO'!$A$7:$O$48,5))</f>
        <v>0</v>
      </c>
      <c r="E39" s="263">
        <v>5</v>
      </c>
      <c r="F39" s="264" t="str">
        <f>UPPER(IF($E39="","",VLOOKUP($E39,'Fiú 6 kcs. B ELO'!$A$7:$O$48,2)))</f>
        <v xml:space="preserve">SZILASI </v>
      </c>
      <c r="G39" s="264" t="str">
        <f>IF($E39="","",VLOOKUP($E39,'Fiú 6 kcs. B ELO'!$A$7:$O$48,3))</f>
        <v>Zsombor</v>
      </c>
      <c r="H39" s="264"/>
      <c r="I39" s="264" t="str">
        <f>IF($E39="","",VLOOKUP($E39,'Fiú 6 kcs. B ELO'!$A$7:$O$48,4))</f>
        <v>Orosházi Vörösmarty Mihály Általános Iskola</v>
      </c>
      <c r="J39" s="265"/>
      <c r="K39" s="266"/>
      <c r="L39" s="266"/>
      <c r="M39" s="266"/>
      <c r="N39" s="281"/>
      <c r="O39" s="279" t="s">
        <v>140</v>
      </c>
      <c r="P39" s="326"/>
      <c r="Q39" s="266" t="s">
        <v>396</v>
      </c>
      <c r="R39" s="320"/>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24"/>
      <c r="B40" s="268"/>
      <c r="C40" s="268"/>
      <c r="D40" s="269"/>
      <c r="E40" s="268"/>
      <c r="F40" s="266"/>
      <c r="G40" s="266"/>
      <c r="H40" s="270"/>
      <c r="I40" s="279" t="s">
        <v>140</v>
      </c>
      <c r="J40" s="225" t="s">
        <v>383</v>
      </c>
      <c r="K40" s="272" t="str">
        <f>UPPER(IF(OR(J40="a",J40="as"),F39,IF(OR(J40="b",J40="bs"),F41,0)))</f>
        <v xml:space="preserve">SZILASI </v>
      </c>
      <c r="L40" s="272"/>
      <c r="M40" s="266"/>
      <c r="N40" s="281"/>
      <c r="O40" s="219"/>
      <c r="P40" s="220"/>
      <c r="Q40" s="219"/>
      <c r="R40" s="320"/>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24">
        <v>18</v>
      </c>
      <c r="B41" s="261">
        <f>IF($E41="","",VLOOKUP($E41,'Fiú 6 kcs. B ELO'!$A$7:$O$48,14))</f>
        <v>0</v>
      </c>
      <c r="C41" s="261">
        <f>IF($E41="","",VLOOKUP($E41,'Fiú 6 kcs. B ELO'!$A$7:$O$48,15))</f>
        <v>0</v>
      </c>
      <c r="D41" s="262">
        <f>IF($E41="","",VLOOKUP($E41,'Fiú 6 kcs. B ELO'!$A$7:$O$48,5))</f>
        <v>0</v>
      </c>
      <c r="E41" s="263">
        <v>26</v>
      </c>
      <c r="F41" s="274" t="str">
        <f>UPPER(IF($E41="","",VLOOKUP($E41,'Fiú 6 kcs. B ELO'!$A$7:$O$48,2)))</f>
        <v xml:space="preserve">HORVÁTH </v>
      </c>
      <c r="G41" s="274" t="str">
        <f>IF($E41="","",VLOOKUP($E41,'Fiú 6 kcs. B ELO'!$A$7:$O$48,3))</f>
        <v>Barnabás</v>
      </c>
      <c r="H41" s="274"/>
      <c r="I41" s="274" t="str">
        <f>IF($E41="","",VLOOKUP($E41,'Fiú 6 kcs. B ELO'!$A$7:$O$48,4))</f>
        <v>Siófoki Beszédes J. Ált. Isk.</v>
      </c>
      <c r="J41" s="275"/>
      <c r="K41" s="266" t="s">
        <v>411</v>
      </c>
      <c r="L41" s="276"/>
      <c r="M41" s="266"/>
      <c r="N41" s="281"/>
      <c r="O41" s="219"/>
      <c r="P41" s="220"/>
      <c r="Q41" s="344" t="str">
        <f>IF(Y3="","",CONCATENATE(AB1," pont"))</f>
        <v/>
      </c>
      <c r="R41" s="344"/>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24"/>
      <c r="B42" s="268"/>
      <c r="C42" s="268"/>
      <c r="D42" s="269"/>
      <c r="E42" s="277"/>
      <c r="F42" s="266"/>
      <c r="G42" s="266"/>
      <c r="H42" s="270"/>
      <c r="I42" s="266"/>
      <c r="J42" s="278"/>
      <c r="K42" s="279" t="s">
        <v>140</v>
      </c>
      <c r="L42" s="226" t="s">
        <v>383</v>
      </c>
      <c r="M42" s="272" t="str">
        <f>UPPER(IF(OR(L42="a",L42="as"),K40,IF(OR(L42="b",L42="bs"),K44,0)))</f>
        <v xml:space="preserve">SZILASI </v>
      </c>
      <c r="N42" s="280"/>
      <c r="O42" s="219"/>
      <c r="P42" s="220"/>
      <c r="Q42" s="219"/>
      <c r="R42" s="320"/>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24">
        <v>19</v>
      </c>
      <c r="B43" s="261">
        <f>IF($E43="","",VLOOKUP($E43,'Fiú 6 kcs. B ELO'!$A$7:$O$48,14))</f>
        <v>0</v>
      </c>
      <c r="C43" s="261">
        <f>IF($E43="","",VLOOKUP($E43,'Fiú 6 kcs. B ELO'!$A$7:$O$48,15))</f>
        <v>0</v>
      </c>
      <c r="D43" s="262">
        <f>IF($E43="","",VLOOKUP($E43,'Fiú 6 kcs. B ELO'!$A$7:$O$48,5))</f>
        <v>0</v>
      </c>
      <c r="E43" s="263">
        <v>13</v>
      </c>
      <c r="F43" s="274" t="str">
        <f>UPPER(IF($E43="","",VLOOKUP($E43,'Fiú 6 kcs. B ELO'!$A$7:$O$48,2)))</f>
        <v xml:space="preserve">VÉR </v>
      </c>
      <c r="G43" s="274" t="str">
        <f>IF($E43="","",VLOOKUP($E43,'Fiú 6 kcs. B ELO'!$A$7:$O$48,3))</f>
        <v>András</v>
      </c>
      <c r="H43" s="274"/>
      <c r="I43" s="274" t="str">
        <f>IF($E43="","",VLOOKUP($E43,'Fiú 6 kcs. B ELO'!$A$7:$O$48,4))</f>
        <v xml:space="preserve">Prohászka Ottokár Orsolyita Gimnázium, Általános Iskola és Óvoda </v>
      </c>
      <c r="J43" s="265"/>
      <c r="K43" s="266"/>
      <c r="L43" s="282"/>
      <c r="M43" s="266" t="s">
        <v>420</v>
      </c>
      <c r="N43" s="283"/>
      <c r="O43" s="219"/>
      <c r="P43" s="220"/>
      <c r="Q43" s="219"/>
      <c r="R43" s="320"/>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24"/>
      <c r="B44" s="268"/>
      <c r="C44" s="268"/>
      <c r="D44" s="269"/>
      <c r="E44" s="277"/>
      <c r="F44" s="266"/>
      <c r="G44" s="266"/>
      <c r="H44" s="270"/>
      <c r="I44" s="279" t="s">
        <v>140</v>
      </c>
      <c r="J44" s="225" t="s">
        <v>384</v>
      </c>
      <c r="K44" s="272" t="str">
        <f>UPPER(IF(OR(J44="a",J44="as"),F43,IF(OR(J44="b",J44="bs"),F45,0)))</f>
        <v xml:space="preserve">GULYÁS </v>
      </c>
      <c r="L44" s="284"/>
      <c r="M44" s="266"/>
      <c r="N44" s="283"/>
      <c r="O44" s="219"/>
      <c r="P44" s="220"/>
      <c r="Q44" s="219"/>
      <c r="R44" s="320"/>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24">
        <v>20</v>
      </c>
      <c r="B45" s="261">
        <f>IF($E45="","",VLOOKUP($E45,'Fiú 6 kcs. B ELO'!$A$7:$O$48,14))</f>
        <v>0</v>
      </c>
      <c r="C45" s="261">
        <f>IF($E45="","",VLOOKUP($E45,'Fiú 6 kcs. B ELO'!$A$7:$O$48,15))</f>
        <v>0</v>
      </c>
      <c r="D45" s="262">
        <f>IF($E45="","",VLOOKUP($E45,'Fiú 6 kcs. B ELO'!$A$7:$O$48,5))</f>
        <v>0</v>
      </c>
      <c r="E45" s="263">
        <v>18</v>
      </c>
      <c r="F45" s="274" t="str">
        <f>UPPER(IF($E45="","",VLOOKUP($E45,'Fiú 6 kcs. B ELO'!$A$7:$O$48,2)))</f>
        <v xml:space="preserve">GULYÁS </v>
      </c>
      <c r="G45" s="274" t="str">
        <f>IF($E45="","",VLOOKUP($E45,'Fiú 6 kcs. B ELO'!$A$7:$O$48,3))</f>
        <v>Ádám</v>
      </c>
      <c r="H45" s="274"/>
      <c r="I45" s="274" t="str">
        <f>IF($E45="","",VLOOKUP($E45,'Fiú 6 kcs. B ELO'!$A$7:$O$48,4))</f>
        <v>Egri Kemény Ferenc Sportiskolai Általános Iskola</v>
      </c>
      <c r="J45" s="285"/>
      <c r="K45" s="266" t="s">
        <v>395</v>
      </c>
      <c r="L45" s="266"/>
      <c r="M45" s="266"/>
      <c r="N45" s="283"/>
      <c r="O45" s="219"/>
      <c r="P45" s="220"/>
      <c r="Q45" s="219"/>
      <c r="R45" s="320"/>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24"/>
      <c r="B46" s="268"/>
      <c r="C46" s="268"/>
      <c r="D46" s="269"/>
      <c r="E46" s="277"/>
      <c r="F46" s="266"/>
      <c r="G46" s="266"/>
      <c r="H46" s="270"/>
      <c r="I46" s="266"/>
      <c r="J46" s="278"/>
      <c r="K46" s="266"/>
      <c r="L46" s="266"/>
      <c r="M46" s="279" t="s">
        <v>140</v>
      </c>
      <c r="N46" s="226" t="s">
        <v>384</v>
      </c>
      <c r="O46" s="272" t="str">
        <f>UPPER(IF(OR(N46="a",N46="as"),M42,IF(OR(N46="b",N46="bs"),M50,0)))</f>
        <v>JÓZSEF</v>
      </c>
      <c r="P46" s="321"/>
      <c r="Q46" s="219"/>
      <c r="R46" s="320"/>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24">
        <v>21</v>
      </c>
      <c r="B47" s="261">
        <f>IF($E47="","",VLOOKUP($E47,'Fiú 6 kcs. B ELO'!$A$7:$O$48,14))</f>
        <v>0</v>
      </c>
      <c r="C47" s="261">
        <f>IF($E47="","",VLOOKUP($E47,'Fiú 6 kcs. B ELO'!$A$7:$O$48,15))</f>
        <v>0</v>
      </c>
      <c r="D47" s="262">
        <f>IF($E47="","",VLOOKUP($E47,'Fiú 6 kcs. B ELO'!$A$7:$O$48,5))</f>
        <v>0</v>
      </c>
      <c r="E47" s="263">
        <v>14</v>
      </c>
      <c r="F47" s="274" t="str">
        <f>UPPER(IF($E47="","",VLOOKUP($E47,'Fiú 6 kcs. B ELO'!$A$7:$O$48,2)))</f>
        <v xml:space="preserve">NAGY </v>
      </c>
      <c r="G47" s="274" t="str">
        <f>IF($E47="","",VLOOKUP($E47,'Fiú 6 kcs. B ELO'!$A$7:$O$48,3))</f>
        <v>Gergő</v>
      </c>
      <c r="H47" s="274"/>
      <c r="I47" s="274" t="str">
        <f>IF($E47="","",VLOOKUP($E47,'Fiú 6 kcs. B ELO'!$A$7:$O$48,4))</f>
        <v>Kazinczy Ferenc Gimnázium és Kollégium</v>
      </c>
      <c r="J47" s="287"/>
      <c r="K47" s="266"/>
      <c r="L47" s="266"/>
      <c r="M47" s="266"/>
      <c r="N47" s="283"/>
      <c r="O47" s="266" t="s">
        <v>417</v>
      </c>
      <c r="P47" s="320"/>
      <c r="Q47" s="219"/>
      <c r="R47" s="320"/>
      <c r="S47" s="223"/>
      <c r="T47" s="59"/>
      <c r="U47" s="59"/>
      <c r="V47" s="59"/>
      <c r="W47" s="59"/>
      <c r="X47" s="59"/>
      <c r="Y47" s="59"/>
      <c r="Z47" s="59"/>
      <c r="AA47" s="59"/>
      <c r="AB47" s="59"/>
      <c r="AC47" s="59"/>
      <c r="AD47" s="59"/>
      <c r="AE47" s="59"/>
      <c r="AF47" s="59"/>
      <c r="AG47" s="59"/>
      <c r="AH47" s="59"/>
      <c r="AI47" s="59"/>
      <c r="AJ47" s="59"/>
      <c r="AK47" s="59"/>
    </row>
    <row r="48" spans="1:37" ht="9.6" customHeight="1" x14ac:dyDescent="0.25">
      <c r="A48" s="224"/>
      <c r="B48" s="268"/>
      <c r="C48" s="268"/>
      <c r="D48" s="269"/>
      <c r="E48" s="277"/>
      <c r="F48" s="266"/>
      <c r="G48" s="266"/>
      <c r="H48" s="270"/>
      <c r="I48" s="279" t="s">
        <v>140</v>
      </c>
      <c r="J48" s="225" t="s">
        <v>384</v>
      </c>
      <c r="K48" s="272" t="str">
        <f>UPPER(IF(OR(J48="a",J48="as"),F47,IF(OR(J48="b",J48="bs"),F49,0)))</f>
        <v>PUTNOKI</v>
      </c>
      <c r="L48" s="272"/>
      <c r="M48" s="266"/>
      <c r="N48" s="283"/>
      <c r="O48" s="219"/>
      <c r="P48" s="320"/>
      <c r="Q48" s="219"/>
      <c r="R48" s="320"/>
      <c r="S48" s="223"/>
      <c r="T48" s="59"/>
      <c r="U48" s="59"/>
      <c r="V48" s="59"/>
      <c r="W48" s="59"/>
      <c r="X48" s="59"/>
      <c r="Y48" s="59"/>
      <c r="Z48" s="59"/>
      <c r="AA48" s="59"/>
      <c r="AB48" s="59"/>
      <c r="AC48" s="59"/>
      <c r="AD48" s="59"/>
      <c r="AE48" s="59"/>
      <c r="AF48" s="59"/>
      <c r="AG48" s="59"/>
      <c r="AH48" s="59"/>
      <c r="AI48" s="59"/>
      <c r="AJ48" s="59"/>
      <c r="AK48" s="59"/>
    </row>
    <row r="49" spans="1:37" ht="9.6" customHeight="1" x14ac:dyDescent="0.25">
      <c r="A49" s="224">
        <v>22</v>
      </c>
      <c r="B49" s="261">
        <f>IF($E49="","",VLOOKUP($E49,'Fiú 6 kcs. B ELO'!$A$7:$O$48,14))</f>
        <v>0</v>
      </c>
      <c r="C49" s="261">
        <f>IF($E49="","",VLOOKUP($E49,'Fiú 6 kcs. B ELO'!$A$7:$O$48,15))</f>
        <v>0</v>
      </c>
      <c r="D49" s="262">
        <f>IF($E49="","",VLOOKUP($E49,'Fiú 6 kcs. B ELO'!$A$7:$O$48,5))</f>
        <v>0</v>
      </c>
      <c r="E49" s="263">
        <v>29</v>
      </c>
      <c r="F49" s="274" t="str">
        <f>UPPER(IF($E49="","",VLOOKUP($E49,'Fiú 6 kcs. B ELO'!$A$7:$O$48,2)))</f>
        <v>PUTNOKI</v>
      </c>
      <c r="G49" s="274" t="str">
        <f>IF($E49="","",VLOOKUP($E49,'Fiú 6 kcs. B ELO'!$A$7:$O$48,3))</f>
        <v>Levente</v>
      </c>
      <c r="H49" s="274"/>
      <c r="I49" s="274" t="str">
        <f>IF($E49="","",VLOOKUP($E49,'Fiú 6 kcs. B ELO'!$A$7:$O$48,4))</f>
        <v>Bonyhádi Petőfi Sándor Evangélikus Gimnázium, Kollégium, Általános Iskola és Alapfokú Művészeti Iskola</v>
      </c>
      <c r="J49" s="275"/>
      <c r="K49" s="266" t="s">
        <v>396</v>
      </c>
      <c r="L49" s="276"/>
      <c r="M49" s="266"/>
      <c r="N49" s="283"/>
      <c r="O49" s="219"/>
      <c r="P49" s="320"/>
      <c r="Q49" s="219"/>
      <c r="R49" s="320"/>
      <c r="S49" s="223"/>
      <c r="T49" s="59"/>
      <c r="U49" s="59"/>
      <c r="V49" s="59"/>
      <c r="W49" s="59"/>
      <c r="X49" s="59"/>
      <c r="Y49" s="59"/>
      <c r="Z49" s="59"/>
      <c r="AA49" s="59"/>
      <c r="AB49" s="59"/>
      <c r="AC49" s="59"/>
      <c r="AD49" s="59"/>
      <c r="AE49" s="59"/>
      <c r="AF49" s="59"/>
      <c r="AG49" s="59"/>
      <c r="AH49" s="59"/>
      <c r="AI49" s="59"/>
      <c r="AJ49" s="59"/>
      <c r="AK49" s="59"/>
    </row>
    <row r="50" spans="1:37" ht="9.6" customHeight="1" x14ac:dyDescent="0.25">
      <c r="A50" s="224"/>
      <c r="B50" s="268"/>
      <c r="C50" s="268"/>
      <c r="D50" s="269"/>
      <c r="E50" s="277"/>
      <c r="F50" s="266"/>
      <c r="G50" s="266"/>
      <c r="H50" s="270"/>
      <c r="I50" s="266"/>
      <c r="J50" s="278"/>
      <c r="K50" s="279" t="s">
        <v>140</v>
      </c>
      <c r="L50" s="226" t="s">
        <v>384</v>
      </c>
      <c r="M50" s="272" t="str">
        <f>UPPER(IF(OR(L50="a",L50="as"),K48,IF(OR(L50="b",L50="bs"),K52,0)))</f>
        <v>JÓZSEF</v>
      </c>
      <c r="N50" s="289"/>
      <c r="O50" s="219"/>
      <c r="P50" s="320"/>
      <c r="Q50" s="219"/>
      <c r="R50" s="320"/>
      <c r="S50" s="223"/>
      <c r="T50" s="59"/>
      <c r="U50" s="59"/>
      <c r="V50" s="59"/>
      <c r="W50" s="59"/>
      <c r="X50" s="59"/>
      <c r="Y50" s="59"/>
      <c r="Z50" s="59"/>
      <c r="AA50" s="59"/>
      <c r="AB50" s="59"/>
      <c r="AC50" s="59"/>
      <c r="AD50" s="59"/>
      <c r="AE50" s="59"/>
      <c r="AF50" s="59"/>
      <c r="AG50" s="59"/>
      <c r="AH50" s="59"/>
      <c r="AI50" s="59"/>
      <c r="AJ50" s="59"/>
      <c r="AK50" s="59"/>
    </row>
    <row r="51" spans="1:37" ht="9.6" customHeight="1" x14ac:dyDescent="0.25">
      <c r="A51" s="224">
        <v>23</v>
      </c>
      <c r="B51" s="261">
        <f>IF($E51="","",VLOOKUP($E51,'Fiú 6 kcs. B ELO'!$A$7:$O$48,14))</f>
        <v>0</v>
      </c>
      <c r="C51" s="261">
        <f>IF($E51="","",VLOOKUP($E51,'Fiú 6 kcs. B ELO'!$A$7:$O$48,15))</f>
        <v>0</v>
      </c>
      <c r="D51" s="262">
        <f>IF($E51="","",VLOOKUP($E51,'Fiú 6 kcs. B ELO'!$A$7:$O$48,5))</f>
        <v>0</v>
      </c>
      <c r="E51" s="263">
        <v>12</v>
      </c>
      <c r="F51" s="274" t="str">
        <f>UPPER(IF($E51="","",VLOOKUP($E51,'Fiú 6 kcs. B ELO'!$A$7:$O$48,2)))</f>
        <v>JÓZSEF</v>
      </c>
      <c r="G51" s="274" t="str">
        <f>IF($E51="","",VLOOKUP($E51,'Fiú 6 kcs. B ELO'!$A$7:$O$48,3))</f>
        <v>Bálint</v>
      </c>
      <c r="H51" s="274"/>
      <c r="I51" s="274" t="str">
        <f>IF($E51="","",VLOOKUP($E51,'Fiú 6 kcs. B ELO'!$A$7:$O$48,4))</f>
        <v>Tóparti Gimn. Szfvár</v>
      </c>
      <c r="J51" s="265"/>
      <c r="K51" s="266"/>
      <c r="L51" s="282"/>
      <c r="M51" s="266" t="s">
        <v>422</v>
      </c>
      <c r="N51" s="281"/>
      <c r="O51" s="219"/>
      <c r="P51" s="320"/>
      <c r="Q51" s="219"/>
      <c r="R51" s="320"/>
      <c r="S51" s="223"/>
      <c r="T51" s="59"/>
      <c r="U51" s="59"/>
      <c r="V51" s="59"/>
      <c r="W51" s="59"/>
      <c r="X51" s="59"/>
      <c r="Y51" s="59"/>
      <c r="Z51" s="59"/>
      <c r="AA51" s="59"/>
      <c r="AB51" s="59"/>
      <c r="AC51" s="59"/>
      <c r="AD51" s="59"/>
      <c r="AE51" s="59"/>
      <c r="AF51" s="59"/>
      <c r="AG51" s="59"/>
      <c r="AH51" s="59"/>
      <c r="AI51" s="59"/>
      <c r="AJ51" s="59"/>
      <c r="AK51" s="59"/>
    </row>
    <row r="52" spans="1:37" ht="9.6" customHeight="1" x14ac:dyDescent="0.25">
      <c r="A52" s="224"/>
      <c r="B52" s="268"/>
      <c r="C52" s="268"/>
      <c r="D52" s="269"/>
      <c r="E52" s="268"/>
      <c r="F52" s="266"/>
      <c r="G52" s="266"/>
      <c r="H52" s="270"/>
      <c r="I52" s="279" t="s">
        <v>140</v>
      </c>
      <c r="J52" s="225" t="s">
        <v>383</v>
      </c>
      <c r="K52" s="272" t="str">
        <f>UPPER(IF(OR(J52="a",J52="as"),F51,IF(OR(J52="b",J52="bs"),F53,0)))</f>
        <v>JÓZSEF</v>
      </c>
      <c r="L52" s="284"/>
      <c r="M52" s="266"/>
      <c r="N52" s="281"/>
      <c r="O52" s="219"/>
      <c r="P52" s="320"/>
      <c r="Q52" s="219"/>
      <c r="R52" s="320"/>
      <c r="S52" s="223"/>
      <c r="T52" s="59"/>
      <c r="U52" s="59"/>
      <c r="V52" s="59"/>
      <c r="W52" s="59"/>
      <c r="X52" s="59"/>
      <c r="Y52" s="59"/>
      <c r="Z52" s="59"/>
      <c r="AA52" s="59"/>
      <c r="AB52" s="59"/>
      <c r="AC52" s="59"/>
      <c r="AD52" s="59"/>
      <c r="AE52" s="59"/>
      <c r="AF52" s="59"/>
      <c r="AG52" s="59"/>
      <c r="AH52" s="59"/>
      <c r="AI52" s="59"/>
      <c r="AJ52" s="59"/>
      <c r="AK52" s="59"/>
    </row>
    <row r="53" spans="1:37" ht="9.6" customHeight="1" x14ac:dyDescent="0.25">
      <c r="A53" s="218">
        <v>24</v>
      </c>
      <c r="B53" s="261">
        <f>IF($E53="","",VLOOKUP($E53,'Fiú 6 kcs. B ELO'!$A$7:$O$48,14))</f>
        <v>0</v>
      </c>
      <c r="C53" s="261">
        <f>IF($E53="","",VLOOKUP($E53,'Fiú 6 kcs. B ELO'!$A$7:$O$48,15))</f>
        <v>0</v>
      </c>
      <c r="D53" s="262">
        <f>IF($E53="","",VLOOKUP($E53,'Fiú 6 kcs. B ELO'!$A$7:$O$48,5))</f>
        <v>0</v>
      </c>
      <c r="E53" s="263">
        <v>4</v>
      </c>
      <c r="F53" s="264" t="str">
        <f>UPPER(IF($E53="","",VLOOKUP($E53,'Fiú 6 kcs. B ELO'!$A$7:$O$48,2)))</f>
        <v>SILLYE</v>
      </c>
      <c r="G53" s="264" t="str">
        <f>IF($E53="","",VLOOKUP($E53,'Fiú 6 kcs. B ELO'!$A$7:$O$48,3))</f>
        <v xml:space="preserve"> Imre Botond</v>
      </c>
      <c r="H53" s="264"/>
      <c r="I53" s="264" t="str">
        <f>IF($E53="","",VLOOKUP($E53,'Fiú 6 kcs. B ELO'!$A$7:$O$48,4))</f>
        <v>Pécsi Tudományegyetem Gyakorló Általános Iskola, Gimnázium és Óvoda</v>
      </c>
      <c r="J53" s="285"/>
      <c r="K53" s="266" t="s">
        <v>395</v>
      </c>
      <c r="L53" s="266"/>
      <c r="M53" s="266"/>
      <c r="N53" s="281"/>
      <c r="O53" s="219"/>
      <c r="P53" s="320"/>
      <c r="Q53" s="219"/>
      <c r="R53" s="320"/>
      <c r="S53" s="223"/>
      <c r="T53" s="59"/>
      <c r="U53" s="59"/>
      <c r="V53" s="59"/>
      <c r="W53" s="59"/>
      <c r="X53" s="59"/>
      <c r="Y53" s="59"/>
      <c r="Z53" s="59"/>
      <c r="AA53" s="59"/>
      <c r="AB53" s="59"/>
      <c r="AC53" s="59"/>
      <c r="AD53" s="59"/>
      <c r="AE53" s="59"/>
      <c r="AF53" s="59"/>
      <c r="AG53" s="59"/>
      <c r="AH53" s="59"/>
      <c r="AI53" s="59"/>
      <c r="AJ53" s="59"/>
      <c r="AK53" s="59"/>
    </row>
    <row r="54" spans="1:37" ht="9.6" customHeight="1" x14ac:dyDescent="0.25">
      <c r="A54" s="224"/>
      <c r="B54" s="268"/>
      <c r="C54" s="268"/>
      <c r="D54" s="269"/>
      <c r="E54" s="268"/>
      <c r="F54" s="286"/>
      <c r="G54" s="286"/>
      <c r="H54" s="290"/>
      <c r="I54" s="286"/>
      <c r="J54" s="278"/>
      <c r="K54" s="266"/>
      <c r="L54" s="266"/>
      <c r="M54" s="266"/>
      <c r="N54" s="281"/>
      <c r="O54" s="279" t="s">
        <v>140</v>
      </c>
      <c r="P54" s="226" t="s">
        <v>383</v>
      </c>
      <c r="Q54" s="272" t="str">
        <f>UPPER(IF(OR(P54="a",P54="as"),O46,IF(OR(P54="b",P54="bs"),O62,0)))</f>
        <v>JÓZSEF</v>
      </c>
      <c r="R54" s="322"/>
      <c r="S54" s="223"/>
      <c r="T54" s="59"/>
      <c r="U54" s="59"/>
      <c r="V54" s="59"/>
      <c r="W54" s="59"/>
      <c r="X54" s="59"/>
      <c r="Y54" s="59"/>
      <c r="Z54" s="59"/>
      <c r="AA54" s="59"/>
      <c r="AB54" s="59"/>
      <c r="AC54" s="59"/>
      <c r="AD54" s="59"/>
      <c r="AE54" s="59"/>
      <c r="AF54" s="59"/>
      <c r="AG54" s="59"/>
      <c r="AH54" s="59"/>
      <c r="AI54" s="59"/>
      <c r="AJ54" s="59"/>
      <c r="AK54" s="59"/>
    </row>
    <row r="55" spans="1:37" ht="9.6" customHeight="1" x14ac:dyDescent="0.25">
      <c r="A55" s="218">
        <v>25</v>
      </c>
      <c r="B55" s="261">
        <f>IF($E55="","",VLOOKUP($E55,'Fiú 6 kcs. B ELO'!$A$7:$O$48,14))</f>
        <v>0</v>
      </c>
      <c r="C55" s="261">
        <f>IF($E55="","",VLOOKUP($E55,'Fiú 6 kcs. B ELO'!$A$7:$O$48,15))</f>
        <v>0</v>
      </c>
      <c r="D55" s="262">
        <f>IF($E55="","",VLOOKUP($E55,'Fiú 6 kcs. B ELO'!$A$7:$O$48,5))</f>
        <v>0</v>
      </c>
      <c r="E55" s="263">
        <v>6</v>
      </c>
      <c r="F55" s="264" t="str">
        <f>UPPER(IF($E55="","",VLOOKUP($E55,'Fiú 6 kcs. B ELO'!$A$7:$O$48,2)))</f>
        <v>PIROS-NESZÁDELI</v>
      </c>
      <c r="G55" s="264" t="str">
        <f>IF($E55="","",VLOOKUP($E55,'Fiú 6 kcs. B ELO'!$A$7:$O$48,3))</f>
        <v xml:space="preserve"> Gergely</v>
      </c>
      <c r="H55" s="264"/>
      <c r="I55" s="264" t="str">
        <f>IF($E55="","",VLOOKUP($E55,'Fiú 6 kcs. B ELO'!$A$7:$O$48,4))</f>
        <v>Irinyi János Református Oktatási Központ - Óvoda, Általános Iskola, Technikum, Szakgimnázium és Diákotthon</v>
      </c>
      <c r="J55" s="265"/>
      <c r="K55" s="266"/>
      <c r="L55" s="266"/>
      <c r="M55" s="266"/>
      <c r="N55" s="281"/>
      <c r="O55" s="219"/>
      <c r="P55" s="320"/>
      <c r="Q55" s="266" t="s">
        <v>450</v>
      </c>
      <c r="R55" s="220"/>
      <c r="S55" s="223"/>
      <c r="T55" s="59"/>
      <c r="U55" s="59"/>
      <c r="V55" s="59"/>
      <c r="W55" s="59"/>
      <c r="X55" s="59"/>
      <c r="Y55" s="59"/>
      <c r="Z55" s="59"/>
      <c r="AA55" s="59"/>
      <c r="AB55" s="59"/>
      <c r="AC55" s="59"/>
      <c r="AD55" s="59"/>
      <c r="AE55" s="59"/>
      <c r="AF55" s="59"/>
      <c r="AG55" s="59"/>
      <c r="AH55" s="59"/>
      <c r="AI55" s="59"/>
      <c r="AJ55" s="59"/>
      <c r="AK55" s="59"/>
    </row>
    <row r="56" spans="1:37" ht="9.6" customHeight="1" x14ac:dyDescent="0.25">
      <c r="A56" s="224"/>
      <c r="B56" s="268"/>
      <c r="C56" s="268"/>
      <c r="D56" s="269"/>
      <c r="E56" s="268"/>
      <c r="F56" s="266"/>
      <c r="G56" s="266"/>
      <c r="H56" s="270"/>
      <c r="I56" s="279" t="s">
        <v>140</v>
      </c>
      <c r="J56" s="225" t="s">
        <v>384</v>
      </c>
      <c r="K56" s="272" t="str">
        <f>UPPER(IF(OR(J56="a",J56="as"),F55,IF(OR(J56="b",J56="bs"),F57,0)))</f>
        <v>DOMONYAI</v>
      </c>
      <c r="L56" s="272"/>
      <c r="M56" s="266"/>
      <c r="N56" s="281"/>
      <c r="O56" s="219"/>
      <c r="P56" s="320"/>
      <c r="Q56" s="219"/>
      <c r="R56" s="220"/>
      <c r="S56" s="223"/>
      <c r="T56" s="59"/>
      <c r="U56" s="59"/>
      <c r="V56" s="59"/>
      <c r="W56" s="59"/>
      <c r="X56" s="59"/>
      <c r="Y56" s="59"/>
      <c r="Z56" s="59"/>
      <c r="AA56" s="59"/>
      <c r="AB56" s="59"/>
      <c r="AC56" s="59"/>
      <c r="AD56" s="59"/>
      <c r="AE56" s="59"/>
      <c r="AF56" s="59"/>
      <c r="AG56" s="59"/>
      <c r="AH56" s="59"/>
      <c r="AI56" s="59"/>
      <c r="AJ56" s="59"/>
      <c r="AK56" s="59"/>
    </row>
    <row r="57" spans="1:37" ht="9.6" customHeight="1" x14ac:dyDescent="0.25">
      <c r="A57" s="224">
        <v>26</v>
      </c>
      <c r="B57" s="261" t="str">
        <f>IF($E57="","",VLOOKUP($E57,'Fiú 6 kcs. B ELO'!$A$7:$O$48,14))</f>
        <v/>
      </c>
      <c r="C57" s="261" t="str">
        <f>IF($E57="","",VLOOKUP($E57,'Fiú 6 kcs. B ELO'!$A$7:$O$48,15))</f>
        <v/>
      </c>
      <c r="D57" s="262" t="str">
        <f>IF($E57="","",VLOOKUP($E57,'Fiú 6 kcs. B ELO'!$A$7:$O$48,5))</f>
        <v/>
      </c>
      <c r="E57" s="263"/>
      <c r="F57" s="274" t="s">
        <v>407</v>
      </c>
      <c r="G57" s="274" t="s">
        <v>369</v>
      </c>
      <c r="H57" s="274"/>
      <c r="I57" s="274" t="str">
        <f>IF($E57="","",VLOOKUP($E57,'Fiú 6 kcs. B ELO'!$A$7:$O$48,4))</f>
        <v/>
      </c>
      <c r="J57" s="275"/>
      <c r="K57" s="266" t="s">
        <v>416</v>
      </c>
      <c r="L57" s="276"/>
      <c r="M57" s="266"/>
      <c r="N57" s="281"/>
      <c r="O57" s="219"/>
      <c r="P57" s="320"/>
      <c r="Q57" s="219"/>
      <c r="R57" s="220"/>
      <c r="S57" s="223"/>
      <c r="T57" s="59"/>
      <c r="U57" s="59"/>
      <c r="V57" s="59"/>
      <c r="W57" s="59"/>
      <c r="X57" s="59"/>
      <c r="Y57" s="59"/>
      <c r="Z57" s="59"/>
      <c r="AA57" s="59"/>
      <c r="AB57" s="59"/>
      <c r="AC57" s="59"/>
      <c r="AD57" s="59"/>
      <c r="AE57" s="59"/>
      <c r="AF57" s="59"/>
      <c r="AG57" s="59"/>
      <c r="AH57" s="59"/>
      <c r="AI57" s="59"/>
      <c r="AJ57" s="59"/>
      <c r="AK57" s="59"/>
    </row>
    <row r="58" spans="1:37" ht="9.6" customHeight="1" x14ac:dyDescent="0.25">
      <c r="A58" s="224"/>
      <c r="B58" s="268"/>
      <c r="C58" s="268"/>
      <c r="D58" s="269"/>
      <c r="E58" s="277"/>
      <c r="F58" s="266" t="s">
        <v>406</v>
      </c>
      <c r="G58" s="266"/>
      <c r="H58" s="270"/>
      <c r="I58" s="266"/>
      <c r="J58" s="278"/>
      <c r="K58" s="279" t="s">
        <v>140</v>
      </c>
      <c r="L58" s="226" t="s">
        <v>384</v>
      </c>
      <c r="M58" s="272" t="str">
        <f>UPPER(IF(OR(L58="a",L58="as"),K56,IF(OR(L58="b",L58="bs"),K60,0)))</f>
        <v>KISS</v>
      </c>
      <c r="N58" s="280"/>
      <c r="O58" s="219"/>
      <c r="P58" s="320"/>
      <c r="Q58" s="219"/>
      <c r="R58" s="220"/>
      <c r="S58" s="223"/>
      <c r="T58" s="59"/>
      <c r="U58" s="59"/>
      <c r="V58" s="59"/>
      <c r="W58" s="59"/>
      <c r="X58" s="59"/>
      <c r="Y58" s="59"/>
      <c r="Z58" s="59"/>
      <c r="AA58" s="59"/>
      <c r="AB58" s="59"/>
      <c r="AC58" s="59"/>
      <c r="AD58" s="59"/>
      <c r="AE58" s="59"/>
      <c r="AF58" s="59"/>
      <c r="AG58" s="59"/>
      <c r="AH58" s="59"/>
      <c r="AI58" s="59"/>
      <c r="AJ58" s="59"/>
      <c r="AK58" s="59"/>
    </row>
    <row r="59" spans="1:37" ht="9.6" customHeight="1" x14ac:dyDescent="0.25">
      <c r="A59" s="224">
        <v>27</v>
      </c>
      <c r="B59" s="261">
        <f>IF($E59="","",VLOOKUP($E59,'Fiú 6 kcs. B ELO'!$A$7:$O$48,14))</f>
        <v>0</v>
      </c>
      <c r="C59" s="261">
        <f>IF($E59="","",VLOOKUP($E59,'Fiú 6 kcs. B ELO'!$A$7:$O$48,15))</f>
        <v>0</v>
      </c>
      <c r="D59" s="262">
        <f>IF($E59="","",VLOOKUP($E59,'Fiú 6 kcs. B ELO'!$A$7:$O$48,5))</f>
        <v>0</v>
      </c>
      <c r="E59" s="263">
        <v>31</v>
      </c>
      <c r="F59" s="274" t="str">
        <f>UPPER(IF($E59="","",VLOOKUP($E59,'Fiú 6 kcs. B ELO'!$A$7:$O$48,2)))</f>
        <v>KISS</v>
      </c>
      <c r="G59" s="274" t="str">
        <f>IF($E59="","",VLOOKUP($E59,'Fiú 6 kcs. B ELO'!$A$7:$O$48,3))</f>
        <v>Benedek</v>
      </c>
      <c r="H59" s="274"/>
      <c r="I59" s="274" t="str">
        <f>IF($E59="","",VLOOKUP($E59,'Fiú 6 kcs. B ELO'!$A$7:$O$48,4))</f>
        <v>Szombathelyi Zrínyi Ilona Általános Iskola</v>
      </c>
      <c r="J59" s="265"/>
      <c r="K59" s="266"/>
      <c r="L59" s="282"/>
      <c r="M59" s="266" t="s">
        <v>404</v>
      </c>
      <c r="N59" s="283"/>
      <c r="O59" s="219"/>
      <c r="P59" s="320"/>
      <c r="Q59" s="219"/>
      <c r="R59" s="220"/>
      <c r="S59" s="227"/>
      <c r="T59" s="59"/>
      <c r="U59" s="59"/>
      <c r="V59" s="59"/>
      <c r="W59" s="59"/>
      <c r="X59" s="59"/>
      <c r="Y59" s="59"/>
      <c r="Z59" s="59"/>
      <c r="AA59" s="59"/>
      <c r="AB59" s="59"/>
      <c r="AC59" s="59"/>
      <c r="AD59" s="59"/>
      <c r="AE59" s="59"/>
      <c r="AF59" s="59"/>
      <c r="AG59" s="59"/>
      <c r="AH59" s="59"/>
      <c r="AI59" s="59"/>
      <c r="AJ59" s="59"/>
      <c r="AK59" s="59"/>
    </row>
    <row r="60" spans="1:37" ht="9.6" customHeight="1" x14ac:dyDescent="0.25">
      <c r="A60" s="224"/>
      <c r="B60" s="268"/>
      <c r="C60" s="268"/>
      <c r="D60" s="269"/>
      <c r="E60" s="277"/>
      <c r="F60" s="266"/>
      <c r="G60" s="266"/>
      <c r="H60" s="270"/>
      <c r="I60" s="279" t="s">
        <v>140</v>
      </c>
      <c r="J60" s="225" t="s">
        <v>383</v>
      </c>
      <c r="K60" s="272" t="str">
        <f>UPPER(IF(OR(J60="a",J60="as"),F59,IF(OR(J60="b",J60="bs"),F61,0)))</f>
        <v>KISS</v>
      </c>
      <c r="L60" s="284"/>
      <c r="M60" s="266"/>
      <c r="N60" s="283"/>
      <c r="O60" s="219"/>
      <c r="P60" s="320"/>
      <c r="Q60" s="219"/>
      <c r="R60" s="220"/>
      <c r="S60" s="223"/>
      <c r="T60" s="59"/>
      <c r="U60" s="59"/>
      <c r="V60" s="59"/>
      <c r="W60" s="59"/>
      <c r="X60" s="59"/>
      <c r="Y60" s="59"/>
      <c r="Z60" s="59"/>
      <c r="AA60" s="59"/>
      <c r="AB60" s="59"/>
      <c r="AC60" s="59"/>
      <c r="AD60" s="59"/>
      <c r="AE60" s="59"/>
      <c r="AF60" s="59"/>
      <c r="AG60" s="59"/>
      <c r="AH60" s="59"/>
      <c r="AI60" s="59"/>
      <c r="AJ60" s="59"/>
      <c r="AK60" s="59"/>
    </row>
    <row r="61" spans="1:37" ht="9.6" customHeight="1" x14ac:dyDescent="0.25">
      <c r="A61" s="224">
        <v>28</v>
      </c>
      <c r="B61" s="261">
        <f>IF($E61="","",VLOOKUP($E61,'Fiú 6 kcs. B ELO'!$A$7:$O$48,14))</f>
        <v>0</v>
      </c>
      <c r="C61" s="261">
        <f>IF($E61="","",VLOOKUP($E61,'Fiú 6 kcs. B ELO'!$A$7:$O$48,15))</f>
        <v>0</v>
      </c>
      <c r="D61" s="262">
        <f>IF($E61="","",VLOOKUP($E61,'Fiú 6 kcs. B ELO'!$A$7:$O$48,5))</f>
        <v>0</v>
      </c>
      <c r="E61" s="263">
        <v>24</v>
      </c>
      <c r="F61" s="274" t="str">
        <f>UPPER(IF($E61="","",VLOOKUP($E61,'Fiú 6 kcs. B ELO'!$A$7:$O$48,2)))</f>
        <v>DOBOS</v>
      </c>
      <c r="G61" s="274" t="str">
        <f>IF($E61="","",VLOOKUP($E61,'Fiú 6 kcs. B ELO'!$A$7:$O$48,3))</f>
        <v>Gergő</v>
      </c>
      <c r="H61" s="274"/>
      <c r="I61" s="274" t="str">
        <f>IF($E61="","",VLOOKUP($E61,'Fiú 6 kcs. B ELO'!$A$7:$O$48,4))</f>
        <v>Dabasi Táncsics Mihály Gimnázium</v>
      </c>
      <c r="J61" s="285"/>
      <c r="K61" s="266" t="s">
        <v>400</v>
      </c>
      <c r="L61" s="266"/>
      <c r="M61" s="266"/>
      <c r="N61" s="283"/>
      <c r="O61" s="219"/>
      <c r="P61" s="320"/>
      <c r="Q61" s="219"/>
      <c r="R61" s="220"/>
      <c r="S61" s="223"/>
      <c r="T61" s="59"/>
      <c r="U61" s="59"/>
      <c r="V61" s="59"/>
      <c r="W61" s="59"/>
      <c r="X61" s="59"/>
      <c r="Y61" s="59"/>
      <c r="Z61" s="59"/>
      <c r="AA61" s="59"/>
      <c r="AB61" s="59"/>
      <c r="AC61" s="59"/>
      <c r="AD61" s="59"/>
      <c r="AE61" s="59"/>
      <c r="AF61" s="59"/>
      <c r="AG61" s="59"/>
      <c r="AH61" s="59"/>
      <c r="AI61" s="59"/>
      <c r="AJ61" s="59"/>
      <c r="AK61" s="59"/>
    </row>
    <row r="62" spans="1:37" ht="9.6" customHeight="1" x14ac:dyDescent="0.25">
      <c r="A62" s="224"/>
      <c r="B62" s="268"/>
      <c r="C62" s="268"/>
      <c r="D62" s="269"/>
      <c r="E62" s="277"/>
      <c r="F62" s="266"/>
      <c r="G62" s="266"/>
      <c r="H62" s="270"/>
      <c r="I62" s="266"/>
      <c r="J62" s="278"/>
      <c r="K62" s="266"/>
      <c r="L62" s="266"/>
      <c r="M62" s="279" t="s">
        <v>140</v>
      </c>
      <c r="N62" s="226" t="s">
        <v>384</v>
      </c>
      <c r="O62" s="272" t="str">
        <f>UPPER(IF(OR(N62="a",N62="as"),M58,IF(OR(N62="b",N62="bs"),M66,0)))</f>
        <v xml:space="preserve">T. NAGY </v>
      </c>
      <c r="P62" s="322"/>
      <c r="Q62" s="219"/>
      <c r="R62" s="220"/>
      <c r="S62" s="223"/>
      <c r="T62" s="59"/>
      <c r="U62" s="59"/>
      <c r="V62" s="59"/>
      <c r="W62" s="59"/>
      <c r="X62" s="59"/>
      <c r="Y62" s="59"/>
      <c r="Z62" s="59"/>
      <c r="AA62" s="59"/>
      <c r="AB62" s="59"/>
      <c r="AC62" s="59"/>
      <c r="AD62" s="59"/>
      <c r="AE62" s="59"/>
      <c r="AF62" s="59"/>
      <c r="AG62" s="59"/>
      <c r="AH62" s="59"/>
      <c r="AI62" s="59"/>
      <c r="AJ62" s="59"/>
      <c r="AK62" s="59"/>
    </row>
    <row r="63" spans="1:37" ht="9.6" customHeight="1" x14ac:dyDescent="0.25">
      <c r="A63" s="224">
        <v>29</v>
      </c>
      <c r="B63" s="261">
        <f>IF($E63="","",VLOOKUP($E63,'Fiú 6 kcs. B ELO'!$A$7:$O$48,14))</f>
        <v>0</v>
      </c>
      <c r="C63" s="261">
        <f>IF($E63="","",VLOOKUP($E63,'Fiú 6 kcs. B ELO'!$A$7:$O$48,15))</f>
        <v>0</v>
      </c>
      <c r="D63" s="262">
        <f>IF($E63="","",VLOOKUP($E63,'Fiú 6 kcs. B ELO'!$A$7:$O$48,5))</f>
        <v>0</v>
      </c>
      <c r="E63" s="263">
        <v>10</v>
      </c>
      <c r="F63" s="274" t="str">
        <f>UPPER(IF($E63="","",VLOOKUP($E63,'Fiú 6 kcs. B ELO'!$A$7:$O$48,2)))</f>
        <v xml:space="preserve">TÓBIÁS </v>
      </c>
      <c r="G63" s="274" t="str">
        <f>IF($E63="","",VLOOKUP($E63,'Fiú 6 kcs. B ELO'!$A$7:$O$48,3))</f>
        <v>Péter</v>
      </c>
      <c r="H63" s="274"/>
      <c r="I63" s="274" t="str">
        <f>IF($E63="","",VLOOKUP($E63,'Fiú 6 kcs. B ELO'!$A$7:$O$48,4))</f>
        <v>Hódmezővásárhelyi Varga Tamás Általános Iskola</v>
      </c>
      <c r="J63" s="287"/>
      <c r="K63" s="266"/>
      <c r="L63" s="266"/>
      <c r="M63" s="266"/>
      <c r="N63" s="283"/>
      <c r="O63" s="266" t="s">
        <v>417</v>
      </c>
      <c r="P63" s="281"/>
      <c r="Q63" s="221"/>
      <c r="R63" s="222"/>
      <c r="S63" s="223"/>
      <c r="T63" s="59"/>
      <c r="U63" s="59"/>
      <c r="V63" s="59"/>
      <c r="W63" s="59"/>
      <c r="X63" s="59"/>
      <c r="Y63" s="59"/>
      <c r="Z63" s="59"/>
      <c r="AA63" s="59"/>
      <c r="AB63" s="59"/>
      <c r="AC63" s="59"/>
      <c r="AD63" s="59"/>
      <c r="AE63" s="59"/>
      <c r="AF63" s="59"/>
      <c r="AG63" s="59"/>
      <c r="AH63" s="59"/>
      <c r="AI63" s="59"/>
      <c r="AJ63" s="59"/>
      <c r="AK63" s="59"/>
    </row>
    <row r="64" spans="1:37" ht="9.6" customHeight="1" x14ac:dyDescent="0.25">
      <c r="A64" s="224"/>
      <c r="B64" s="268"/>
      <c r="C64" s="268"/>
      <c r="D64" s="269"/>
      <c r="E64" s="277"/>
      <c r="F64" s="266"/>
      <c r="G64" s="266"/>
      <c r="H64" s="270"/>
      <c r="I64" s="279" t="s">
        <v>140</v>
      </c>
      <c r="J64" s="225" t="s">
        <v>384</v>
      </c>
      <c r="K64" s="272" t="str">
        <f>UPPER(IF(OR(J64="a",J64="as"),F63,IF(OR(J64="b",J64="bs"),F65,0)))</f>
        <v>SZEBENI-KISS</v>
      </c>
      <c r="L64" s="272"/>
      <c r="M64" s="266"/>
      <c r="N64" s="283"/>
      <c r="O64" s="281"/>
      <c r="P64" s="281"/>
      <c r="Q64" s="221"/>
      <c r="R64" s="222"/>
      <c r="S64" s="223"/>
      <c r="T64" s="59"/>
      <c r="U64" s="59"/>
      <c r="V64" s="59"/>
      <c r="W64" s="59"/>
      <c r="X64" s="59"/>
      <c r="Y64" s="59"/>
      <c r="Z64" s="59"/>
      <c r="AA64" s="59"/>
      <c r="AB64" s="59"/>
      <c r="AC64" s="59"/>
      <c r="AD64" s="59"/>
      <c r="AE64" s="59"/>
      <c r="AF64" s="59"/>
      <c r="AG64" s="59"/>
      <c r="AH64" s="59"/>
      <c r="AI64" s="59"/>
      <c r="AJ64" s="59"/>
      <c r="AK64" s="59"/>
    </row>
    <row r="65" spans="1:37" ht="9.6" customHeight="1" x14ac:dyDescent="0.25">
      <c r="A65" s="224">
        <v>30</v>
      </c>
      <c r="B65" s="261">
        <f>IF($E65="","",VLOOKUP($E65,'Fiú 6 kcs. B ELO'!$A$7:$O$48,14))</f>
        <v>0</v>
      </c>
      <c r="C65" s="261">
        <f>IF($E65="","",VLOOKUP($E65,'Fiú 6 kcs. B ELO'!$A$7:$O$48,15))</f>
        <v>0</v>
      </c>
      <c r="D65" s="262">
        <f>IF($E65="","",VLOOKUP($E65,'Fiú 6 kcs. B ELO'!$A$7:$O$48,5))</f>
        <v>0</v>
      </c>
      <c r="E65" s="263">
        <v>19</v>
      </c>
      <c r="F65" s="274" t="str">
        <f>UPPER(IF($E65="","",VLOOKUP($E65,'Fiú 6 kcs. B ELO'!$A$7:$O$48,2)))</f>
        <v>SZEBENI-KISS</v>
      </c>
      <c r="G65" s="274" t="str">
        <f>IF($E65="","",VLOOKUP($E65,'Fiú 6 kcs. B ELO'!$A$7:$O$48,3))</f>
        <v>Dominik</v>
      </c>
      <c r="H65" s="274"/>
      <c r="I65" s="274" t="str">
        <f>IF($E65="","",VLOOKUP($E65,'Fiú 6 kcs. B ELO'!$A$7:$O$48,4))</f>
        <v>Jászberényi Nagyboldogasszony Katolikus Óvoda, Kéttannyelvű Általános Iskola és Gimnázium</v>
      </c>
      <c r="J65" s="275"/>
      <c r="K65" s="266" t="s">
        <v>395</v>
      </c>
      <c r="L65" s="276"/>
      <c r="M65" s="266"/>
      <c r="N65" s="283"/>
      <c r="O65" s="281"/>
      <c r="P65" s="281"/>
      <c r="Q65" s="221"/>
      <c r="R65" s="222"/>
      <c r="S65" s="223"/>
      <c r="T65" s="59"/>
      <c r="U65" s="59"/>
      <c r="V65" s="59"/>
      <c r="W65" s="59"/>
      <c r="X65" s="59"/>
      <c r="Y65" s="59"/>
      <c r="Z65" s="59"/>
      <c r="AA65" s="59"/>
      <c r="AB65" s="59"/>
      <c r="AC65" s="59"/>
      <c r="AD65" s="59"/>
      <c r="AE65" s="59"/>
      <c r="AF65" s="59"/>
      <c r="AG65" s="59"/>
      <c r="AH65" s="59"/>
      <c r="AI65" s="59"/>
      <c r="AJ65" s="59"/>
      <c r="AK65" s="59"/>
    </row>
    <row r="66" spans="1:37" ht="9.6" customHeight="1" x14ac:dyDescent="0.25">
      <c r="A66" s="224"/>
      <c r="B66" s="268"/>
      <c r="C66" s="268"/>
      <c r="D66" s="269"/>
      <c r="E66" s="277"/>
      <c r="F66" s="266"/>
      <c r="G66" s="266"/>
      <c r="H66" s="270"/>
      <c r="I66" s="266"/>
      <c r="J66" s="278"/>
      <c r="K66" s="279" t="s">
        <v>140</v>
      </c>
      <c r="L66" s="226" t="s">
        <v>384</v>
      </c>
      <c r="M66" s="272" t="str">
        <f>UPPER(IF(OR(L66="a",L66="as"),K64,IF(OR(L66="b",L66="bs"),K68,0)))</f>
        <v xml:space="preserve">T. NAGY </v>
      </c>
      <c r="N66" s="289"/>
      <c r="O66" s="281"/>
      <c r="P66" s="281"/>
      <c r="Q66" s="221"/>
      <c r="R66" s="222"/>
      <c r="S66" s="223"/>
      <c r="T66" s="59"/>
      <c r="U66" s="59"/>
      <c r="V66" s="59"/>
      <c r="W66" s="59"/>
      <c r="X66" s="59"/>
      <c r="Y66" s="59"/>
      <c r="Z66" s="59"/>
      <c r="AA66" s="59"/>
      <c r="AB66" s="59"/>
      <c r="AC66" s="59"/>
      <c r="AD66" s="59"/>
      <c r="AE66" s="59"/>
      <c r="AF66" s="59"/>
      <c r="AG66" s="59"/>
      <c r="AH66" s="59"/>
      <c r="AI66" s="59"/>
      <c r="AJ66" s="59"/>
      <c r="AK66" s="59"/>
    </row>
    <row r="67" spans="1:37" ht="9.6" customHeight="1" x14ac:dyDescent="0.25">
      <c r="A67" s="224">
        <v>31</v>
      </c>
      <c r="B67" s="261">
        <f>IF($E67="","",VLOOKUP($E67,'Fiú 6 kcs. B ELO'!$A$7:$O$48,14))</f>
        <v>0</v>
      </c>
      <c r="C67" s="261">
        <f>IF($E67="","",VLOOKUP($E67,'Fiú 6 kcs. B ELO'!$A$7:$O$48,15))</f>
        <v>0</v>
      </c>
      <c r="D67" s="262">
        <f>IF($E67="","",VLOOKUP($E67,'Fiú 6 kcs. B ELO'!$A$7:$O$48,5))</f>
        <v>0</v>
      </c>
      <c r="E67" s="263">
        <v>11</v>
      </c>
      <c r="F67" s="274" t="str">
        <f>UPPER(IF($E67="","",VLOOKUP($E67,'Fiú 6 kcs. B ELO'!$A$7:$O$48,2)))</f>
        <v xml:space="preserve">T. NAGY </v>
      </c>
      <c r="G67" s="274" t="str">
        <f>IF($E67="","",VLOOKUP($E67,'Fiú 6 kcs. B ELO'!$A$7:$O$48,3))</f>
        <v>Benedek</v>
      </c>
      <c r="H67" s="274"/>
      <c r="I67" s="274" t="str">
        <f>IF($E67="","",VLOOKUP($E67,'Fiú 6 kcs. B ELO'!$A$7:$O$48,4))</f>
        <v>Teleki B. Gimn. Szfvár</v>
      </c>
      <c r="J67" s="265"/>
      <c r="K67" s="266"/>
      <c r="L67" s="282"/>
      <c r="M67" s="266" t="s">
        <v>400</v>
      </c>
      <c r="N67" s="281"/>
      <c r="O67" s="281"/>
      <c r="P67" s="281"/>
      <c r="Q67" s="221"/>
      <c r="R67" s="222"/>
      <c r="S67" s="223"/>
      <c r="T67" s="59"/>
      <c r="U67" s="59"/>
      <c r="V67" s="59"/>
      <c r="W67" s="59"/>
      <c r="X67" s="59"/>
      <c r="Y67" s="59"/>
      <c r="Z67" s="59"/>
      <c r="AA67" s="59"/>
      <c r="AB67" s="59"/>
      <c r="AC67" s="59"/>
      <c r="AD67" s="59"/>
      <c r="AE67" s="59"/>
      <c r="AF67" s="59"/>
      <c r="AG67" s="59"/>
      <c r="AH67" s="59"/>
      <c r="AI67" s="59"/>
      <c r="AJ67" s="59"/>
      <c r="AK67" s="59"/>
    </row>
    <row r="68" spans="1:37" ht="9.6" customHeight="1" x14ac:dyDescent="0.25">
      <c r="A68" s="224"/>
      <c r="B68" s="268"/>
      <c r="C68" s="268"/>
      <c r="D68" s="269"/>
      <c r="E68" s="268"/>
      <c r="F68" s="266"/>
      <c r="G68" s="266"/>
      <c r="H68" s="270"/>
      <c r="I68" s="279" t="s">
        <v>140</v>
      </c>
      <c r="J68" s="225" t="s">
        <v>383</v>
      </c>
      <c r="K68" s="272" t="str">
        <f>UPPER(IF(OR(J68="a",J68="as"),F67,IF(OR(J68="b",J68="bs"),F69,0)))</f>
        <v xml:space="preserve">T. NAGY </v>
      </c>
      <c r="L68" s="284"/>
      <c r="M68" s="266"/>
      <c r="N68" s="281"/>
      <c r="O68" s="281"/>
      <c r="P68" s="281"/>
      <c r="Q68" s="221"/>
      <c r="R68" s="222"/>
      <c r="S68" s="223"/>
      <c r="T68" s="59"/>
      <c r="U68" s="59"/>
      <c r="V68" s="59"/>
      <c r="W68" s="59"/>
      <c r="X68" s="59"/>
      <c r="Y68" s="59"/>
      <c r="Z68" s="59"/>
      <c r="AA68" s="59"/>
      <c r="AB68" s="59"/>
      <c r="AC68" s="59"/>
      <c r="AD68" s="59"/>
      <c r="AE68" s="59"/>
      <c r="AF68" s="59"/>
      <c r="AG68" s="59"/>
      <c r="AH68" s="59"/>
      <c r="AI68" s="59"/>
      <c r="AJ68" s="59"/>
      <c r="AK68" s="59"/>
    </row>
    <row r="69" spans="1:37" ht="9.6" customHeight="1" x14ac:dyDescent="0.25">
      <c r="A69" s="218">
        <v>32</v>
      </c>
      <c r="B69" s="261">
        <f>IF($E69="","",VLOOKUP($E69,'Fiú 6 kcs. B ELO'!$A$7:$O$48,14))</f>
        <v>0</v>
      </c>
      <c r="C69" s="261">
        <f>IF($E69="","",VLOOKUP($E69,'Fiú 6 kcs. B ELO'!$A$7:$O$48,15))</f>
        <v>0</v>
      </c>
      <c r="D69" s="262">
        <f>IF($E69="","",VLOOKUP($E69,'Fiú 6 kcs. B ELO'!$A$7:$O$48,5))</f>
        <v>0</v>
      </c>
      <c r="E69" s="263">
        <v>2</v>
      </c>
      <c r="F69" s="264" t="str">
        <f>UPPER(IF($E69="","",VLOOKUP($E69,'Fiú 6 kcs. B ELO'!$A$7:$O$48,2)))</f>
        <v xml:space="preserve">STEFÁNOVICS </v>
      </c>
      <c r="G69" s="264" t="str">
        <f>IF($E69="","",VLOOKUP($E69,'Fiú 6 kcs. B ELO'!$A$7:$O$48,3))</f>
        <v>Zsombor Levente</v>
      </c>
      <c r="H69" s="264"/>
      <c r="I69" s="264" t="str">
        <f>IF($E69="","",VLOOKUP($E69,'Fiú 6 kcs. B ELO'!$A$7:$O$48,4))</f>
        <v>Bajai III. Béla Gimnázium</v>
      </c>
      <c r="J69" s="285"/>
      <c r="K69" s="266" t="s">
        <v>400</v>
      </c>
      <c r="L69" s="266"/>
      <c r="M69" s="266"/>
      <c r="N69" s="266"/>
      <c r="O69" s="219"/>
      <c r="P69" s="220"/>
      <c r="Q69" s="221"/>
      <c r="R69" s="222"/>
      <c r="S69" s="223"/>
      <c r="T69" s="59"/>
      <c r="U69" s="59"/>
      <c r="V69" s="59"/>
      <c r="W69" s="59"/>
      <c r="X69" s="59"/>
      <c r="Y69" s="59"/>
      <c r="Z69" s="59"/>
      <c r="AA69" s="59"/>
      <c r="AB69" s="59"/>
      <c r="AC69" s="59"/>
      <c r="AD69" s="59"/>
      <c r="AE69" s="59"/>
      <c r="AF69" s="59"/>
      <c r="AG69" s="59"/>
      <c r="AH69" s="59"/>
      <c r="AI69" s="59"/>
      <c r="AJ69" s="59"/>
      <c r="AK69" s="59"/>
    </row>
    <row r="70" spans="1:37" ht="6.75" customHeight="1" x14ac:dyDescent="0.25">
      <c r="A70" s="228"/>
      <c r="B70" s="228"/>
      <c r="C70" s="228"/>
      <c r="D70" s="228"/>
      <c r="E70" s="228"/>
      <c r="F70" s="297"/>
      <c r="G70" s="297"/>
      <c r="H70" s="297"/>
      <c r="I70" s="297"/>
      <c r="J70" s="230"/>
      <c r="K70" s="229"/>
      <c r="L70" s="231"/>
      <c r="M70" s="229"/>
      <c r="N70" s="231"/>
      <c r="O70" s="229"/>
      <c r="P70" s="231"/>
      <c r="Q70" s="229"/>
      <c r="R70" s="231"/>
      <c r="S70" s="232"/>
      <c r="T70" s="52"/>
      <c r="U70" s="52"/>
      <c r="V70" s="52"/>
      <c r="W70" s="52"/>
      <c r="X70" s="52"/>
      <c r="Y70" s="52"/>
      <c r="Z70" s="52"/>
      <c r="AA70" s="52"/>
      <c r="AB70" s="52"/>
      <c r="AC70" s="52"/>
      <c r="AD70" s="52"/>
      <c r="AE70" s="52"/>
      <c r="AF70" s="52"/>
      <c r="AG70" s="52"/>
      <c r="AH70" s="52"/>
      <c r="AI70" s="52"/>
      <c r="AJ70" s="52"/>
      <c r="AK70" s="52"/>
    </row>
    <row r="71" spans="1:37" ht="10.5" customHeight="1" x14ac:dyDescent="0.25">
      <c r="A71" s="182" t="s">
        <v>106</v>
      </c>
      <c r="B71" s="183"/>
      <c r="C71" s="183"/>
      <c r="D71" s="184"/>
      <c r="E71" s="233" t="s">
        <v>117</v>
      </c>
      <c r="F71" s="234" t="s">
        <v>118</v>
      </c>
      <c r="G71" s="233"/>
      <c r="H71" s="233"/>
      <c r="I71" s="235"/>
      <c r="J71" s="233" t="s">
        <v>117</v>
      </c>
      <c r="K71" s="234" t="s">
        <v>119</v>
      </c>
      <c r="L71" s="236"/>
      <c r="M71" s="234" t="s">
        <v>120</v>
      </c>
      <c r="N71" s="237"/>
      <c r="O71" s="238" t="s">
        <v>121</v>
      </c>
      <c r="P71" s="238"/>
      <c r="Q71" s="239"/>
      <c r="R71" s="240"/>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298" t="s">
        <v>122</v>
      </c>
      <c r="B72" s="299"/>
      <c r="C72" s="300"/>
      <c r="D72" s="301"/>
      <c r="E72" s="302">
        <v>1</v>
      </c>
      <c r="F72" s="241" t="str">
        <f>IF(E72&gt;$R$79,0,UPPER(VLOOKUP(E72,'Fiú 6 kcs. B ELO'!$A$7:$Q$134,2)))</f>
        <v xml:space="preserve">MARUSA </v>
      </c>
      <c r="G72" s="242"/>
      <c r="H72" s="241"/>
      <c r="I72" s="185"/>
      <c r="J72" s="303" t="s">
        <v>123</v>
      </c>
      <c r="K72" s="304"/>
      <c r="L72" s="305"/>
      <c r="M72" s="304"/>
      <c r="N72" s="306"/>
      <c r="O72" s="307" t="s">
        <v>124</v>
      </c>
      <c r="P72" s="308"/>
      <c r="Q72" s="308"/>
      <c r="R72" s="30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10" t="s">
        <v>125</v>
      </c>
      <c r="B73" s="311"/>
      <c r="C73" s="312"/>
      <c r="D73" s="313"/>
      <c r="E73" s="302">
        <v>2</v>
      </c>
      <c r="F73" s="241" t="str">
        <f>IF(E73&gt;$R$79,0,UPPER(VLOOKUP(E73,'Fiú 6 kcs. B ELO'!$A$7:$Q$134,2)))</f>
        <v xml:space="preserve">STEFÁNOVICS </v>
      </c>
      <c r="G73" s="242"/>
      <c r="H73" s="241"/>
      <c r="I73" s="185"/>
      <c r="J73" s="303" t="s">
        <v>126</v>
      </c>
      <c r="K73" s="304" t="s">
        <v>381</v>
      </c>
      <c r="L73" s="305"/>
      <c r="M73" s="304"/>
      <c r="N73" s="306"/>
      <c r="O73" s="314"/>
      <c r="P73" s="315"/>
      <c r="Q73" s="311"/>
      <c r="R73" s="31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186"/>
      <c r="B74" s="187"/>
      <c r="C74" s="243"/>
      <c r="D74" s="188"/>
      <c r="E74" s="302">
        <v>3</v>
      </c>
      <c r="F74" s="241" t="str">
        <f>IF(E74&gt;$R$79,0,UPPER(VLOOKUP(E74,'Fiú 6 kcs. B ELO'!$A$7:$Q$134,2)))</f>
        <v xml:space="preserve">GUOTH </v>
      </c>
      <c r="G74" s="242"/>
      <c r="H74" s="241"/>
      <c r="I74" s="185"/>
      <c r="J74" s="303" t="s">
        <v>127</v>
      </c>
      <c r="K74" s="304"/>
      <c r="L74" s="305"/>
      <c r="M74" s="304"/>
      <c r="N74" s="306"/>
      <c r="O74" s="307" t="s">
        <v>128</v>
      </c>
      <c r="P74" s="308"/>
      <c r="Q74" s="308"/>
      <c r="R74" s="30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189"/>
      <c r="B75" s="190"/>
      <c r="C75" s="190"/>
      <c r="D75" s="191"/>
      <c r="E75" s="302">
        <v>4</v>
      </c>
      <c r="F75" s="241" t="str">
        <f>IF(E75&gt;$R$79,0,UPPER(VLOOKUP(E75,'Fiú 6 kcs. B ELO'!$A$7:$Q$134,2)))</f>
        <v>SILLYE</v>
      </c>
      <c r="G75" s="242"/>
      <c r="H75" s="241"/>
      <c r="I75" s="185"/>
      <c r="J75" s="303" t="s">
        <v>129</v>
      </c>
      <c r="K75" s="304" t="s">
        <v>382</v>
      </c>
      <c r="L75" s="305"/>
      <c r="M75" s="304"/>
      <c r="N75" s="306"/>
      <c r="O75" s="304"/>
      <c r="P75" s="305"/>
      <c r="Q75" s="304"/>
      <c r="R75" s="30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192"/>
      <c r="B76" s="49"/>
      <c r="C76" s="49"/>
      <c r="D76" s="193"/>
      <c r="E76" s="302">
        <v>5</v>
      </c>
      <c r="F76" s="241" t="str">
        <f>IF(E76&gt;$R$79,0,UPPER(VLOOKUP(E76,'Fiú 6 kcs. B ELO'!$A$7:$Q$134,2)))</f>
        <v xml:space="preserve">SZILASI </v>
      </c>
      <c r="G76" s="242"/>
      <c r="H76" s="241"/>
      <c r="I76" s="185"/>
      <c r="J76" s="303" t="s">
        <v>130</v>
      </c>
      <c r="K76" s="304"/>
      <c r="L76" s="305"/>
      <c r="M76" s="304"/>
      <c r="N76" s="306"/>
      <c r="O76" s="311"/>
      <c r="P76" s="315"/>
      <c r="Q76" s="311"/>
      <c r="R76" s="31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194"/>
      <c r="B77" s="14"/>
      <c r="C77" s="190"/>
      <c r="D77" s="191"/>
      <c r="E77" s="302">
        <v>6</v>
      </c>
      <c r="F77" s="241" t="str">
        <f>IF(E77&gt;$R$79,0,UPPER(VLOOKUP(E77,'Fiú 6 kcs. B ELO'!$A$7:$Q$134,2)))</f>
        <v>PIROS-NESZÁDELI</v>
      </c>
      <c r="G77" s="242"/>
      <c r="H77" s="241"/>
      <c r="I77" s="185"/>
      <c r="J77" s="303" t="s">
        <v>131</v>
      </c>
      <c r="K77" s="304"/>
      <c r="L77" s="305"/>
      <c r="M77" s="304"/>
      <c r="N77" s="306"/>
      <c r="O77" s="307" t="s">
        <v>33</v>
      </c>
      <c r="P77" s="308"/>
      <c r="Q77" s="308"/>
      <c r="R77" s="30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194"/>
      <c r="B78" s="14"/>
      <c r="C78" s="244"/>
      <c r="D78" s="195"/>
      <c r="E78" s="302">
        <v>7</v>
      </c>
      <c r="F78" s="241" t="str">
        <f>IF(E78&gt;$R$79,0,UPPER(VLOOKUP(E78,'Fiú 6 kcs. B ELO'!$A$7:$Q$134,2)))</f>
        <v xml:space="preserve">SOMHEGYI </v>
      </c>
      <c r="G78" s="242"/>
      <c r="H78" s="241"/>
      <c r="I78" s="185"/>
      <c r="J78" s="303" t="s">
        <v>132</v>
      </c>
      <c r="K78" s="304"/>
      <c r="L78" s="305"/>
      <c r="M78" s="304"/>
      <c r="N78" s="306"/>
      <c r="O78" s="304"/>
      <c r="P78" s="305"/>
      <c r="Q78" s="304"/>
      <c r="R78" s="30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196"/>
      <c r="B79" s="197"/>
      <c r="C79" s="245"/>
      <c r="D79" s="198"/>
      <c r="E79" s="317">
        <v>8</v>
      </c>
      <c r="F79" s="199" t="str">
        <f>IF(E79&gt;$R$79,0,UPPER(VLOOKUP(E79,'Fiú 6 kcs. B ELO'!$A$7:$Q$134,2)))</f>
        <v xml:space="preserve">MÁTYÁS </v>
      </c>
      <c r="G79" s="246"/>
      <c r="H79" s="199"/>
      <c r="I79" s="200"/>
      <c r="J79" s="318" t="s">
        <v>133</v>
      </c>
      <c r="K79" s="311"/>
      <c r="L79" s="315"/>
      <c r="M79" s="311"/>
      <c r="N79" s="316"/>
      <c r="O79" s="311">
        <f>R4</f>
        <v>0</v>
      </c>
      <c r="P79" s="315"/>
      <c r="Q79" s="311"/>
      <c r="R79" s="247">
        <f>MIN(8,'Fiú 6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24" priority="11" stopIfTrue="1">
      <formula>$E7&lt;9</formula>
    </cfRule>
  </conditionalFormatting>
  <conditionalFormatting sqref="E13 E15 E17 E19 E21 E23 E25 E27 E29 E31 E33 E35 E37 E39 E41 E43 E45 E47 E49 E51 E53 E55 E57 E59 E61 E63 E65 E67 E69">
    <cfRule type="expression" dxfId="23" priority="5" stopIfTrue="1">
      <formula>AND($E13&lt;9,$C13&gt;0)</formula>
    </cfRule>
  </conditionalFormatting>
  <conditionalFormatting sqref="H7 H9 H11 H13 H15 H17 H19 H21 H23 H25 H27 H29 H31 H33 H35 H37 H39 H41 H43 H45 H47 H49 H51 H53 H55 H57 H59 H61 H63 H65 H67 H69">
    <cfRule type="expression" dxfId="22" priority="1" stopIfTrue="1">
      <formula>AND($E7&lt;9,$C7&gt;0)</formula>
    </cfRule>
  </conditionalFormatting>
  <conditionalFormatting sqref="I8 K10 I12 M14 I16 K18 I20 O22 I24 K26 I28 M30 I32 K34 I36 O39 I40 K42 I44 M46 I48 K50 I52 O54 I56 K58 I60 M62 I64 K66 I68">
    <cfRule type="expression" dxfId="21" priority="2" stopIfTrue="1">
      <formula>AND($O$1="CU",I8="Umpire")</formula>
    </cfRule>
    <cfRule type="expression" dxfId="20" priority="3" stopIfTrue="1">
      <formula>AND($O$1="CU",I8&lt;&gt;"Umpire",J8&lt;&gt;"")</formula>
    </cfRule>
    <cfRule type="expression" dxfId="19" priority="4" stopIfTrue="1">
      <formula>AND($O$1="CU",I8&lt;&gt;"Umpire")</formula>
    </cfRule>
  </conditionalFormatting>
  <conditionalFormatting sqref="J8 L10 J12 N14 J16 L18 J20 P22 J24 L26 J28 N30 J32 L34 J36 P39 J40 L42 J44 N46 J48 L50 J52 P54 J56 L58 J60 N62 J64 L66 J68 R79">
    <cfRule type="expression" dxfId="18" priority="8" stopIfTrue="1">
      <formula>$O$1="CU"</formula>
    </cfRule>
  </conditionalFormatting>
  <conditionalFormatting sqref="K8 M10 K12 O14 K16 M18 K20 Q22 K24 M26 K28 O30 K32 M34 K36 K40 M42 K44 O46 K48 M50 K52 Q54 K56 M58 K60 O62 K64 M66 K68">
    <cfRule type="expression" dxfId="17" priority="6" stopIfTrue="1">
      <formula>J8="as"</formula>
    </cfRule>
    <cfRule type="expression" dxfId="16" priority="7" stopIfTrue="1">
      <formula>J8="bs"</formula>
    </cfRule>
  </conditionalFormatting>
  <conditionalFormatting sqref="Q38">
    <cfRule type="expression" dxfId="15" priority="9" stopIfTrue="1">
      <formula>P39="as"</formula>
    </cfRule>
    <cfRule type="expression" dxfId="14" priority="10" stopIfTrue="1">
      <formula>P39="bs"</formula>
    </cfRule>
  </conditionalFormatting>
  <dataValidations count="2">
    <dataValidation type="list" allowBlank="1" sqref="O22 O39 O54" xr:uid="{00000000-0002-0000-0C00-000000000000}">
      <formula1>$V$8:$V$17</formula1>
      <formula2>0</formula2>
    </dataValidation>
    <dataValidation type="list" allowBlank="1" sqref="I8 K10 I12 M14 I16 K18 I20 I24 K26 I28 M30 I32 K34 I36 I40 K42 I44 M46 I48 K50 I52 I56 K58 I60 M62 I64 K66 I68" xr:uid="{00000000-0002-0000-0C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9">
    <tabColor indexed="11"/>
    <pageSetUpPr fitToPage="1"/>
  </sheetPr>
  <dimension ref="A1:AO57"/>
  <sheetViews>
    <sheetView showGridLines="0" showZeros="0" topLeftCell="A9" workbookViewId="0">
      <selection activeCell="X25" sqref="X2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90"/>
      <c r="I1" s="249"/>
      <c r="J1" s="250"/>
      <c r="K1" s="92" t="s">
        <v>29</v>
      </c>
      <c r="L1" s="93"/>
      <c r="M1" s="95"/>
      <c r="N1" s="250"/>
      <c r="O1" s="250" t="s">
        <v>141</v>
      </c>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98"/>
      <c r="E2" s="327" t="str">
        <f>Altalanos!$D$8</f>
        <v>Fiú 6 kcs. B</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142</v>
      </c>
      <c r="N5" s="211"/>
      <c r="O5" s="208" t="s">
        <v>134</v>
      </c>
      <c r="P5" s="211"/>
      <c r="Q5" s="208" t="s">
        <v>139</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",VLOOKUP(Y3,AB1:AH1,5)," pont"))</f>
        <v/>
      </c>
      <c r="G6" s="215"/>
      <c r="H6" s="6"/>
      <c r="I6" s="215"/>
      <c r="J6" s="216"/>
      <c r="K6" s="214" t="str">
        <f>IF(Y3="","",CONCATENATE(VLOOKUP(Y3,AB1:AH1,4)," pont"))</f>
        <v/>
      </c>
      <c r="L6" s="216"/>
      <c r="M6" s="214" t="str">
        <f>IF(Y3="","",CONCATENATE(VLOOKUP(Y3,AB1:AH1,3)," pont"))</f>
        <v/>
      </c>
      <c r="N6" s="216"/>
      <c r="O6" s="214" t="str">
        <f>IF(Y3="","",CONCATENATE(VLOOKUP(Y3,AB1:AH1,2)," pont"))</f>
        <v/>
      </c>
      <c r="P6" s="216"/>
      <c r="Q6" s="214" t="str">
        <f>IF(Y3="","",CONCATENATE(VLOOKUP(Y3,AB1:AH1,1)," pont"))</f>
        <v/>
      </c>
      <c r="R6" s="217"/>
      <c r="S6" s="206"/>
      <c r="T6" s="206"/>
      <c r="U6" s="206"/>
      <c r="V6" s="206"/>
      <c r="W6" s="206"/>
      <c r="X6" s="206"/>
      <c r="Y6" s="179"/>
      <c r="Z6" s="179"/>
      <c r="AA6" s="179" t="s">
        <v>107</v>
      </c>
      <c r="AB6" s="180">
        <v>150</v>
      </c>
      <c r="AC6" s="180">
        <v>120</v>
      </c>
      <c r="AD6" s="180">
        <v>90</v>
      </c>
      <c r="AE6" s="180">
        <v>60</v>
      </c>
      <c r="AF6" s="180">
        <v>40</v>
      </c>
      <c r="AG6" s="180">
        <v>25</v>
      </c>
      <c r="AH6" s="180">
        <v>10</v>
      </c>
    </row>
    <row r="7" spans="1:37" ht="12.9" customHeight="1" x14ac:dyDescent="0.25">
      <c r="A7" s="218">
        <v>1</v>
      </c>
      <c r="B7" s="261" t="str">
        <f>IF($E7="","",VLOOKUP($E7,'Fiú 6 kcs. B ELO'!$A$7:$O$22,14))</f>
        <v/>
      </c>
      <c r="C7" s="262" t="str">
        <f>IF($E7="","",VLOOKUP($E7,'Fiú 6 kcs. B ELO'!$A$7:$O$22,15))</f>
        <v/>
      </c>
      <c r="D7" s="262" t="str">
        <f>IF($E7="","",VLOOKUP($E7,'Fiú 6 kcs. B ELO'!$A$7:$O$22,5))</f>
        <v/>
      </c>
      <c r="E7" s="263"/>
      <c r="F7" s="264" t="s">
        <v>385</v>
      </c>
      <c r="G7" s="264" t="str">
        <f>IF($E7="","",VLOOKUP($E7,'Fiú 6 kcs. B ELO'!$A$7:$O$22,3))</f>
        <v/>
      </c>
      <c r="H7" s="264"/>
      <c r="I7" s="264" t="str">
        <f>IF($E7="","",VLOOKUP($E7,'Fiú 6 kcs. B ELO'!$A$7:$O$22,4))</f>
        <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12.9" customHeight="1" x14ac:dyDescent="0.25">
      <c r="A8" s="224"/>
      <c r="B8" s="268"/>
      <c r="C8" s="269"/>
      <c r="D8" s="269"/>
      <c r="E8" s="268"/>
      <c r="F8" s="266"/>
      <c r="G8" s="266"/>
      <c r="H8" s="270"/>
      <c r="I8" s="271" t="s">
        <v>140</v>
      </c>
      <c r="J8" s="225" t="s">
        <v>384</v>
      </c>
      <c r="K8" s="272" t="str">
        <f>UPPER(IF(OR(J8="a",J8="as"),F7,IF(OR(J8="b",J8="bs"),F9,0)))</f>
        <v xml:space="preserve">MARUSA </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12.9" customHeight="1" x14ac:dyDescent="0.25">
      <c r="A9" s="224">
        <v>2</v>
      </c>
      <c r="B9" s="261">
        <f>IF($E9="","",VLOOKUP($E9,'Fiú 6 kcs. B ELO'!$A$7:$O$22,14))</f>
        <v>0</v>
      </c>
      <c r="C9" s="262">
        <f>IF($E9="","",VLOOKUP($E9,'Fiú 6 kcs. B ELO'!$A$7:$O$22,15))</f>
        <v>0</v>
      </c>
      <c r="D9" s="262">
        <f>IF($E9="","",VLOOKUP($E9,'Fiú 6 kcs. B ELO'!$A$7:$O$22,5))</f>
        <v>0</v>
      </c>
      <c r="E9" s="263">
        <v>1</v>
      </c>
      <c r="F9" s="274" t="str">
        <f>UPPER(IF($E9="","",VLOOKUP($E9,'Fiú 6 kcs. B ELO'!$A$7:$O$22,2)))</f>
        <v xml:space="preserve">MARUSA </v>
      </c>
      <c r="G9" s="274" t="str">
        <f>IF($E9="","",VLOOKUP($E9,'Fiú 6 kcs. B ELO'!$A$7:$O$22,3))</f>
        <v>Márton</v>
      </c>
      <c r="H9" s="274"/>
      <c r="I9" s="264" t="str">
        <f>IF($E9="","",VLOOKUP($E9,'Fiú 6 kcs. B ELO'!$A$7:$O$22,4))</f>
        <v>Bajai III. Béla Gimnázium</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12.9" customHeight="1" x14ac:dyDescent="0.25">
      <c r="A10" s="224"/>
      <c r="B10" s="268"/>
      <c r="C10" s="269"/>
      <c r="D10" s="269"/>
      <c r="E10" s="277"/>
      <c r="F10" s="266"/>
      <c r="G10" s="266"/>
      <c r="H10" s="270"/>
      <c r="I10" s="266"/>
      <c r="J10" s="278"/>
      <c r="K10" s="279" t="s">
        <v>140</v>
      </c>
      <c r="L10" s="226" t="s">
        <v>384</v>
      </c>
      <c r="M10" s="272" t="str">
        <f>UPPER(IF(OR(L10="a",L10="as"),K8,IF(OR(L10="b",L10="bs"),K12,0)))</f>
        <v>GALLIK</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12.9" customHeight="1" x14ac:dyDescent="0.25">
      <c r="A11" s="224">
        <v>3</v>
      </c>
      <c r="B11" s="261" t="str">
        <f>IF($E11="","",VLOOKUP($E11,'Fiú 6 kcs. B ELO'!$A$7:$O$22,14))</f>
        <v/>
      </c>
      <c r="C11" s="262" t="str">
        <f>IF($E11="","",VLOOKUP($E11,'Fiú 6 kcs. B ELO'!$A$7:$O$22,15))</f>
        <v/>
      </c>
      <c r="D11" s="262" t="str">
        <f>IF($E11="","",VLOOKUP($E11,'Fiú 6 kcs. B ELO'!$A$7:$O$22,5))</f>
        <v/>
      </c>
      <c r="E11" s="263"/>
      <c r="F11" s="274" t="s">
        <v>424</v>
      </c>
      <c r="G11" s="274" t="s">
        <v>355</v>
      </c>
      <c r="H11" s="274"/>
      <c r="I11" s="274" t="str">
        <f>IF($E11="","",VLOOKUP($E11,'Fiú 6 kcs. B ELO'!$A$7:$O$22,4))</f>
        <v/>
      </c>
      <c r="J11" s="265"/>
      <c r="K11" s="266"/>
      <c r="L11" s="282"/>
      <c r="M11" s="266">
        <v>53</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12.9" customHeight="1" x14ac:dyDescent="0.25">
      <c r="A12" s="224"/>
      <c r="B12" s="268"/>
      <c r="C12" s="269"/>
      <c r="D12" s="269"/>
      <c r="E12" s="277"/>
      <c r="F12" s="266"/>
      <c r="G12" s="266"/>
      <c r="H12" s="270"/>
      <c r="I12" s="271" t="s">
        <v>140</v>
      </c>
      <c r="J12" s="225" t="s">
        <v>384</v>
      </c>
      <c r="K12" s="272" t="str">
        <f>UPPER(IF(OR(J12="a",J12="as"),F11,IF(OR(J12="b",J12="bs"),F13,0)))</f>
        <v>GALLIK</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12.9" customHeight="1" x14ac:dyDescent="0.25">
      <c r="A13" s="224">
        <v>4</v>
      </c>
      <c r="B13" s="261" t="str">
        <f>IF($E13="","",VLOOKUP($E13,'Fiú 6 kcs. B ELO'!$A$7:$O$22,14))</f>
        <v/>
      </c>
      <c r="C13" s="262" t="str">
        <f>IF($E13="","",VLOOKUP($E13,'Fiú 6 kcs. B ELO'!$A$7:$O$22,15))</f>
        <v/>
      </c>
      <c r="D13" s="262" t="str">
        <f>IF($E13="","",VLOOKUP($E13,'Fiú 6 kcs. B ELO'!$A$7:$O$22,5))</f>
        <v/>
      </c>
      <c r="E13" s="263"/>
      <c r="F13" s="274" t="s">
        <v>425</v>
      </c>
      <c r="G13" s="274" t="s">
        <v>341</v>
      </c>
      <c r="H13" s="274"/>
      <c r="I13" s="274" t="str">
        <f>IF($E13="","",VLOOKUP($E13,'Fiú 6 kcs. B ELO'!$A$7:$O$22,4))</f>
        <v/>
      </c>
      <c r="J13" s="285"/>
      <c r="K13" s="266">
        <v>41</v>
      </c>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12.9" customHeight="1" x14ac:dyDescent="0.25">
      <c r="A14" s="224"/>
      <c r="B14" s="268"/>
      <c r="C14" s="269"/>
      <c r="D14" s="269"/>
      <c r="E14" s="277"/>
      <c r="F14" s="266"/>
      <c r="G14" s="266"/>
      <c r="H14" s="270"/>
      <c r="I14" s="286"/>
      <c r="J14" s="278"/>
      <c r="K14" s="266"/>
      <c r="L14" s="266"/>
      <c r="M14" s="279" t="s">
        <v>140</v>
      </c>
      <c r="N14" s="226" t="s">
        <v>383</v>
      </c>
      <c r="O14" s="272" t="str">
        <f>UPPER(IF(OR(N14="a",N14="as"),M10,IF(OR(N14="b",N14="bs"),M18,0)))</f>
        <v>GALLIK</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12.9" customHeight="1" x14ac:dyDescent="0.25">
      <c r="A15" s="218">
        <v>5</v>
      </c>
      <c r="B15" s="261" t="str">
        <f>IF($E15="","",VLOOKUP($E15,'Fiú 6 kcs. B ELO'!$A$7:$O$22,14))</f>
        <v/>
      </c>
      <c r="C15" s="262" t="str">
        <f>IF($E15="","",VLOOKUP($E15,'Fiú 6 kcs. B ELO'!$A$7:$O$22,15))</f>
        <v/>
      </c>
      <c r="D15" s="262" t="str">
        <f>IF($E15="","",VLOOKUP($E15,'Fiú 6 kcs. B ELO'!$A$7:$O$22,5))</f>
        <v/>
      </c>
      <c r="E15" s="263"/>
      <c r="F15" s="264" t="s">
        <v>385</v>
      </c>
      <c r="G15" s="264" t="str">
        <f>IF($E15="","",VLOOKUP($E15,'Fiú 6 kcs. B ELO'!$A$7:$O$22,3))</f>
        <v/>
      </c>
      <c r="H15" s="264"/>
      <c r="I15" s="264" t="str">
        <f>IF($E15="","",VLOOKUP($E15,'Fiú 6 kcs. B ELO'!$A$7:$O$22,4))</f>
        <v/>
      </c>
      <c r="J15" s="287"/>
      <c r="K15" s="266"/>
      <c r="L15" s="266"/>
      <c r="M15" s="266"/>
      <c r="N15" s="283"/>
      <c r="O15" s="266">
        <v>41</v>
      </c>
      <c r="P15" s="283"/>
      <c r="Q15" s="221"/>
      <c r="R15" s="222"/>
      <c r="S15" s="223"/>
      <c r="T15" s="59"/>
      <c r="U15" s="273" t="str">
        <f>Birók!P29</f>
        <v xml:space="preserve"> </v>
      </c>
      <c r="V15" s="59"/>
      <c r="W15" s="59"/>
      <c r="X15" s="59"/>
      <c r="Y15" s="179"/>
      <c r="Z15" s="179"/>
      <c r="AA15" s="179"/>
      <c r="AB15" s="179"/>
      <c r="AC15" s="179"/>
      <c r="AD15" s="179"/>
      <c r="AE15" s="179"/>
      <c r="AF15" s="179"/>
      <c r="AG15" s="179"/>
      <c r="AH15" s="179"/>
    </row>
    <row r="16" spans="1:37" ht="12.9" customHeight="1" x14ac:dyDescent="0.25">
      <c r="A16" s="224"/>
      <c r="B16" s="268"/>
      <c r="C16" s="269"/>
      <c r="D16" s="269"/>
      <c r="E16" s="277"/>
      <c r="F16" s="266"/>
      <c r="G16" s="266"/>
      <c r="H16" s="270"/>
      <c r="I16" s="271" t="s">
        <v>140</v>
      </c>
      <c r="J16" s="225" t="s">
        <v>384</v>
      </c>
      <c r="K16" s="272" t="str">
        <f>UPPER(IF(OR(J16="a",J16="as"),F15,IF(OR(J16="b",J16="bs"),F17,0)))</f>
        <v>HALCZMANN</v>
      </c>
      <c r="L16" s="272"/>
      <c r="M16" s="266"/>
      <c r="N16" s="283"/>
      <c r="O16" s="281"/>
      <c r="P16" s="283"/>
      <c r="Q16" s="221"/>
      <c r="R16" s="222"/>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41" ht="12.9" customHeight="1" x14ac:dyDescent="0.25">
      <c r="A17" s="224">
        <v>6</v>
      </c>
      <c r="B17" s="261">
        <f>IF($E17="","",VLOOKUP($E17,'Fiú 6 kcs. B ELO'!$A$7:$O$22,14))</f>
        <v>0</v>
      </c>
      <c r="C17" s="262">
        <f>IF($E17="","",VLOOKUP($E17,'Fiú 6 kcs. B ELO'!$A$7:$O$22,15))</f>
        <v>0</v>
      </c>
      <c r="D17" s="262">
        <f>IF($E17="","",VLOOKUP($E17,'Fiú 6 kcs. B ELO'!$A$7:$O$22,5))</f>
        <v>0</v>
      </c>
      <c r="E17" s="263">
        <v>16</v>
      </c>
      <c r="F17" s="274" t="s">
        <v>426</v>
      </c>
      <c r="G17" s="274" t="str">
        <f>IF($E17="","",VLOOKUP($E17,'Fiú 6 kcs. B ELO'!$A$7:$O$22,3))</f>
        <v>Zétény</v>
      </c>
      <c r="H17" s="274"/>
      <c r="I17" s="274" t="str">
        <f>IF($E17="","",VLOOKUP($E17,'Fiú 6 kcs. B ELO'!$A$7:$O$22,4))</f>
        <v>Tóth Árpád Gimnázium</v>
      </c>
      <c r="J17" s="275"/>
      <c r="K17" s="266"/>
      <c r="L17" s="276"/>
      <c r="M17" s="266"/>
      <c r="N17" s="283"/>
      <c r="O17" s="281"/>
      <c r="P17" s="283"/>
      <c r="Q17" s="221"/>
      <c r="R17" s="222"/>
      <c r="S17" s="223"/>
      <c r="T17" s="59"/>
      <c r="U17" s="59"/>
      <c r="V17" s="59"/>
      <c r="W17" s="59"/>
      <c r="X17" s="59"/>
      <c r="Y17" s="179"/>
      <c r="Z17" s="179"/>
      <c r="AA17" s="179" t="s">
        <v>104</v>
      </c>
      <c r="AB17" s="180">
        <v>120</v>
      </c>
      <c r="AC17" s="180">
        <v>90</v>
      </c>
      <c r="AD17" s="180">
        <v>60</v>
      </c>
      <c r="AE17" s="180">
        <v>40</v>
      </c>
      <c r="AF17" s="180">
        <v>25</v>
      </c>
      <c r="AG17" s="180">
        <v>15</v>
      </c>
      <c r="AH17" s="180">
        <v>8</v>
      </c>
    </row>
    <row r="18" spans="1:41" ht="12.9" customHeight="1" x14ac:dyDescent="0.25">
      <c r="A18" s="224"/>
      <c r="B18" s="268"/>
      <c r="C18" s="269"/>
      <c r="D18" s="269"/>
      <c r="E18" s="277"/>
      <c r="F18" s="266"/>
      <c r="G18" s="266"/>
      <c r="H18" s="270"/>
      <c r="I18" s="266"/>
      <c r="J18" s="278"/>
      <c r="K18" s="279" t="s">
        <v>140</v>
      </c>
      <c r="L18" s="226" t="s">
        <v>383</v>
      </c>
      <c r="M18" s="272" t="str">
        <f>UPPER(IF(OR(L18="a",L18="as"),K16,IF(OR(L18="b",L18="bs"),K20,0)))</f>
        <v>HALCZMANN</v>
      </c>
      <c r="N18" s="289"/>
      <c r="O18" s="281"/>
      <c r="P18" s="283"/>
      <c r="Q18" s="221"/>
      <c r="R18" s="222"/>
      <c r="S18" s="223"/>
      <c r="T18" s="59"/>
      <c r="U18" s="59"/>
      <c r="V18" s="59"/>
      <c r="W18" s="59"/>
      <c r="X18" s="59"/>
      <c r="Y18" s="179"/>
      <c r="Z18" s="179"/>
      <c r="AA18" s="179" t="s">
        <v>105</v>
      </c>
      <c r="AB18" s="180">
        <v>90</v>
      </c>
      <c r="AC18" s="180">
        <v>60</v>
      </c>
      <c r="AD18" s="180">
        <v>40</v>
      </c>
      <c r="AE18" s="180">
        <v>25</v>
      </c>
      <c r="AF18" s="180">
        <v>15</v>
      </c>
      <c r="AG18" s="180">
        <v>8</v>
      </c>
      <c r="AH18" s="180">
        <v>4</v>
      </c>
    </row>
    <row r="19" spans="1:41" ht="12.9" customHeight="1" x14ac:dyDescent="0.25">
      <c r="A19" s="224">
        <v>7</v>
      </c>
      <c r="B19" s="261" t="str">
        <f>IF($E19="","",VLOOKUP($E19,'Fiú 6 kcs. B ELO'!$A$7:$O$22,14))</f>
        <v/>
      </c>
      <c r="C19" s="262" t="str">
        <f>IF($E19="","",VLOOKUP($E19,'Fiú 6 kcs. B ELO'!$A$7:$O$22,15))</f>
        <v/>
      </c>
      <c r="D19" s="262" t="str">
        <f>IF($E19="","",VLOOKUP($E19,'Fiú 6 kcs. B ELO'!$A$7:$O$22,5))</f>
        <v/>
      </c>
      <c r="E19" s="263"/>
      <c r="F19" s="274" t="s">
        <v>385</v>
      </c>
      <c r="G19" s="274" t="str">
        <f>IF($E19="","",VLOOKUP($E19,'Fiú 6 kcs. B ELO'!$A$7:$O$22,3))</f>
        <v/>
      </c>
      <c r="H19" s="274"/>
      <c r="I19" s="274" t="str">
        <f>IF($E19="","",VLOOKUP($E19,'Fiú 6 kcs. B ELO'!$A$7:$O$22,4))</f>
        <v/>
      </c>
      <c r="J19" s="265"/>
      <c r="K19" s="266"/>
      <c r="L19" s="282"/>
      <c r="M19" s="266">
        <v>41</v>
      </c>
      <c r="N19" s="281"/>
      <c r="O19" s="281"/>
      <c r="P19" s="283"/>
      <c r="Q19" s="221"/>
      <c r="R19" s="222"/>
      <c r="S19" s="223"/>
      <c r="T19" s="59"/>
      <c r="U19" s="59"/>
      <c r="V19" s="59"/>
      <c r="W19" s="59"/>
      <c r="X19" s="59"/>
      <c r="Y19" s="179"/>
      <c r="Z19" s="179"/>
      <c r="AA19" s="179" t="s">
        <v>107</v>
      </c>
      <c r="AB19" s="180">
        <v>60</v>
      </c>
      <c r="AC19" s="180">
        <v>40</v>
      </c>
      <c r="AD19" s="180">
        <v>25</v>
      </c>
      <c r="AE19" s="180">
        <v>15</v>
      </c>
      <c r="AF19" s="180">
        <v>8</v>
      </c>
      <c r="AG19" s="180">
        <v>4</v>
      </c>
      <c r="AH19" s="180">
        <v>2</v>
      </c>
    </row>
    <row r="20" spans="1:41" ht="12.9" customHeight="1" x14ac:dyDescent="0.25">
      <c r="A20" s="224"/>
      <c r="B20" s="268"/>
      <c r="C20" s="269"/>
      <c r="D20" s="269"/>
      <c r="E20" s="268"/>
      <c r="F20" s="266"/>
      <c r="G20" s="266"/>
      <c r="H20" s="270"/>
      <c r="I20" s="271" t="s">
        <v>140</v>
      </c>
      <c r="J20" s="225" t="s">
        <v>384</v>
      </c>
      <c r="K20" s="272" t="str">
        <f>UPPER(IF(OR(J20="a",J20="as"),F19,IF(OR(J20="b",J20="bs"),F21,0)))</f>
        <v>OROSZ</v>
      </c>
      <c r="L20" s="284"/>
      <c r="M20" s="266"/>
      <c r="N20" s="281"/>
      <c r="O20" s="281"/>
      <c r="P20" s="283"/>
      <c r="Q20" s="221"/>
      <c r="R20" s="222"/>
      <c r="S20" s="223"/>
      <c r="T20" s="59"/>
      <c r="U20" s="59"/>
      <c r="V20" s="59"/>
      <c r="W20" s="59"/>
      <c r="X20" s="59"/>
      <c r="Y20" s="179"/>
      <c r="Z20" s="179"/>
      <c r="AA20" s="179" t="s">
        <v>108</v>
      </c>
      <c r="AB20" s="180">
        <v>40</v>
      </c>
      <c r="AC20" s="180">
        <v>25</v>
      </c>
      <c r="AD20" s="180">
        <v>15</v>
      </c>
      <c r="AE20" s="180">
        <v>8</v>
      </c>
      <c r="AF20" s="180">
        <v>4</v>
      </c>
      <c r="AG20" s="180">
        <v>2</v>
      </c>
      <c r="AH20" s="180">
        <v>1</v>
      </c>
    </row>
    <row r="21" spans="1:41" ht="12.9" customHeight="1" x14ac:dyDescent="0.25">
      <c r="A21" s="224">
        <v>8</v>
      </c>
      <c r="B21" s="261" t="str">
        <f>IF($E21="","",VLOOKUP($E21,'Fiú 6 kcs. B ELO'!$A$7:$O$22,14))</f>
        <v/>
      </c>
      <c r="C21" s="262" t="str">
        <f>IF($E21="","",VLOOKUP($E21,'Fiú 6 kcs. B ELO'!$A$7:$O$22,15))</f>
        <v/>
      </c>
      <c r="D21" s="262" t="str">
        <f>IF($E21="","",VLOOKUP($E21,'Fiú 6 kcs. B ELO'!$A$7:$O$22,5))</f>
        <v/>
      </c>
      <c r="E21" s="263"/>
      <c r="F21" s="274" t="s">
        <v>427</v>
      </c>
      <c r="G21" s="274" t="s">
        <v>241</v>
      </c>
      <c r="H21" s="274"/>
      <c r="I21" s="274" t="str">
        <f>IF($E21="","",VLOOKUP($E21,'Fiú 6 kcs. B ELO'!$A$7:$O$22,4))</f>
        <v/>
      </c>
      <c r="J21" s="285"/>
      <c r="K21" s="266"/>
      <c r="L21" s="266"/>
      <c r="M21" s="266"/>
      <c r="N21" s="281"/>
      <c r="O21" s="281"/>
      <c r="P21" s="283"/>
      <c r="Q21" s="221"/>
      <c r="R21" s="222"/>
      <c r="S21" s="223"/>
      <c r="T21" s="59"/>
      <c r="U21" s="59"/>
      <c r="V21" s="59"/>
      <c r="W21" s="59"/>
      <c r="X21" s="59"/>
      <c r="Y21" s="179"/>
      <c r="Z21" s="179"/>
      <c r="AA21" s="179" t="s">
        <v>109</v>
      </c>
      <c r="AB21" s="180">
        <v>25</v>
      </c>
      <c r="AC21" s="180">
        <v>15</v>
      </c>
      <c r="AD21" s="180">
        <v>10</v>
      </c>
      <c r="AE21" s="180">
        <v>6</v>
      </c>
      <c r="AF21" s="180">
        <v>3</v>
      </c>
      <c r="AG21" s="180">
        <v>1</v>
      </c>
      <c r="AH21" s="180">
        <v>0</v>
      </c>
    </row>
    <row r="22" spans="1:41" ht="12.9" customHeight="1" x14ac:dyDescent="0.25">
      <c r="A22" s="224"/>
      <c r="B22" s="268"/>
      <c r="C22" s="269"/>
      <c r="D22" s="269"/>
      <c r="E22" s="268"/>
      <c r="F22" s="286"/>
      <c r="G22" s="286"/>
      <c r="H22" s="290"/>
      <c r="I22" s="286"/>
      <c r="J22" s="278"/>
      <c r="K22" s="266"/>
      <c r="L22" s="266"/>
      <c r="M22" s="266"/>
      <c r="N22" s="281"/>
      <c r="O22" s="279" t="s">
        <v>140</v>
      </c>
      <c r="P22" s="226" t="s">
        <v>383</v>
      </c>
      <c r="Q22" s="272" t="str">
        <f>UPPER(IF(OR(P22="a",P22="as"),O14,IF(OR(P22="b",P22="bs"),O30,0)))</f>
        <v>GALLIK</v>
      </c>
      <c r="R22" s="280"/>
      <c r="S22" s="223"/>
      <c r="T22" s="59"/>
      <c r="U22" s="59"/>
      <c r="V22" s="59"/>
      <c r="W22" s="59"/>
      <c r="X22" s="59"/>
      <c r="Y22" s="179"/>
      <c r="Z22" s="179"/>
      <c r="AA22" s="179" t="s">
        <v>110</v>
      </c>
      <c r="AB22" s="180">
        <v>15</v>
      </c>
      <c r="AC22" s="180">
        <v>10</v>
      </c>
      <c r="AD22" s="180">
        <v>6</v>
      </c>
      <c r="AE22" s="180">
        <v>3</v>
      </c>
      <c r="AF22" s="180">
        <v>1</v>
      </c>
      <c r="AG22" s="180">
        <v>0</v>
      </c>
      <c r="AH22" s="180">
        <v>0</v>
      </c>
    </row>
    <row r="23" spans="1:41" ht="12.9" customHeight="1" x14ac:dyDescent="0.25">
      <c r="A23" s="224">
        <v>9</v>
      </c>
      <c r="B23" s="261" t="str">
        <f>IF($E23="","",VLOOKUP($E23,'Fiú 6 kcs. B ELO'!$A$7:$O$22,14))</f>
        <v/>
      </c>
      <c r="C23" s="262" t="str">
        <f>IF($E23="","",VLOOKUP($E23,'Fiú 6 kcs. B ELO'!$A$7:$O$22,15))</f>
        <v/>
      </c>
      <c r="D23" s="262" t="str">
        <f>IF($E23="","",VLOOKUP($E23,'Fiú 6 kcs. B ELO'!$A$7:$O$22,5))</f>
        <v/>
      </c>
      <c r="E23" s="263"/>
      <c r="F23" s="274" t="s">
        <v>385</v>
      </c>
      <c r="G23" s="274" t="str">
        <f>IF($E23="","",VLOOKUP($E23,'Fiú 6 kcs. B ELO'!$A$7:$O$22,3))</f>
        <v/>
      </c>
      <c r="H23" s="274"/>
      <c r="I23" s="274" t="str">
        <f>IF($E23="","",VLOOKUP($E23,'Fiú 6 kcs. B ELO'!$A$7:$O$22,4))</f>
        <v/>
      </c>
      <c r="J23" s="265"/>
      <c r="K23" s="266"/>
      <c r="L23" s="266"/>
      <c r="M23" s="266"/>
      <c r="N23" s="281"/>
      <c r="O23" s="266"/>
      <c r="P23" s="283"/>
      <c r="Q23" s="266">
        <v>41</v>
      </c>
      <c r="R23" s="281"/>
      <c r="S23" s="223"/>
      <c r="T23" s="59"/>
      <c r="U23" s="59"/>
      <c r="V23" s="59"/>
      <c r="W23" s="59"/>
      <c r="X23" s="59"/>
      <c r="Y23" s="179"/>
      <c r="Z23" s="179"/>
      <c r="AA23" s="179" t="s">
        <v>112</v>
      </c>
      <c r="AB23" s="180">
        <v>10</v>
      </c>
      <c r="AC23" s="180">
        <v>6</v>
      </c>
      <c r="AD23" s="180">
        <v>3</v>
      </c>
      <c r="AE23" s="180">
        <v>1</v>
      </c>
      <c r="AF23" s="180">
        <v>0</v>
      </c>
      <c r="AG23" s="180">
        <v>0</v>
      </c>
      <c r="AH23" s="180">
        <v>0</v>
      </c>
    </row>
    <row r="24" spans="1:41" ht="12.9" customHeight="1" x14ac:dyDescent="0.25">
      <c r="A24" s="224"/>
      <c r="B24" s="268"/>
      <c r="C24" s="269"/>
      <c r="D24" s="269"/>
      <c r="E24" s="268"/>
      <c r="F24" s="266"/>
      <c r="G24" s="266"/>
      <c r="H24" s="270"/>
      <c r="I24" s="271" t="s">
        <v>140</v>
      </c>
      <c r="J24" s="225" t="s">
        <v>384</v>
      </c>
      <c r="K24" s="272" t="str">
        <f>UPPER(IF(OR(J24="a",J24="as"),F23,IF(OR(J24="b",J24="bs"),F25,0)))</f>
        <v xml:space="preserve">NAGY </v>
      </c>
      <c r="L24" s="272"/>
      <c r="M24" s="266"/>
      <c r="N24" s="281"/>
      <c r="O24" s="281"/>
      <c r="P24" s="283"/>
      <c r="Q24" s="221"/>
      <c r="R24" s="222"/>
      <c r="S24" s="223"/>
      <c r="T24" s="59"/>
      <c r="U24" s="59"/>
      <c r="V24" s="59"/>
      <c r="W24" s="59"/>
      <c r="X24" s="59"/>
      <c r="Y24" s="179"/>
      <c r="Z24" s="179"/>
      <c r="AA24" s="179" t="s">
        <v>113</v>
      </c>
      <c r="AB24" s="180">
        <v>6</v>
      </c>
      <c r="AC24" s="180">
        <v>3</v>
      </c>
      <c r="AD24" s="180">
        <v>1</v>
      </c>
      <c r="AE24" s="180">
        <v>0</v>
      </c>
      <c r="AF24" s="180">
        <v>0</v>
      </c>
      <c r="AG24" s="180">
        <v>0</v>
      </c>
      <c r="AH24" s="180">
        <v>0</v>
      </c>
    </row>
    <row r="25" spans="1:41" ht="12.9" customHeight="1" x14ac:dyDescent="0.25">
      <c r="A25" s="224">
        <v>10</v>
      </c>
      <c r="B25" s="261">
        <f>IF($E25="","",VLOOKUP($E25,'Fiú 6 kcs. B ELO'!$A$7:$O$22,14))</f>
        <v>0</v>
      </c>
      <c r="C25" s="262">
        <f>IF($E25="","",VLOOKUP($E25,'Fiú 6 kcs. B ELO'!$A$7:$O$22,15))</f>
        <v>0</v>
      </c>
      <c r="D25" s="262">
        <f>IF($E25="","",VLOOKUP($E25,'Fiú 6 kcs. B ELO'!$A$7:$O$22,5))</f>
        <v>0</v>
      </c>
      <c r="E25" s="263">
        <v>14</v>
      </c>
      <c r="F25" s="274" t="str">
        <f>UPPER(IF($E25="","",VLOOKUP($E25,'Fiú 6 kcs. B ELO'!$A$7:$O$22,2)))</f>
        <v xml:space="preserve">NAGY </v>
      </c>
      <c r="G25" s="274" t="str">
        <f>IF($E25="","",VLOOKUP($E25,'Fiú 6 kcs. B ELO'!$A$7:$O$22,3))</f>
        <v>Gergő</v>
      </c>
      <c r="H25" s="274"/>
      <c r="I25" s="274" t="str">
        <f>IF($E25="","",VLOOKUP($E25,'Fiú 6 kcs. B ELO'!$A$7:$O$22,4))</f>
        <v>Kazinczy Ferenc Gimnázium és Kollégium</v>
      </c>
      <c r="J25" s="275"/>
      <c r="K25" s="266"/>
      <c r="L25" s="276"/>
      <c r="M25" s="266"/>
      <c r="N25" s="281"/>
      <c r="O25" s="281"/>
      <c r="P25" s="283"/>
      <c r="Q25" s="221"/>
      <c r="R25" s="222"/>
      <c r="S25" s="223"/>
      <c r="T25" s="59"/>
      <c r="U25" s="59"/>
      <c r="V25" s="59"/>
      <c r="W25" s="59"/>
      <c r="X25" s="59"/>
      <c r="Y25" s="179"/>
      <c r="Z25" s="179"/>
      <c r="AA25" s="179" t="s">
        <v>114</v>
      </c>
      <c r="AB25" s="180">
        <v>3</v>
      </c>
      <c r="AC25" s="180">
        <v>2</v>
      </c>
      <c r="AD25" s="180">
        <v>1</v>
      </c>
      <c r="AE25" s="180">
        <v>0</v>
      </c>
      <c r="AF25" s="180">
        <v>0</v>
      </c>
      <c r="AG25" s="180">
        <v>0</v>
      </c>
      <c r="AH25" s="180">
        <v>0</v>
      </c>
    </row>
    <row r="26" spans="1:41" ht="12.9" customHeight="1" x14ac:dyDescent="0.25">
      <c r="A26" s="224"/>
      <c r="B26" s="268"/>
      <c r="C26" s="269"/>
      <c r="D26" s="269"/>
      <c r="E26" s="277"/>
      <c r="F26" s="266"/>
      <c r="G26" s="266"/>
      <c r="H26" s="270"/>
      <c r="I26" s="266"/>
      <c r="J26" s="278"/>
      <c r="K26" s="279" t="s">
        <v>140</v>
      </c>
      <c r="L26" s="226" t="s">
        <v>384</v>
      </c>
      <c r="M26" s="272" t="str">
        <f>UPPER(IF(OR(L26="a",L26="as"),K24,IF(OR(L26="b",L26="bs"),K28,0)))</f>
        <v>PIROS-NESZÁDELI</v>
      </c>
      <c r="N26" s="280"/>
      <c r="O26" s="281"/>
      <c r="P26" s="283"/>
      <c r="Q26" s="221"/>
      <c r="R26" s="222"/>
      <c r="S26" s="223"/>
      <c r="T26" s="59"/>
      <c r="U26" s="59"/>
      <c r="V26" s="59"/>
      <c r="W26" s="59"/>
      <c r="X26" s="59"/>
      <c r="AL26" s="59"/>
      <c r="AM26" s="59"/>
      <c r="AN26" s="59"/>
      <c r="AO26" s="59"/>
    </row>
    <row r="27" spans="1:41" ht="12.9" customHeight="1" x14ac:dyDescent="0.25">
      <c r="A27" s="224">
        <v>11</v>
      </c>
      <c r="B27" s="261">
        <f>IF($E27="","",VLOOKUP($E27,'Fiú 6 kcs. B ELO'!$A$7:$O$22,14))</f>
        <v>0</v>
      </c>
      <c r="C27" s="262">
        <f>IF($E27="","",VLOOKUP($E27,'Fiú 6 kcs. B ELO'!$A$7:$O$22,15))</f>
        <v>0</v>
      </c>
      <c r="D27" s="262">
        <f>IF($E27="","",VLOOKUP($E27,'Fiú 6 kcs. B ELO'!$A$7:$O$22,5))</f>
        <v>0</v>
      </c>
      <c r="E27" s="263">
        <v>6</v>
      </c>
      <c r="F27" s="274" t="str">
        <f>UPPER(IF($E27="","",VLOOKUP($E27,'Fiú 6 kcs. B ELO'!$A$7:$O$22,2)))</f>
        <v>PIROS-NESZÁDELI</v>
      </c>
      <c r="G27" s="274" t="str">
        <f>IF($E27="","",VLOOKUP($E27,'Fiú 6 kcs. B ELO'!$A$7:$O$22,3))</f>
        <v xml:space="preserve"> Gergely</v>
      </c>
      <c r="H27" s="274"/>
      <c r="I27" s="274" t="str">
        <f>IF($E27="","",VLOOKUP($E27,'Fiú 6 kcs. B ELO'!$A$7:$O$22,4))</f>
        <v>Irinyi János Református Oktatási Központ - Óvoda, Általános Iskola, Technikum, Szakgimnázium és Diákotthon</v>
      </c>
      <c r="J27" s="265"/>
      <c r="K27" s="266"/>
      <c r="L27" s="282"/>
      <c r="M27" s="266">
        <v>53</v>
      </c>
      <c r="N27" s="283"/>
      <c r="O27" s="281"/>
      <c r="P27" s="283"/>
      <c r="Q27" s="221"/>
      <c r="R27" s="222"/>
      <c r="S27" s="223"/>
      <c r="T27" s="59"/>
      <c r="U27" s="59"/>
      <c r="V27" s="59"/>
      <c r="W27" s="59"/>
      <c r="X27" s="59"/>
      <c r="AL27" s="59"/>
      <c r="AM27" s="59"/>
      <c r="AN27" s="59"/>
      <c r="AO27" s="59"/>
    </row>
    <row r="28" spans="1:41" ht="12.9" customHeight="1" x14ac:dyDescent="0.25">
      <c r="A28" s="218"/>
      <c r="B28" s="268"/>
      <c r="C28" s="269"/>
      <c r="D28" s="269"/>
      <c r="E28" s="277"/>
      <c r="F28" s="266"/>
      <c r="G28" s="266"/>
      <c r="H28" s="270"/>
      <c r="I28" s="271" t="s">
        <v>140</v>
      </c>
      <c r="J28" s="225" t="s">
        <v>383</v>
      </c>
      <c r="K28" s="272" t="str">
        <f>UPPER(IF(OR(J28="a",J28="as"),F27,IF(OR(J28="b",J28="bs"),F29,0)))</f>
        <v>PIROS-NESZÁDELI</v>
      </c>
      <c r="L28" s="284"/>
      <c r="M28" s="266"/>
      <c r="N28" s="283"/>
      <c r="O28" s="281"/>
      <c r="P28" s="283"/>
      <c r="Q28" s="221"/>
      <c r="R28" s="222"/>
      <c r="S28" s="223"/>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18">
        <v>12</v>
      </c>
      <c r="B29" s="261" t="str">
        <f>IF($E29="","",VLOOKUP($E29,'Fiú 6 kcs. B ELO'!$A$7:$O$22,14))</f>
        <v/>
      </c>
      <c r="C29" s="262" t="str">
        <f>IF($E29="","",VLOOKUP($E29,'Fiú 6 kcs. B ELO'!$A$7:$O$22,15))</f>
        <v/>
      </c>
      <c r="D29" s="262" t="str">
        <f>IF($E29="","",VLOOKUP($E29,'Fiú 6 kcs. B ELO'!$A$7:$O$22,5))</f>
        <v/>
      </c>
      <c r="E29" s="263"/>
      <c r="F29" s="264" t="s">
        <v>385</v>
      </c>
      <c r="G29" s="264" t="str">
        <f>IF($E29="","",VLOOKUP($E29,'Fiú 6 kcs. B ELO'!$A$7:$O$22,3))</f>
        <v/>
      </c>
      <c r="H29" s="264"/>
      <c r="I29" s="264" t="str">
        <f>IF($E29="","",VLOOKUP($E29,'Fiú 6 kcs. B ELO'!$A$7:$O$22,4))</f>
        <v/>
      </c>
      <c r="J29" s="285"/>
      <c r="K29" s="266"/>
      <c r="L29" s="266"/>
      <c r="M29" s="266"/>
      <c r="N29" s="283"/>
      <c r="O29" s="281"/>
      <c r="P29" s="283"/>
      <c r="Q29" s="221"/>
      <c r="R29" s="222"/>
      <c r="S29" s="223"/>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24"/>
      <c r="B30" s="268"/>
      <c r="C30" s="269"/>
      <c r="D30" s="269"/>
      <c r="E30" s="277"/>
      <c r="F30" s="266"/>
      <c r="G30" s="266"/>
      <c r="H30" s="270"/>
      <c r="I30" s="286"/>
      <c r="J30" s="278"/>
      <c r="K30" s="266"/>
      <c r="L30" s="266"/>
      <c r="M30" s="279" t="s">
        <v>140</v>
      </c>
      <c r="N30" s="226" t="s">
        <v>384</v>
      </c>
      <c r="O30" s="272" t="str">
        <f>UPPER(IF(OR(N30="a",N30="as"),M26,IF(OR(N30="b",N30="bs"),M34,0)))</f>
        <v>DOBOS</v>
      </c>
      <c r="P30" s="289"/>
      <c r="Q30" s="221"/>
      <c r="R30" s="222"/>
      <c r="S30" s="223"/>
      <c r="T30" s="59"/>
      <c r="U30" s="59"/>
      <c r="V30" s="59"/>
      <c r="W30" s="59"/>
      <c r="X30" s="59"/>
      <c r="Y30" s="59"/>
      <c r="Z30" s="59"/>
      <c r="AA30" s="59"/>
      <c r="AB30" s="59"/>
      <c r="AC30" s="59"/>
      <c r="AD30" s="59"/>
      <c r="AE30" s="59"/>
      <c r="AF30" s="59"/>
      <c r="AG30" s="59"/>
      <c r="AH30" s="59"/>
      <c r="AI30" s="59"/>
      <c r="AJ30" s="59"/>
      <c r="AK30" s="59"/>
    </row>
    <row r="31" spans="1:41" ht="12.9" customHeight="1" x14ac:dyDescent="0.25">
      <c r="A31" s="224">
        <v>13</v>
      </c>
      <c r="B31" s="261" t="str">
        <f>IF($E31="","",VLOOKUP($E31,'Fiú 6 kcs. B ELO'!$A$7:$O$22,14))</f>
        <v/>
      </c>
      <c r="C31" s="262" t="str">
        <f>IF($E31="","",VLOOKUP($E31,'Fiú 6 kcs. B ELO'!$A$7:$O$22,15))</f>
        <v/>
      </c>
      <c r="D31" s="262" t="str">
        <f>IF($E31="","",VLOOKUP($E31,'Fiú 6 kcs. B ELO'!$A$7:$O$22,5))</f>
        <v/>
      </c>
      <c r="E31" s="263"/>
      <c r="F31" s="274" t="s">
        <v>428</v>
      </c>
      <c r="G31" s="274" t="s">
        <v>336</v>
      </c>
      <c r="H31" s="274"/>
      <c r="I31" s="274" t="str">
        <f>IF($E31="","",VLOOKUP($E31,'Fiú 6 kcs. B ELO'!$A$7:$O$22,4))</f>
        <v/>
      </c>
      <c r="J31" s="287"/>
      <c r="K31" s="266"/>
      <c r="L31" s="266"/>
      <c r="M31" s="266"/>
      <c r="N31" s="283"/>
      <c r="O31" s="266">
        <v>42</v>
      </c>
      <c r="P31" s="281"/>
      <c r="Q31" s="221"/>
      <c r="R31" s="222"/>
      <c r="S31" s="223"/>
      <c r="T31" s="59"/>
      <c r="U31" s="59"/>
      <c r="V31" s="59"/>
      <c r="W31" s="59"/>
      <c r="X31" s="59"/>
      <c r="Y31" s="59"/>
      <c r="Z31" s="59"/>
      <c r="AA31" s="59"/>
      <c r="AB31" s="59"/>
      <c r="AC31" s="59"/>
      <c r="AD31" s="59"/>
      <c r="AE31" s="59"/>
      <c r="AF31" s="59"/>
      <c r="AG31" s="59"/>
      <c r="AH31" s="59"/>
      <c r="AI31" s="59"/>
      <c r="AJ31" s="59"/>
      <c r="AK31" s="59"/>
    </row>
    <row r="32" spans="1:41" ht="12.9" customHeight="1" x14ac:dyDescent="0.25">
      <c r="A32" s="224"/>
      <c r="B32" s="268"/>
      <c r="C32" s="269"/>
      <c r="D32" s="269"/>
      <c r="E32" s="277"/>
      <c r="F32" s="266"/>
      <c r="G32" s="266"/>
      <c r="H32" s="270"/>
      <c r="I32" s="279" t="s">
        <v>140</v>
      </c>
      <c r="J32" s="225" t="s">
        <v>383</v>
      </c>
      <c r="K32" s="272" t="str">
        <f>UPPER(IF(OR(J32="a",J32="as"),F31,IF(OR(J32="b",J32="bs"),F33,0)))</f>
        <v>DOBOS</v>
      </c>
      <c r="L32" s="272"/>
      <c r="M32" s="266"/>
      <c r="N32" s="283"/>
      <c r="O32" s="281"/>
      <c r="P32" s="281"/>
      <c r="Q32" s="221"/>
      <c r="R32" s="222"/>
      <c r="S32" s="223"/>
      <c r="T32" s="59"/>
      <c r="U32" s="59"/>
      <c r="V32" s="59"/>
      <c r="W32" s="59"/>
      <c r="X32" s="59"/>
      <c r="Y32" s="59"/>
      <c r="Z32" s="59"/>
      <c r="AA32" s="59"/>
      <c r="AB32" s="59"/>
      <c r="AC32" s="59"/>
      <c r="AD32" s="59"/>
      <c r="AE32" s="59"/>
      <c r="AF32" s="59"/>
      <c r="AG32" s="59"/>
      <c r="AH32" s="59"/>
      <c r="AI32" s="59"/>
      <c r="AJ32" s="59"/>
      <c r="AK32" s="59"/>
    </row>
    <row r="33" spans="1:37" ht="12.9" customHeight="1" x14ac:dyDescent="0.25">
      <c r="A33" s="224">
        <v>14</v>
      </c>
      <c r="B33" s="261" t="str">
        <f>IF($E33="","",VLOOKUP($E33,'Fiú 6 kcs. B ELO'!$A$7:$O$22,14))</f>
        <v/>
      </c>
      <c r="C33" s="262" t="str">
        <f>IF($E33="","",VLOOKUP($E33,'Fiú 6 kcs. B ELO'!$A$7:$O$22,15))</f>
        <v/>
      </c>
      <c r="D33" s="262" t="str">
        <f>IF($E33="","",VLOOKUP($E33,'Fiú 6 kcs. B ELO'!$A$7:$O$22,5))</f>
        <v/>
      </c>
      <c r="E33" s="263"/>
      <c r="F33" s="274" t="s">
        <v>385</v>
      </c>
      <c r="G33" s="274" t="str">
        <f>IF($E33="","",VLOOKUP($E33,'Fiú 6 kcs. B ELO'!$A$7:$O$22,3))</f>
        <v/>
      </c>
      <c r="H33" s="274"/>
      <c r="I33" s="274" t="str">
        <f>IF($E33="","",VLOOKUP($E33,'Fiú 6 kcs. B ELO'!$A$7:$O$22,4))</f>
        <v/>
      </c>
      <c r="J33" s="275"/>
      <c r="K33" s="266"/>
      <c r="L33" s="276"/>
      <c r="M33" s="266"/>
      <c r="N33" s="283"/>
      <c r="O33" s="281"/>
      <c r="P33" s="281"/>
      <c r="Q33" s="221"/>
      <c r="R33" s="222"/>
      <c r="S33" s="223"/>
      <c r="T33" s="59"/>
      <c r="U33" s="59"/>
      <c r="V33" s="59"/>
      <c r="W33" s="59"/>
      <c r="X33" s="59"/>
      <c r="Y33" s="59"/>
      <c r="Z33" s="59"/>
      <c r="AA33" s="59"/>
      <c r="AB33" s="59"/>
      <c r="AC33" s="59"/>
      <c r="AD33" s="59"/>
      <c r="AE33" s="59"/>
      <c r="AF33" s="59"/>
      <c r="AG33" s="59"/>
      <c r="AH33" s="59"/>
      <c r="AI33" s="59"/>
      <c r="AJ33" s="59"/>
      <c r="AK33" s="59"/>
    </row>
    <row r="34" spans="1:37" ht="12.9" customHeight="1" x14ac:dyDescent="0.25">
      <c r="A34" s="224"/>
      <c r="B34" s="268"/>
      <c r="C34" s="269"/>
      <c r="D34" s="269"/>
      <c r="E34" s="277"/>
      <c r="F34" s="266"/>
      <c r="G34" s="266"/>
      <c r="H34" s="270"/>
      <c r="I34" s="266"/>
      <c r="J34" s="278"/>
      <c r="K34" s="279" t="s">
        <v>140</v>
      </c>
      <c r="L34" s="226" t="s">
        <v>383</v>
      </c>
      <c r="M34" s="272" t="str">
        <f>UPPER(IF(OR(L34="a",L34="as"),K32,IF(OR(L34="b",L34="bs"),K36,0)))</f>
        <v>DOBOS</v>
      </c>
      <c r="N34" s="289"/>
      <c r="O34" s="281"/>
      <c r="P34" s="281"/>
      <c r="Q34" s="221"/>
      <c r="R34" s="222"/>
      <c r="S34" s="223"/>
      <c r="T34" s="59"/>
      <c r="U34" s="59"/>
      <c r="V34" s="59"/>
      <c r="W34" s="59"/>
      <c r="X34" s="59"/>
      <c r="Y34" s="59"/>
      <c r="Z34" s="59"/>
      <c r="AA34" s="59"/>
      <c r="AB34" s="59"/>
      <c r="AC34" s="59"/>
      <c r="AD34" s="59"/>
      <c r="AE34" s="59"/>
      <c r="AF34" s="59"/>
      <c r="AG34" s="59"/>
      <c r="AH34" s="59"/>
      <c r="AI34" s="59"/>
      <c r="AJ34" s="59"/>
      <c r="AK34" s="59"/>
    </row>
    <row r="35" spans="1:37" ht="12.9" customHeight="1" x14ac:dyDescent="0.25">
      <c r="A35" s="224">
        <v>15</v>
      </c>
      <c r="B35" s="261">
        <f>IF($E35="","",VLOOKUP($E35,'Fiú 6 kcs. B ELO'!$A$7:$O$22,14))</f>
        <v>0</v>
      </c>
      <c r="C35" s="262">
        <f>IF($E35="","",VLOOKUP($E35,'Fiú 6 kcs. B ELO'!$A$7:$O$22,15))</f>
        <v>0</v>
      </c>
      <c r="D35" s="262">
        <f>IF($E35="","",VLOOKUP($E35,'Fiú 6 kcs. B ELO'!$A$7:$O$22,5))</f>
        <v>0</v>
      </c>
      <c r="E35" s="263">
        <v>2</v>
      </c>
      <c r="F35" s="274" t="str">
        <f>UPPER(IF($E35="","",VLOOKUP($E35,'Fiú 6 kcs. B ELO'!$A$7:$O$22,2)))</f>
        <v xml:space="preserve">STEFÁNOVICS </v>
      </c>
      <c r="G35" s="274" t="str">
        <f>IF($E35="","",VLOOKUP($E35,'Fiú 6 kcs. B ELO'!$A$7:$O$22,3))</f>
        <v>Zsombor Levente</v>
      </c>
      <c r="H35" s="274"/>
      <c r="I35" s="274" t="str">
        <f>IF($E35="","",VLOOKUP($E35,'Fiú 6 kcs. B ELO'!$A$7:$O$22,4))</f>
        <v>Bajai III. Béla Gimnázium</v>
      </c>
      <c r="J35" s="265"/>
      <c r="K35" s="266"/>
      <c r="L35" s="282"/>
      <c r="M35" s="266" t="s">
        <v>400</v>
      </c>
      <c r="N35" s="281"/>
      <c r="O35" s="281"/>
      <c r="P35" s="281"/>
      <c r="Q35" s="221"/>
      <c r="R35" s="222"/>
      <c r="S35" s="223"/>
      <c r="T35" s="59"/>
      <c r="U35" s="59"/>
      <c r="V35" s="59"/>
      <c r="W35" s="59"/>
      <c r="X35" s="59"/>
      <c r="Y35" s="59"/>
      <c r="Z35" s="59"/>
      <c r="AA35" s="59"/>
      <c r="AB35" s="59"/>
      <c r="AC35" s="59"/>
      <c r="AD35" s="59"/>
      <c r="AE35" s="59"/>
      <c r="AF35" s="59"/>
      <c r="AG35" s="59"/>
      <c r="AH35" s="59"/>
      <c r="AI35" s="59"/>
      <c r="AJ35" s="59"/>
      <c r="AK35" s="59"/>
    </row>
    <row r="36" spans="1:37" ht="12.9" customHeight="1" x14ac:dyDescent="0.25">
      <c r="A36" s="224"/>
      <c r="B36" s="268"/>
      <c r="C36" s="269"/>
      <c r="D36" s="269"/>
      <c r="E36" s="268"/>
      <c r="F36" s="266"/>
      <c r="G36" s="266"/>
      <c r="H36" s="270"/>
      <c r="I36" s="279" t="s">
        <v>140</v>
      </c>
      <c r="J36" s="225" t="s">
        <v>383</v>
      </c>
      <c r="K36" s="272" t="str">
        <f>UPPER(IF(OR(J36="a",J36="as"),F35,IF(OR(J36="b",J36="bs"),F37,0)))</f>
        <v xml:space="preserve">STEFÁNOVICS </v>
      </c>
      <c r="L36" s="284"/>
      <c r="M36" s="266"/>
      <c r="N36" s="281"/>
      <c r="O36" s="281"/>
      <c r="P36" s="281"/>
      <c r="Q36" s="221"/>
      <c r="R36" s="222"/>
      <c r="S36" s="223"/>
      <c r="T36" s="59"/>
      <c r="U36" s="59"/>
      <c r="V36" s="59"/>
      <c r="W36" s="59"/>
      <c r="X36" s="59"/>
      <c r="Y36" s="59"/>
      <c r="Z36" s="59"/>
      <c r="AA36" s="59"/>
      <c r="AB36" s="59"/>
      <c r="AC36" s="59"/>
      <c r="AD36" s="59"/>
      <c r="AE36" s="59"/>
      <c r="AF36" s="59"/>
      <c r="AG36" s="59"/>
      <c r="AH36" s="59"/>
      <c r="AI36" s="59"/>
      <c r="AJ36" s="59"/>
      <c r="AK36" s="59"/>
    </row>
    <row r="37" spans="1:37" ht="12.9" customHeight="1" x14ac:dyDescent="0.25">
      <c r="A37" s="218">
        <v>16</v>
      </c>
      <c r="B37" s="261" t="str">
        <f>IF($E37="","",VLOOKUP($E37,'Fiú 6 kcs. B ELO'!$A$7:$O$22,14))</f>
        <v/>
      </c>
      <c r="C37" s="262" t="str">
        <f>IF($E37="","",VLOOKUP($E37,'Fiú 6 kcs. B ELO'!$A$7:$O$22,15))</f>
        <v/>
      </c>
      <c r="D37" s="262" t="str">
        <f>IF($E37="","",VLOOKUP($E37,'Fiú 6 kcs. B ELO'!$A$7:$O$22,5))</f>
        <v/>
      </c>
      <c r="E37" s="263"/>
      <c r="F37" s="264" t="s">
        <v>385</v>
      </c>
      <c r="G37" s="264" t="str">
        <f>IF($E37="","",VLOOKUP($E37,'Fiú 6 kcs. B ELO'!$A$7:$O$22,3))</f>
        <v/>
      </c>
      <c r="H37" s="274"/>
      <c r="I37" s="264" t="str">
        <f>IF($E37="","",VLOOKUP($E37,'Fiú 6 kcs. B ELO'!$A$7:$O$22,4))</f>
        <v/>
      </c>
      <c r="J37" s="285"/>
      <c r="K37" s="266"/>
      <c r="L37" s="266"/>
      <c r="M37" s="266"/>
      <c r="N37" s="281"/>
      <c r="O37" s="281"/>
      <c r="P37" s="281"/>
      <c r="Q37" s="221"/>
      <c r="R37" s="222"/>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91"/>
      <c r="B38" s="268"/>
      <c r="C38" s="268"/>
      <c r="D38" s="268"/>
      <c r="E38" s="268"/>
      <c r="F38" s="286"/>
      <c r="G38" s="286"/>
      <c r="H38" s="290"/>
      <c r="I38" s="266"/>
      <c r="J38" s="278"/>
      <c r="K38" s="266"/>
      <c r="L38" s="266"/>
      <c r="M38" s="266"/>
      <c r="N38" s="281"/>
      <c r="O38" s="281"/>
      <c r="P38" s="281"/>
      <c r="Q38" s="221"/>
      <c r="R38" s="222"/>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92"/>
      <c r="B39" s="293"/>
      <c r="C39" s="293"/>
      <c r="D39" s="293"/>
      <c r="E39" s="268"/>
      <c r="F39" s="293"/>
      <c r="G39" s="293"/>
      <c r="H39" s="293"/>
      <c r="I39" s="293"/>
      <c r="J39" s="268"/>
      <c r="K39" s="293"/>
      <c r="L39" s="293"/>
      <c r="M39" s="293"/>
      <c r="N39" s="294"/>
      <c r="O39" s="294"/>
      <c r="P39" s="294"/>
      <c r="Q39" s="221"/>
      <c r="R39" s="222"/>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91"/>
      <c r="B40" s="268"/>
      <c r="C40" s="268"/>
      <c r="D40" s="268"/>
      <c r="E40" s="268"/>
      <c r="F40" s="293"/>
      <c r="G40" s="293"/>
      <c r="H40" s="59"/>
      <c r="I40" s="293"/>
      <c r="J40" s="268"/>
      <c r="K40" s="293"/>
      <c r="L40" s="293"/>
      <c r="M40" s="295"/>
      <c r="N40" s="268"/>
      <c r="O40" s="293"/>
      <c r="P40" s="294"/>
      <c r="Q40" s="221"/>
      <c r="R40" s="222"/>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91"/>
      <c r="B41" s="293"/>
      <c r="C41" s="293"/>
      <c r="D41" s="293"/>
      <c r="E41" s="268"/>
      <c r="F41" s="293"/>
      <c r="G41" s="293"/>
      <c r="H41" s="293"/>
      <c r="I41" s="293"/>
      <c r="J41" s="268"/>
      <c r="K41" s="293"/>
      <c r="L41" s="293"/>
      <c r="M41" s="293"/>
      <c r="N41" s="294"/>
      <c r="O41" s="293"/>
      <c r="P41" s="294"/>
      <c r="Q41" s="221"/>
      <c r="R41" s="222"/>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91"/>
      <c r="B42" s="268"/>
      <c r="C42" s="268"/>
      <c r="D42" s="268"/>
      <c r="E42" s="268"/>
      <c r="F42" s="293"/>
      <c r="G42" s="293"/>
      <c r="H42" s="59"/>
      <c r="I42" s="295"/>
      <c r="J42" s="268"/>
      <c r="K42" s="293"/>
      <c r="L42" s="293"/>
      <c r="M42" s="293"/>
      <c r="N42" s="294"/>
      <c r="O42" s="294"/>
      <c r="P42" s="294"/>
      <c r="Q42" s="221"/>
      <c r="R42" s="222"/>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91"/>
      <c r="B43" s="293"/>
      <c r="C43" s="293"/>
      <c r="D43" s="293"/>
      <c r="E43" s="268"/>
      <c r="F43" s="293"/>
      <c r="G43" s="293"/>
      <c r="H43" s="293"/>
      <c r="I43" s="293"/>
      <c r="J43" s="268"/>
      <c r="K43" s="293"/>
      <c r="L43" s="296"/>
      <c r="M43" s="293"/>
      <c r="N43" s="294"/>
      <c r="O43" s="294"/>
      <c r="P43" s="294"/>
      <c r="Q43" s="221"/>
      <c r="R43" s="222"/>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91"/>
      <c r="B44" s="268"/>
      <c r="C44" s="268"/>
      <c r="D44" s="268"/>
      <c r="E44" s="268"/>
      <c r="F44" s="293"/>
      <c r="G44" s="293"/>
      <c r="H44" s="59"/>
      <c r="I44" s="293"/>
      <c r="J44" s="268"/>
      <c r="K44" s="295"/>
      <c r="L44" s="268"/>
      <c r="M44" s="293"/>
      <c r="N44" s="294"/>
      <c r="O44" s="294"/>
      <c r="P44" s="294"/>
      <c r="Q44" s="221"/>
      <c r="R44" s="222"/>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91"/>
      <c r="B45" s="293"/>
      <c r="C45" s="293"/>
      <c r="D45" s="293"/>
      <c r="E45" s="268"/>
      <c r="F45" s="293"/>
      <c r="G45" s="293"/>
      <c r="H45" s="293"/>
      <c r="I45" s="293"/>
      <c r="J45" s="268"/>
      <c r="K45" s="293"/>
      <c r="L45" s="293"/>
      <c r="M45" s="293"/>
      <c r="N45" s="294"/>
      <c r="O45" s="294"/>
      <c r="P45" s="294"/>
      <c r="Q45" s="221"/>
      <c r="R45" s="222"/>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91"/>
      <c r="B46" s="268"/>
      <c r="C46" s="268"/>
      <c r="D46" s="268"/>
      <c r="E46" s="268"/>
      <c r="F46" s="293"/>
      <c r="G46" s="293"/>
      <c r="H46" s="59"/>
      <c r="I46" s="295"/>
      <c r="J46" s="268"/>
      <c r="K46" s="293"/>
      <c r="L46" s="293"/>
      <c r="M46" s="293"/>
      <c r="N46" s="294"/>
      <c r="O46" s="294"/>
      <c r="P46" s="294"/>
      <c r="Q46" s="221"/>
      <c r="R46" s="222"/>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92"/>
      <c r="B47" s="293"/>
      <c r="C47" s="293"/>
      <c r="D47" s="293"/>
      <c r="E47" s="268"/>
      <c r="F47" s="293"/>
      <c r="G47" s="293"/>
      <c r="H47" s="293"/>
      <c r="I47" s="293"/>
      <c r="J47" s="268"/>
      <c r="K47" s="293"/>
      <c r="L47" s="293"/>
      <c r="M47" s="293"/>
      <c r="N47" s="293"/>
      <c r="O47" s="219"/>
      <c r="P47" s="219"/>
      <c r="Q47" s="221"/>
      <c r="R47" s="222"/>
      <c r="S47" s="223"/>
      <c r="T47" s="59"/>
      <c r="U47" s="59"/>
      <c r="V47" s="59"/>
      <c r="W47" s="59"/>
      <c r="X47" s="59"/>
      <c r="Y47" s="59"/>
      <c r="Z47" s="59"/>
      <c r="AA47" s="59"/>
      <c r="AB47" s="59"/>
      <c r="AC47" s="59"/>
      <c r="AD47" s="59"/>
      <c r="AE47" s="59"/>
      <c r="AF47" s="59"/>
      <c r="AG47" s="59"/>
      <c r="AH47" s="59"/>
      <c r="AI47" s="59"/>
      <c r="AJ47" s="59"/>
      <c r="AK47" s="59"/>
    </row>
    <row r="48" spans="1:37" ht="6.75" customHeight="1" x14ac:dyDescent="0.25">
      <c r="A48" s="228"/>
      <c r="B48" s="228"/>
      <c r="C48" s="228"/>
      <c r="D48" s="228"/>
      <c r="E48" s="228"/>
      <c r="F48" s="297"/>
      <c r="G48" s="297"/>
      <c r="H48" s="297"/>
      <c r="I48" s="297"/>
      <c r="J48" s="230"/>
      <c r="K48" s="229"/>
      <c r="L48" s="231"/>
      <c r="M48" s="229"/>
      <c r="N48" s="231"/>
      <c r="O48" s="229"/>
      <c r="P48" s="231"/>
      <c r="Q48" s="229"/>
      <c r="R48" s="231"/>
      <c r="S48" s="232"/>
      <c r="T48" s="52"/>
      <c r="U48" s="52"/>
      <c r="V48" s="52"/>
      <c r="W48" s="52"/>
      <c r="X48" s="52"/>
      <c r="Y48" s="52"/>
      <c r="Z48" s="52"/>
      <c r="AA48" s="52"/>
      <c r="AB48" s="52"/>
      <c r="AC48" s="52"/>
      <c r="AD48" s="52"/>
      <c r="AE48" s="52"/>
      <c r="AF48" s="52"/>
      <c r="AG48" s="52"/>
      <c r="AH48" s="52"/>
      <c r="AI48" s="52"/>
      <c r="AJ48" s="52"/>
      <c r="AK48" s="52"/>
    </row>
    <row r="49" spans="1:37" ht="10.5" customHeight="1" x14ac:dyDescent="0.25">
      <c r="A49" s="182" t="s">
        <v>106</v>
      </c>
      <c r="B49" s="183"/>
      <c r="C49" s="183"/>
      <c r="D49" s="184"/>
      <c r="E49" s="233" t="s">
        <v>117</v>
      </c>
      <c r="F49" s="234" t="s">
        <v>118</v>
      </c>
      <c r="G49" s="233"/>
      <c r="H49" s="233"/>
      <c r="I49" s="235"/>
      <c r="J49" s="233" t="s">
        <v>117</v>
      </c>
      <c r="K49" s="234" t="s">
        <v>119</v>
      </c>
      <c r="L49" s="236"/>
      <c r="M49" s="234" t="s">
        <v>120</v>
      </c>
      <c r="N49" s="237"/>
      <c r="O49" s="238" t="s">
        <v>121</v>
      </c>
      <c r="P49" s="238"/>
      <c r="Q49" s="239"/>
      <c r="R49" s="240"/>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298" t="s">
        <v>122</v>
      </c>
      <c r="B50" s="299"/>
      <c r="C50" s="300"/>
      <c r="D50" s="301"/>
      <c r="E50" s="302">
        <v>1</v>
      </c>
      <c r="F50" s="241" t="str">
        <f>IF(E50&gt;$R$57,0,UPPER(VLOOKUP(E50,'Fiú 6 kcs. B ELO'!$A$7:$Q$134,2)))</f>
        <v xml:space="preserve">MARUSA </v>
      </c>
      <c r="G50" s="242"/>
      <c r="H50" s="241"/>
      <c r="I50" s="185"/>
      <c r="J50" s="303" t="s">
        <v>123</v>
      </c>
      <c r="K50" s="304"/>
      <c r="L50" s="305"/>
      <c r="M50" s="304"/>
      <c r="N50" s="306"/>
      <c r="O50" s="307" t="s">
        <v>124</v>
      </c>
      <c r="P50" s="308"/>
      <c r="Q50" s="308"/>
      <c r="R50" s="30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10" t="s">
        <v>125</v>
      </c>
      <c r="B51" s="311"/>
      <c r="C51" s="312"/>
      <c r="D51" s="313"/>
      <c r="E51" s="302">
        <v>2</v>
      </c>
      <c r="F51" s="241" t="str">
        <f>IF(E51&gt;$R$57,0,UPPER(VLOOKUP(E51,'Fiú 6 kcs. B ELO'!$A$7:$Q$134,2)))</f>
        <v xml:space="preserve">STEFÁNOVICS </v>
      </c>
      <c r="G51" s="242"/>
      <c r="H51" s="241"/>
      <c r="I51" s="185"/>
      <c r="J51" s="303" t="s">
        <v>126</v>
      </c>
      <c r="K51" s="304"/>
      <c r="L51" s="305"/>
      <c r="M51" s="304"/>
      <c r="N51" s="306"/>
      <c r="O51" s="314"/>
      <c r="P51" s="315"/>
      <c r="Q51" s="311"/>
      <c r="R51" s="31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186"/>
      <c r="B52" s="187"/>
      <c r="C52" s="243"/>
      <c r="D52" s="188"/>
      <c r="E52" s="302">
        <v>3</v>
      </c>
      <c r="F52" s="241" t="str">
        <f>IF(E52&gt;$R$57,0,UPPER(VLOOKUP(E52,'Fiú 6 kcs. B ELO'!$A$7:$Q$134,2)))</f>
        <v xml:space="preserve">GUOTH </v>
      </c>
      <c r="G52" s="242"/>
      <c r="H52" s="241"/>
      <c r="I52" s="185"/>
      <c r="J52" s="303" t="s">
        <v>127</v>
      </c>
      <c r="K52" s="304"/>
      <c r="L52" s="305"/>
      <c r="M52" s="304"/>
      <c r="N52" s="306"/>
      <c r="O52" s="307" t="s">
        <v>128</v>
      </c>
      <c r="P52" s="308"/>
      <c r="Q52" s="308"/>
      <c r="R52" s="30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189"/>
      <c r="B53" s="190"/>
      <c r="C53" s="190"/>
      <c r="D53" s="191"/>
      <c r="E53" s="302">
        <v>4</v>
      </c>
      <c r="F53" s="241" t="str">
        <f>IF(E53&gt;$R$57,0,UPPER(VLOOKUP(E53,'Fiú 6 kcs. B ELO'!$A$7:$Q$134,2)))</f>
        <v>SILLYE</v>
      </c>
      <c r="G53" s="242"/>
      <c r="H53" s="241"/>
      <c r="I53" s="185"/>
      <c r="J53" s="303" t="s">
        <v>129</v>
      </c>
      <c r="K53" s="304"/>
      <c r="L53" s="305"/>
      <c r="M53" s="304"/>
      <c r="N53" s="306"/>
      <c r="O53" s="304"/>
      <c r="P53" s="305"/>
      <c r="Q53" s="304"/>
      <c r="R53" s="30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192"/>
      <c r="B54" s="49"/>
      <c r="C54" s="49"/>
      <c r="D54" s="193"/>
      <c r="E54" s="302"/>
      <c r="F54" s="241"/>
      <c r="G54" s="242"/>
      <c r="H54" s="241"/>
      <c r="I54" s="185"/>
      <c r="J54" s="303" t="s">
        <v>130</v>
      </c>
      <c r="K54" s="304"/>
      <c r="L54" s="305"/>
      <c r="M54" s="304"/>
      <c r="N54" s="306"/>
      <c r="O54" s="311"/>
      <c r="P54" s="315"/>
      <c r="Q54" s="311"/>
      <c r="R54" s="31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194"/>
      <c r="B55" s="14"/>
      <c r="C55" s="190"/>
      <c r="D55" s="191"/>
      <c r="E55" s="302"/>
      <c r="F55" s="241"/>
      <c r="G55" s="242"/>
      <c r="H55" s="241"/>
      <c r="I55" s="185"/>
      <c r="J55" s="303" t="s">
        <v>131</v>
      </c>
      <c r="K55" s="304"/>
      <c r="L55" s="305"/>
      <c r="M55" s="304"/>
      <c r="N55" s="306"/>
      <c r="O55" s="307" t="s">
        <v>33</v>
      </c>
      <c r="P55" s="308"/>
      <c r="Q55" s="308"/>
      <c r="R55" s="30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194"/>
      <c r="B56" s="14"/>
      <c r="C56" s="244"/>
      <c r="D56" s="195"/>
      <c r="E56" s="302"/>
      <c r="F56" s="241"/>
      <c r="G56" s="242"/>
      <c r="H56" s="241"/>
      <c r="I56" s="185"/>
      <c r="J56" s="303" t="s">
        <v>132</v>
      </c>
      <c r="K56" s="304"/>
      <c r="L56" s="305"/>
      <c r="M56" s="304"/>
      <c r="N56" s="306"/>
      <c r="O56" s="304"/>
      <c r="P56" s="305"/>
      <c r="Q56" s="304"/>
      <c r="R56" s="30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196"/>
      <c r="B57" s="197"/>
      <c r="C57" s="245"/>
      <c r="D57" s="198"/>
      <c r="E57" s="317"/>
      <c r="F57" s="199"/>
      <c r="G57" s="246"/>
      <c r="H57" s="199"/>
      <c r="I57" s="200"/>
      <c r="J57" s="318" t="s">
        <v>133</v>
      </c>
      <c r="K57" s="311"/>
      <c r="L57" s="315"/>
      <c r="M57" s="311"/>
      <c r="N57" s="316"/>
      <c r="O57" s="311">
        <f>R4</f>
        <v>0</v>
      </c>
      <c r="P57" s="315"/>
      <c r="Q57" s="311"/>
      <c r="R57" s="247">
        <f>MIN(4,'Fiú 6 kcs. B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3" priority="10" stopIfTrue="1" operator="equal">
      <formula>"QA"</formula>
    </cfRule>
    <cfRule type="cellIs" dxfId="12" priority="11" stopIfTrue="1" operator="equal">
      <formula>"DA"</formula>
    </cfRule>
  </conditionalFormatting>
  <conditionalFormatting sqref="E7 E9 E11 E13 E15 E17 E19 E21 E23 E25 E27 E29 E31 E33 E35 E37">
    <cfRule type="expression" dxfId="11" priority="13" stopIfTrue="1">
      <formula>$E7&lt;5</formula>
    </cfRule>
  </conditionalFormatting>
  <conditionalFormatting sqref="E39 E41 E43 E45 E47">
    <cfRule type="expression" dxfId="10" priority="5" stopIfTrue="1">
      <formula>AND($E39&lt;9,$C39&gt;0)</formula>
    </cfRule>
  </conditionalFormatting>
  <conditionalFormatting sqref="F7 F9 F11 F13 F15 F17 F19 F21 F23 F25 F27 F29 F31 F33 F35 F37">
    <cfRule type="cellIs" dxfId="9" priority="14" stopIfTrue="1" operator="equal">
      <formula>"Bye"</formula>
    </cfRule>
  </conditionalFormatting>
  <conditionalFormatting sqref="F39 F41 F43 F45 F47">
    <cfRule type="cellIs" dxfId="8" priority="6" stopIfTrue="1" operator="equal">
      <formula>"Bye"</formula>
    </cfRule>
    <cfRule type="expression" dxfId="7" priority="7" stopIfTrue="1">
      <formula>AND($E39&lt;9,$C39&gt;0)</formula>
    </cfRule>
  </conditionalFormatting>
  <conditionalFormatting sqref="H7 H9 H11 H13 H15 H17 H19 H21 H23 H25 H27 H29 H31 H33 H35 H37 G39:I39 G41:I41 G43:I43 G45:I45 G47:I47">
    <cfRule type="expression" dxfId="6" priority="1" stopIfTrue="1">
      <formula>AND($E7&lt;9,$C7&gt;0)</formula>
    </cfRule>
  </conditionalFormatting>
  <conditionalFormatting sqref="I8 K10 I12 M14 I16 K18 I20 O22 I24 K26 I28 M30 I32 K34 I36 M40 I42 K44 I46">
    <cfRule type="expression" dxfId="5" priority="2" stopIfTrue="1">
      <formula>AND($O$1="CU",I8="Umpire")</formula>
    </cfRule>
    <cfRule type="expression" dxfId="4" priority="3" stopIfTrue="1">
      <formula>AND($O$1="CU",I8&lt;&gt;"Umpire",J8&lt;&gt;"")</formula>
    </cfRule>
    <cfRule type="expression" dxfId="3" priority="4" stopIfTrue="1">
      <formula>AND($O$1="CU",I8&lt;&gt;"Umpire")</formula>
    </cfRule>
  </conditionalFormatting>
  <conditionalFormatting sqref="J8 L10 J12 N14 J16 L18 J20 P22 J24 L26 J28 N30 J32 L34 J36 R57">
    <cfRule type="expression" dxfId="2" priority="12" stopIfTrue="1">
      <formula>$O$1="CU"</formula>
    </cfRule>
  </conditionalFormatting>
  <conditionalFormatting sqref="K8 M10 K12 O14 K16 M18 K20 Q22 K24 M26 K28 O30 K32 M34 K36 O40 K42 M44 K46">
    <cfRule type="expression" dxfId="1" priority="8" stopIfTrue="1">
      <formula>J8="as"</formula>
    </cfRule>
    <cfRule type="expression" dxfId="0" priority="9" stopIfTrue="1">
      <formula>J8="bs"</formula>
    </cfRule>
  </conditionalFormatting>
  <dataValidations count="1">
    <dataValidation type="list" allowBlank="1" sqref="I8 K10 I12 M14 I16 K18 I20 O22 I24 K26 I28 M30 I32 K34 I36 M40 I42 K44 I46" xr:uid="{00000000-0002-0000-0D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39" customWidth="1"/>
    <col min="15" max="15" width="8.5546875" customWidth="1"/>
    <col min="16" max="16" width="11.5546875" hidden="1" customWidth="1"/>
  </cols>
  <sheetData>
    <row r="1" spans="1:16" ht="24.6" x14ac:dyDescent="0.3">
      <c r="A1" s="40" t="str">
        <f>Altalanos!$A$6</f>
        <v>Diákolimpia 2026</v>
      </c>
      <c r="B1" s="41"/>
      <c r="C1" s="41"/>
      <c r="D1" s="30"/>
      <c r="E1" s="30"/>
      <c r="F1" s="42"/>
      <c r="G1" s="30"/>
      <c r="H1" s="30"/>
      <c r="I1" s="30"/>
      <c r="J1" s="30"/>
      <c r="K1" s="30"/>
      <c r="L1" s="30"/>
      <c r="M1" s="30"/>
      <c r="N1" s="43"/>
    </row>
    <row r="2" spans="1:16" x14ac:dyDescent="0.25">
      <c r="A2" s="44"/>
      <c r="B2" s="45"/>
      <c r="C2" s="45"/>
      <c r="D2" s="30"/>
      <c r="E2" s="30"/>
      <c r="F2" s="30"/>
      <c r="G2" s="30"/>
      <c r="H2" s="30"/>
      <c r="I2" s="30"/>
      <c r="J2" s="30"/>
      <c r="K2" s="30"/>
      <c r="L2" s="30"/>
      <c r="M2" s="30"/>
      <c r="N2" s="42"/>
    </row>
    <row r="3" spans="1:16" ht="39.75" customHeight="1" x14ac:dyDescent="0.25">
      <c r="A3" s="46"/>
      <c r="B3" s="47" t="s">
        <v>21</v>
      </c>
      <c r="C3" s="48"/>
      <c r="D3" s="49"/>
      <c r="E3" s="49"/>
      <c r="F3" s="50"/>
      <c r="G3" s="49"/>
      <c r="H3" s="51"/>
      <c r="I3" s="50"/>
      <c r="J3" s="49"/>
      <c r="K3" s="49"/>
      <c r="L3" s="49"/>
      <c r="M3" s="49"/>
      <c r="N3" s="51"/>
      <c r="O3" s="52"/>
      <c r="P3" s="52"/>
    </row>
    <row r="4" spans="1:16" x14ac:dyDescent="0.25">
      <c r="A4" s="50" t="s">
        <v>22</v>
      </c>
      <c r="B4" s="48" t="s">
        <v>15</v>
      </c>
      <c r="C4" s="53"/>
      <c r="D4" s="53"/>
      <c r="E4" s="53"/>
      <c r="F4" s="53"/>
      <c r="G4" s="53"/>
      <c r="H4" s="53"/>
      <c r="I4" s="53"/>
      <c r="J4" s="53"/>
      <c r="K4" s="53"/>
      <c r="L4" s="53"/>
      <c r="M4" s="53"/>
      <c r="N4" s="53"/>
      <c r="O4" s="54"/>
      <c r="P4" s="54"/>
    </row>
    <row r="5" spans="1:16" ht="12.75" customHeight="1" x14ac:dyDescent="0.25">
      <c r="A5" s="55">
        <f>Altalanos!$A$10</f>
        <v>0</v>
      </c>
      <c r="B5" s="56">
        <f>Altalanos!$C$10</f>
        <v>0</v>
      </c>
      <c r="C5" s="57"/>
      <c r="D5" s="57"/>
      <c r="E5" s="57"/>
      <c r="F5" s="57"/>
      <c r="G5" s="57"/>
      <c r="H5" s="57"/>
      <c r="I5" s="57"/>
      <c r="J5" s="57"/>
      <c r="K5" s="57"/>
      <c r="L5" s="57"/>
      <c r="M5" s="58"/>
      <c r="N5" s="58"/>
      <c r="O5" s="59"/>
      <c r="P5" s="59"/>
    </row>
    <row r="6" spans="1:16" ht="60" customHeight="1" x14ac:dyDescent="0.25">
      <c r="A6" s="347" t="s">
        <v>23</v>
      </c>
      <c r="B6" s="347"/>
      <c r="C6" s="60"/>
      <c r="D6" s="60"/>
      <c r="E6" s="60"/>
      <c r="F6" s="61"/>
      <c r="G6" s="62"/>
      <c r="H6" s="60"/>
      <c r="I6" s="61"/>
      <c r="J6" s="60"/>
      <c r="K6" s="60"/>
      <c r="L6" s="60"/>
      <c r="M6" s="60"/>
      <c r="N6" s="63"/>
      <c r="O6" s="52"/>
      <c r="P6" s="52"/>
    </row>
    <row r="7" spans="1:16" ht="13.5" hidden="1" customHeight="1" x14ac:dyDescent="0.25">
      <c r="A7" s="64"/>
      <c r="B7" s="65"/>
      <c r="C7" s="65"/>
      <c r="D7" s="65"/>
      <c r="E7" s="65"/>
      <c r="F7" s="65"/>
      <c r="G7" s="65"/>
      <c r="H7" s="65"/>
      <c r="I7" s="65"/>
      <c r="J7" s="65"/>
      <c r="K7" s="65"/>
      <c r="L7" s="65"/>
      <c r="M7" s="65"/>
      <c r="N7" s="53"/>
      <c r="O7" s="54"/>
      <c r="P7" s="54"/>
    </row>
    <row r="8" spans="1:16" ht="12.75" hidden="1" customHeight="1" x14ac:dyDescent="0.25">
      <c r="A8" s="66"/>
      <c r="B8" s="67"/>
      <c r="C8" s="67"/>
      <c r="D8" s="67"/>
      <c r="E8" s="67"/>
      <c r="F8" s="67"/>
      <c r="G8" s="67"/>
      <c r="H8" s="67"/>
      <c r="I8" s="67"/>
      <c r="J8" s="67"/>
      <c r="K8" s="67"/>
      <c r="L8" s="67"/>
      <c r="M8" s="67"/>
      <c r="N8" s="57"/>
      <c r="O8" s="68"/>
      <c r="P8" s="68"/>
    </row>
    <row r="9" spans="1:16" hidden="1" x14ac:dyDescent="0.25">
      <c r="A9" s="69"/>
      <c r="B9" s="70"/>
      <c r="C9" s="71"/>
      <c r="D9" s="70"/>
      <c r="E9" s="70"/>
      <c r="F9" s="70"/>
      <c r="G9" s="70"/>
      <c r="H9" s="70"/>
      <c r="I9" s="70"/>
      <c r="J9" s="70"/>
      <c r="K9" s="70"/>
      <c r="L9" s="70"/>
      <c r="M9" s="70"/>
      <c r="N9" s="72"/>
      <c r="O9" s="54"/>
      <c r="P9" s="54"/>
    </row>
    <row r="10" spans="1:16" hidden="1" x14ac:dyDescent="0.25">
      <c r="A10" s="64"/>
      <c r="B10" s="65"/>
      <c r="C10" s="53"/>
      <c r="D10" s="53"/>
      <c r="E10" s="53"/>
      <c r="F10" s="53"/>
      <c r="G10" s="53"/>
      <c r="H10" s="53"/>
      <c r="I10" s="53"/>
      <c r="J10" s="53"/>
      <c r="K10" s="53"/>
      <c r="L10" s="53"/>
      <c r="M10" s="53"/>
      <c r="N10" s="53"/>
      <c r="O10" s="54"/>
      <c r="P10" s="54"/>
    </row>
    <row r="11" spans="1:16" ht="12.75" hidden="1" customHeight="1" x14ac:dyDescent="0.25">
      <c r="A11" s="73"/>
      <c r="B11" s="74"/>
      <c r="C11" s="57"/>
      <c r="D11" s="57"/>
      <c r="E11" s="57"/>
      <c r="F11" s="57"/>
      <c r="G11" s="57"/>
      <c r="H11" s="57"/>
      <c r="I11" s="57"/>
      <c r="J11" s="57"/>
      <c r="K11" s="57"/>
      <c r="L11" s="57"/>
      <c r="M11" s="58"/>
      <c r="N11" s="53"/>
      <c r="O11" s="59"/>
      <c r="P11" s="59"/>
    </row>
    <row r="12" spans="1:16" hidden="1" x14ac:dyDescent="0.25">
      <c r="A12" s="64"/>
      <c r="B12" s="65"/>
      <c r="C12" s="65"/>
      <c r="D12" s="65"/>
      <c r="E12" s="65"/>
      <c r="F12" s="65"/>
      <c r="G12" s="65"/>
      <c r="H12" s="65"/>
      <c r="I12" s="65"/>
      <c r="J12" s="65"/>
      <c r="K12" s="65"/>
      <c r="L12" s="65"/>
      <c r="M12" s="65"/>
      <c r="N12" s="53"/>
      <c r="O12" s="54"/>
      <c r="P12" s="54"/>
    </row>
    <row r="13" spans="1:16" ht="12.75" hidden="1" customHeight="1" x14ac:dyDescent="0.25">
      <c r="A13" s="66"/>
      <c r="B13" s="67"/>
      <c r="C13" s="67"/>
      <c r="D13" s="67"/>
      <c r="E13" s="67"/>
      <c r="F13" s="67"/>
      <c r="G13" s="67"/>
      <c r="H13" s="67"/>
      <c r="I13" s="67"/>
      <c r="J13" s="67"/>
      <c r="K13" s="67"/>
      <c r="L13" s="67"/>
      <c r="M13" s="67"/>
      <c r="N13" s="8"/>
      <c r="O13" s="68"/>
      <c r="P13" s="68"/>
    </row>
    <row r="14" spans="1:16" hidden="1" x14ac:dyDescent="0.25">
      <c r="A14" s="69"/>
      <c r="B14" s="70"/>
      <c r="C14" s="71"/>
      <c r="D14" s="70"/>
      <c r="E14" s="70"/>
      <c r="F14" s="70"/>
      <c r="G14" s="70"/>
      <c r="H14" s="70"/>
      <c r="I14" s="70"/>
      <c r="J14" s="70"/>
      <c r="K14" s="70"/>
      <c r="L14" s="70"/>
      <c r="M14" s="70"/>
      <c r="N14" s="72"/>
      <c r="O14" s="54"/>
      <c r="P14" s="54"/>
    </row>
    <row r="15" spans="1:16" hidden="1" x14ac:dyDescent="0.25">
      <c r="A15" s="64"/>
      <c r="B15" s="65"/>
      <c r="C15" s="53"/>
      <c r="D15" s="53"/>
      <c r="E15" s="53"/>
      <c r="F15" s="53"/>
      <c r="G15" s="53"/>
      <c r="H15" s="53"/>
      <c r="I15" s="53"/>
      <c r="J15" s="53"/>
      <c r="K15" s="53"/>
      <c r="L15" s="53"/>
      <c r="M15" s="53"/>
      <c r="N15" s="53"/>
      <c r="O15" s="54"/>
      <c r="P15" s="54"/>
    </row>
    <row r="16" spans="1:16" hidden="1" x14ac:dyDescent="0.25">
      <c r="A16" s="73"/>
      <c r="B16" s="74"/>
      <c r="C16" s="57"/>
      <c r="D16" s="57"/>
      <c r="E16" s="57"/>
      <c r="F16" s="57"/>
      <c r="G16" s="57"/>
      <c r="H16" s="57"/>
      <c r="I16" s="57"/>
      <c r="J16" s="57"/>
      <c r="K16" s="57"/>
      <c r="L16" s="57"/>
      <c r="M16" s="58"/>
      <c r="N16" s="53"/>
      <c r="O16" s="54"/>
      <c r="P16" s="54"/>
    </row>
    <row r="17" spans="1:16" hidden="1" x14ac:dyDescent="0.25">
      <c r="A17" s="64"/>
      <c r="B17" s="65"/>
      <c r="C17" s="65"/>
      <c r="D17" s="65"/>
      <c r="E17" s="65"/>
      <c r="F17" s="65"/>
      <c r="G17" s="65"/>
      <c r="H17" s="65"/>
      <c r="I17" s="65"/>
      <c r="J17" s="65"/>
      <c r="K17" s="65"/>
      <c r="L17" s="65"/>
      <c r="M17" s="65"/>
      <c r="N17" s="53"/>
      <c r="O17" s="54"/>
      <c r="P17" s="54"/>
    </row>
    <row r="18" spans="1:16" ht="12.75" hidden="1" customHeight="1" x14ac:dyDescent="0.25">
      <c r="A18" s="66"/>
      <c r="B18" s="67"/>
      <c r="C18" s="67"/>
      <c r="D18" s="67"/>
      <c r="E18" s="67"/>
      <c r="F18" s="67"/>
      <c r="G18" s="67"/>
      <c r="H18" s="67"/>
      <c r="I18" s="67"/>
      <c r="J18" s="67"/>
      <c r="K18" s="67"/>
      <c r="L18" s="67"/>
      <c r="M18" s="67"/>
      <c r="N18" s="8"/>
      <c r="O18" s="68"/>
      <c r="P18" s="68"/>
    </row>
    <row r="19" spans="1:16" ht="7.5" hidden="1" customHeight="1" x14ac:dyDescent="0.25">
      <c r="A19" s="75"/>
      <c r="B19" s="75"/>
      <c r="C19" s="10"/>
      <c r="D19" s="10"/>
      <c r="E19" s="10"/>
      <c r="F19" s="10"/>
      <c r="G19" s="10"/>
      <c r="H19" s="10"/>
      <c r="I19" s="10"/>
      <c r="J19" s="10"/>
      <c r="K19" s="10"/>
      <c r="L19" s="10"/>
      <c r="M19" s="10"/>
      <c r="N19" s="8"/>
      <c r="O19" s="68"/>
      <c r="P19" s="68"/>
    </row>
    <row r="20" spans="1:16" x14ac:dyDescent="0.25">
      <c r="A20" s="76" t="s">
        <v>24</v>
      </c>
      <c r="B20" s="77"/>
      <c r="C20" s="71"/>
      <c r="D20" s="70"/>
      <c r="E20" s="70"/>
      <c r="F20" s="70"/>
      <c r="G20" s="70"/>
      <c r="H20" s="70"/>
      <c r="I20" s="70"/>
      <c r="J20" s="70"/>
      <c r="K20" s="70"/>
      <c r="L20" s="70"/>
      <c r="M20" s="70"/>
      <c r="N20" s="72"/>
      <c r="O20" s="54"/>
      <c r="P20" s="54"/>
    </row>
    <row r="21" spans="1:16" x14ac:dyDescent="0.25">
      <c r="A21" s="78" t="s">
        <v>25</v>
      </c>
      <c r="B21" s="79" t="s">
        <v>26</v>
      </c>
      <c r="C21" s="53"/>
      <c r="D21" s="53"/>
      <c r="E21" s="53"/>
      <c r="F21" s="53"/>
      <c r="G21" s="53"/>
      <c r="H21" s="53"/>
      <c r="I21" s="53"/>
      <c r="J21" s="53"/>
      <c r="K21" s="53"/>
      <c r="L21" s="53"/>
      <c r="M21" s="53"/>
      <c r="N21" s="53"/>
      <c r="O21" s="54"/>
      <c r="P21" s="80" t="s">
        <v>27</v>
      </c>
    </row>
    <row r="22" spans="1:16" ht="19.5" customHeight="1" x14ac:dyDescent="0.25">
      <c r="A22" s="81"/>
      <c r="B22" s="82"/>
      <c r="C22" s="57"/>
      <c r="D22" s="57"/>
      <c r="E22" s="57"/>
      <c r="F22" s="57"/>
      <c r="G22" s="57"/>
      <c r="H22" s="57"/>
      <c r="I22" s="57"/>
      <c r="J22" s="57"/>
      <c r="K22" s="57"/>
      <c r="L22" s="57"/>
      <c r="M22" s="58"/>
      <c r="N22" s="53"/>
      <c r="O22" s="54"/>
      <c r="P22" s="83" t="str">
        <f t="shared" ref="P22:P29" si="0">LEFT(B22,1)&amp;" "&amp;A22</f>
        <v xml:space="preserve"> </v>
      </c>
    </row>
    <row r="23" spans="1:16" ht="19.5" customHeight="1" x14ac:dyDescent="0.25">
      <c r="A23" s="81"/>
      <c r="B23" s="82"/>
      <c r="C23" s="57"/>
      <c r="D23" s="57"/>
      <c r="E23" s="57"/>
      <c r="F23" s="57"/>
      <c r="G23" s="57"/>
      <c r="H23" s="57"/>
      <c r="I23" s="57"/>
      <c r="J23" s="57"/>
      <c r="K23" s="57"/>
      <c r="L23" s="57"/>
      <c r="M23" s="58"/>
      <c r="N23" s="53"/>
      <c r="O23" s="54"/>
      <c r="P23" s="83" t="str">
        <f t="shared" si="0"/>
        <v xml:space="preserve"> </v>
      </c>
    </row>
    <row r="24" spans="1:16" ht="19.5" customHeight="1" x14ac:dyDescent="0.25">
      <c r="A24" s="81"/>
      <c r="B24" s="82"/>
      <c r="C24" s="57"/>
      <c r="D24" s="57"/>
      <c r="E24" s="57"/>
      <c r="F24" s="57"/>
      <c r="G24" s="57"/>
      <c r="H24" s="57"/>
      <c r="I24" s="57"/>
      <c r="J24" s="57"/>
      <c r="K24" s="57"/>
      <c r="L24" s="57"/>
      <c r="M24" s="58"/>
      <c r="N24" s="53"/>
      <c r="O24" s="54"/>
      <c r="P24" s="83" t="str">
        <f t="shared" si="0"/>
        <v xml:space="preserve"> </v>
      </c>
    </row>
    <row r="25" spans="1:16" ht="19.5" customHeight="1" x14ac:dyDescent="0.25">
      <c r="A25" s="81"/>
      <c r="B25" s="82"/>
      <c r="C25" s="57"/>
      <c r="D25" s="57"/>
      <c r="E25" s="57"/>
      <c r="F25" s="57"/>
      <c r="G25" s="57"/>
      <c r="H25" s="57"/>
      <c r="I25" s="57"/>
      <c r="J25" s="57"/>
      <c r="K25" s="57"/>
      <c r="L25" s="57"/>
      <c r="M25" s="58"/>
      <c r="N25" s="53"/>
      <c r="O25" s="52"/>
      <c r="P25" s="83" t="str">
        <f t="shared" si="0"/>
        <v xml:space="preserve"> </v>
      </c>
    </row>
    <row r="26" spans="1:16" ht="19.5" customHeight="1" x14ac:dyDescent="0.25">
      <c r="A26" s="81"/>
      <c r="B26" s="82"/>
      <c r="C26" s="57"/>
      <c r="D26" s="57"/>
      <c r="E26" s="57"/>
      <c r="F26" s="57"/>
      <c r="G26" s="57"/>
      <c r="H26" s="57"/>
      <c r="I26" s="57"/>
      <c r="J26" s="57"/>
      <c r="K26" s="57"/>
      <c r="L26" s="57"/>
      <c r="M26" s="58"/>
      <c r="N26" s="53"/>
      <c r="O26" s="52"/>
      <c r="P26" s="83" t="str">
        <f t="shared" si="0"/>
        <v xml:space="preserve"> </v>
      </c>
    </row>
    <row r="27" spans="1:16" ht="19.5" customHeight="1" x14ac:dyDescent="0.25">
      <c r="A27" s="81"/>
      <c r="B27" s="82"/>
      <c r="C27" s="57"/>
      <c r="D27" s="57"/>
      <c r="E27" s="57"/>
      <c r="F27" s="57"/>
      <c r="G27" s="57"/>
      <c r="H27" s="57"/>
      <c r="I27" s="57"/>
      <c r="J27" s="57"/>
      <c r="K27" s="57"/>
      <c r="L27" s="57"/>
      <c r="M27" s="58"/>
      <c r="N27" s="53"/>
      <c r="O27" s="52"/>
      <c r="P27" s="83" t="str">
        <f t="shared" si="0"/>
        <v xml:space="preserve"> </v>
      </c>
    </row>
    <row r="28" spans="1:16" ht="19.5" customHeight="1" x14ac:dyDescent="0.25">
      <c r="A28" s="81"/>
      <c r="B28" s="82"/>
      <c r="C28" s="57"/>
      <c r="D28" s="57"/>
      <c r="E28" s="57"/>
      <c r="F28" s="57"/>
      <c r="G28" s="57"/>
      <c r="H28" s="57"/>
      <c r="I28" s="57"/>
      <c r="J28" s="57"/>
      <c r="K28" s="57"/>
      <c r="L28" s="57"/>
      <c r="M28" s="58"/>
      <c r="N28" s="53"/>
      <c r="O28" s="52"/>
      <c r="P28" s="83" t="str">
        <f t="shared" si="0"/>
        <v xml:space="preserve"> </v>
      </c>
    </row>
    <row r="29" spans="1:16" ht="19.5" customHeight="1" x14ac:dyDescent="0.25">
      <c r="A29" s="84"/>
      <c r="B29" s="85"/>
      <c r="C29" s="57"/>
      <c r="D29" s="57"/>
      <c r="E29" s="57"/>
      <c r="F29" s="57"/>
      <c r="G29" s="57"/>
      <c r="H29" s="57"/>
      <c r="I29" s="57"/>
      <c r="J29" s="57"/>
      <c r="K29" s="57"/>
      <c r="L29" s="57"/>
      <c r="M29" s="58"/>
      <c r="N29" s="53"/>
      <c r="O29" s="52"/>
      <c r="P29" s="83" t="str">
        <f t="shared" si="0"/>
        <v xml:space="preserve"> </v>
      </c>
    </row>
    <row r="30" spans="1:16" x14ac:dyDescent="0.25">
      <c r="A30" s="30"/>
      <c r="B30" s="30"/>
      <c r="C30" s="30"/>
      <c r="D30" s="30"/>
      <c r="E30" s="30"/>
      <c r="F30" s="30"/>
      <c r="G30" s="30"/>
      <c r="H30" s="30"/>
      <c r="I30" s="30"/>
      <c r="J30" s="30"/>
      <c r="K30" s="30"/>
      <c r="L30" s="30"/>
      <c r="M30" s="30"/>
      <c r="N30" s="86"/>
      <c r="P30" s="87" t="s">
        <v>28</v>
      </c>
    </row>
    <row r="31" spans="1:16" x14ac:dyDescent="0.25">
      <c r="A31" s="30"/>
      <c r="B31" s="30"/>
      <c r="C31" s="30"/>
      <c r="D31" s="30"/>
      <c r="E31" s="30"/>
      <c r="F31" s="30"/>
      <c r="G31" s="30"/>
      <c r="H31" s="30"/>
      <c r="I31" s="30"/>
      <c r="J31" s="30"/>
      <c r="K31" s="30"/>
      <c r="L31" s="30"/>
      <c r="M31" s="30"/>
      <c r="N31" s="86"/>
    </row>
    <row r="32" spans="1:16" x14ac:dyDescent="0.25">
      <c r="A32" s="30"/>
      <c r="B32" s="30"/>
      <c r="C32" s="30"/>
      <c r="D32" s="30"/>
      <c r="E32" s="30"/>
      <c r="F32" s="30"/>
      <c r="G32" s="30"/>
      <c r="H32" s="30"/>
      <c r="I32" s="30"/>
      <c r="J32" s="30"/>
      <c r="K32" s="30"/>
      <c r="L32" s="30"/>
      <c r="M32" s="30"/>
      <c r="N32" s="86"/>
    </row>
    <row r="33" spans="1:14" x14ac:dyDescent="0.25">
      <c r="A33" s="30"/>
      <c r="B33" s="30"/>
      <c r="C33" s="30"/>
      <c r="D33" s="30"/>
      <c r="E33" s="30"/>
      <c r="F33" s="30"/>
      <c r="G33" s="30"/>
      <c r="H33" s="30"/>
      <c r="I33" s="30"/>
      <c r="J33" s="30"/>
      <c r="K33" s="30"/>
      <c r="L33" s="30"/>
      <c r="M33" s="30"/>
      <c r="N33" s="86"/>
    </row>
    <row r="34" spans="1:14" x14ac:dyDescent="0.25">
      <c r="A34" s="30"/>
      <c r="B34" s="30"/>
      <c r="C34" s="30"/>
      <c r="D34" s="30"/>
      <c r="E34" s="30"/>
      <c r="F34" s="30"/>
      <c r="G34" s="30"/>
      <c r="H34" s="30"/>
      <c r="I34" s="30"/>
      <c r="J34" s="30"/>
      <c r="K34" s="30"/>
      <c r="L34" s="30"/>
      <c r="M34" s="30"/>
      <c r="N34" s="86"/>
    </row>
    <row r="35" spans="1:14" x14ac:dyDescent="0.25">
      <c r="A35" s="30"/>
      <c r="B35" s="30"/>
      <c r="C35" s="30"/>
      <c r="D35" s="30"/>
      <c r="E35" s="30"/>
      <c r="F35" s="30"/>
      <c r="G35" s="30"/>
      <c r="H35" s="30"/>
      <c r="I35" s="30"/>
      <c r="J35" s="30"/>
      <c r="K35" s="30"/>
      <c r="L35" s="30"/>
      <c r="M35" s="30"/>
      <c r="N35" s="86"/>
    </row>
    <row r="36" spans="1:14" x14ac:dyDescent="0.25">
      <c r="A36" s="30"/>
      <c r="B36" s="30"/>
      <c r="C36" s="30"/>
      <c r="D36" s="30"/>
      <c r="E36" s="30"/>
      <c r="F36" s="30"/>
      <c r="G36" s="30"/>
      <c r="H36" s="30"/>
      <c r="I36" s="30"/>
      <c r="J36" s="30"/>
      <c r="K36" s="30"/>
      <c r="L36" s="30"/>
      <c r="M36" s="30"/>
      <c r="N36" s="86"/>
    </row>
    <row r="37" spans="1:14" x14ac:dyDescent="0.25">
      <c r="A37" s="30"/>
      <c r="B37" s="30"/>
      <c r="C37" s="30"/>
      <c r="D37" s="30"/>
      <c r="E37" s="30"/>
      <c r="F37" s="30"/>
      <c r="G37" s="30"/>
      <c r="H37" s="30"/>
      <c r="I37" s="30"/>
      <c r="J37" s="30"/>
      <c r="K37" s="30"/>
      <c r="L37" s="30"/>
      <c r="M37" s="30"/>
      <c r="N37" s="86"/>
    </row>
    <row r="38" spans="1:14" x14ac:dyDescent="0.25">
      <c r="A38" s="30"/>
      <c r="B38" s="30"/>
      <c r="C38" s="30"/>
      <c r="D38" s="30"/>
      <c r="E38" s="30"/>
      <c r="F38" s="30"/>
      <c r="G38" s="30"/>
      <c r="H38" s="30"/>
      <c r="I38" s="30"/>
      <c r="J38" s="30"/>
      <c r="K38" s="30"/>
      <c r="L38" s="30"/>
      <c r="M38" s="30"/>
      <c r="N38" s="86"/>
    </row>
    <row r="39" spans="1:14" x14ac:dyDescent="0.25">
      <c r="A39" s="30"/>
      <c r="B39" s="30"/>
      <c r="C39" s="30"/>
      <c r="D39" s="30"/>
      <c r="E39" s="30"/>
      <c r="F39" s="30"/>
      <c r="G39" s="30"/>
      <c r="H39" s="30"/>
      <c r="I39" s="30"/>
      <c r="J39" s="30"/>
      <c r="K39" s="30"/>
      <c r="L39" s="30"/>
      <c r="M39" s="30"/>
      <c r="N39" s="86"/>
    </row>
    <row r="40" spans="1:14" x14ac:dyDescent="0.25">
      <c r="A40" s="30"/>
      <c r="B40" s="30"/>
      <c r="C40" s="30"/>
      <c r="D40" s="30"/>
      <c r="E40" s="30"/>
      <c r="F40" s="30"/>
      <c r="G40" s="30"/>
      <c r="H40" s="30"/>
      <c r="I40" s="30"/>
      <c r="J40" s="30"/>
      <c r="K40" s="30"/>
      <c r="L40" s="30"/>
      <c r="M40" s="30"/>
      <c r="N40" s="86"/>
    </row>
    <row r="41" spans="1:14" x14ac:dyDescent="0.25">
      <c r="A41" s="30"/>
      <c r="B41" s="30"/>
      <c r="C41" s="30"/>
      <c r="D41" s="30"/>
      <c r="E41" s="30"/>
      <c r="F41" s="30"/>
      <c r="G41" s="30"/>
      <c r="H41" s="30"/>
      <c r="I41" s="30"/>
      <c r="J41" s="30"/>
      <c r="K41" s="30"/>
      <c r="L41" s="30"/>
      <c r="M41" s="30"/>
      <c r="N41" s="86"/>
    </row>
    <row r="42" spans="1:14" x14ac:dyDescent="0.25">
      <c r="A42" s="30"/>
      <c r="B42" s="30"/>
      <c r="C42" s="30"/>
      <c r="D42" s="30"/>
      <c r="E42" s="30"/>
      <c r="F42" s="30"/>
      <c r="G42" s="30"/>
      <c r="H42" s="30"/>
      <c r="I42" s="30"/>
      <c r="J42" s="30"/>
      <c r="K42" s="30"/>
      <c r="L42" s="30"/>
      <c r="M42" s="30"/>
      <c r="N42" s="86"/>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27"/>
  </sheetPr>
  <dimension ref="A1:Q156"/>
  <sheetViews>
    <sheetView showGridLines="0" showZeros="0" workbookViewId="0">
      <pane ySplit="6" topLeftCell="A7" activePane="bottomLeft" state="frozen"/>
      <selection pane="bottomLeft" activeCell="E8" sqref="E8"/>
    </sheetView>
  </sheetViews>
  <sheetFormatPr defaultRowHeight="13.2" x14ac:dyDescent="0.25"/>
  <cols>
    <col min="1" max="1" width="3.88671875" customWidth="1"/>
    <col min="2" max="2" width="14" bestFit="1" customWidth="1"/>
    <col min="3" max="3" width="13.44140625" bestFit="1" customWidth="1"/>
    <col min="4" max="4" width="66.5546875" style="39" bestFit="1" customWidth="1"/>
    <col min="5" max="5" width="10.5546875" style="88" customWidth="1"/>
    <col min="6" max="6" width="6.109375" style="89" hidden="1" customWidth="1"/>
    <col min="7" max="7" width="28.664062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98" t="str">
        <f>Altalanos!$A$8</f>
        <v>Lány 6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441</v>
      </c>
      <c r="C7" s="140" t="s">
        <v>51</v>
      </c>
      <c r="D7" s="141" t="s">
        <v>52</v>
      </c>
      <c r="E7" s="142"/>
      <c r="F7" s="143"/>
      <c r="G7" s="143"/>
      <c r="H7" s="144">
        <v>1</v>
      </c>
      <c r="I7" s="144"/>
      <c r="J7" s="145"/>
      <c r="K7" s="146"/>
      <c r="L7" s="147"/>
      <c r="M7" s="146"/>
      <c r="N7" s="148"/>
      <c r="O7" s="144"/>
      <c r="P7" s="149"/>
      <c r="Q7" s="143"/>
    </row>
    <row r="8" spans="1:17" ht="18.899999999999999" customHeight="1" x14ac:dyDescent="0.25">
      <c r="A8" s="139">
        <v>2</v>
      </c>
      <c r="B8" s="150" t="s">
        <v>53</v>
      </c>
      <c r="C8" s="150" t="s">
        <v>54</v>
      </c>
      <c r="D8" s="337" t="s">
        <v>258</v>
      </c>
      <c r="E8" s="142"/>
      <c r="F8" s="143"/>
      <c r="G8" s="143"/>
      <c r="H8" s="144">
        <v>14</v>
      </c>
      <c r="I8" s="144"/>
      <c r="J8" s="145"/>
      <c r="K8" s="146"/>
      <c r="L8" s="147"/>
      <c r="M8" s="146"/>
      <c r="N8" s="148"/>
      <c r="O8" s="144"/>
      <c r="P8" s="149"/>
      <c r="Q8" s="143"/>
    </row>
    <row r="9" spans="1:17" ht="18.899999999999999" customHeight="1" x14ac:dyDescent="0.25">
      <c r="A9" s="139">
        <v>3</v>
      </c>
      <c r="B9" s="140" t="s">
        <v>55</v>
      </c>
      <c r="C9" s="140" t="s">
        <v>56</v>
      </c>
      <c r="D9" s="141" t="s">
        <v>57</v>
      </c>
      <c r="E9" s="142"/>
      <c r="F9" s="143"/>
      <c r="G9" s="143"/>
      <c r="H9" s="144">
        <v>16</v>
      </c>
      <c r="I9" s="144"/>
      <c r="J9" s="145"/>
      <c r="K9" s="146"/>
      <c r="L9" s="147"/>
      <c r="M9" s="146"/>
      <c r="N9" s="148"/>
      <c r="O9" s="144"/>
      <c r="P9" s="151"/>
      <c r="Q9" s="152"/>
    </row>
    <row r="10" spans="1:17" ht="18.899999999999999" customHeight="1" x14ac:dyDescent="0.25">
      <c r="A10" s="139">
        <v>4</v>
      </c>
      <c r="B10" s="140" t="s">
        <v>58</v>
      </c>
      <c r="C10" s="140" t="s">
        <v>59</v>
      </c>
      <c r="D10" s="141" t="s">
        <v>60</v>
      </c>
      <c r="E10" s="142"/>
      <c r="F10" s="153"/>
      <c r="G10" s="154"/>
      <c r="H10" s="144">
        <v>18</v>
      </c>
      <c r="I10" s="144"/>
      <c r="J10" s="145"/>
      <c r="K10" s="146"/>
      <c r="L10" s="147"/>
      <c r="M10" s="146"/>
      <c r="N10" s="148"/>
      <c r="O10" s="144"/>
      <c r="P10" s="155"/>
      <c r="Q10" s="156"/>
    </row>
    <row r="11" spans="1:17" ht="18.899999999999999" customHeight="1" x14ac:dyDescent="0.25">
      <c r="A11" s="139">
        <v>5</v>
      </c>
      <c r="B11" s="140" t="s">
        <v>61</v>
      </c>
      <c r="C11" s="140" t="s">
        <v>62</v>
      </c>
      <c r="D11" s="141" t="s">
        <v>63</v>
      </c>
      <c r="E11" s="142"/>
      <c r="F11" s="153"/>
      <c r="G11" s="154"/>
      <c r="H11" s="144">
        <v>20</v>
      </c>
      <c r="I11" s="144"/>
      <c r="J11" s="145"/>
      <c r="K11" s="146"/>
      <c r="L11" s="147"/>
      <c r="M11" s="146"/>
      <c r="N11" s="148"/>
      <c r="O11" s="144"/>
      <c r="P11" s="155"/>
      <c r="Q11" s="156"/>
    </row>
    <row r="12" spans="1:17" ht="18.899999999999999" customHeight="1" x14ac:dyDescent="0.25">
      <c r="A12" s="139">
        <v>6</v>
      </c>
      <c r="B12" s="140" t="s">
        <v>50</v>
      </c>
      <c r="C12" s="140" t="s">
        <v>64</v>
      </c>
      <c r="D12" s="141" t="s">
        <v>52</v>
      </c>
      <c r="E12" s="142"/>
      <c r="F12" s="143"/>
      <c r="G12" s="143"/>
      <c r="H12" s="144">
        <v>26</v>
      </c>
      <c r="I12" s="144"/>
      <c r="J12" s="145"/>
      <c r="K12" s="146"/>
      <c r="L12" s="147"/>
      <c r="M12" s="146"/>
      <c r="N12" s="148"/>
      <c r="O12" s="144"/>
      <c r="P12" s="155"/>
      <c r="Q12" s="156"/>
    </row>
    <row r="13" spans="1:17" ht="18.899999999999999" customHeight="1" x14ac:dyDescent="0.25">
      <c r="A13" s="139">
        <v>7</v>
      </c>
      <c r="B13" s="140" t="s">
        <v>65</v>
      </c>
      <c r="C13" s="140" t="s">
        <v>66</v>
      </c>
      <c r="D13" s="141" t="s">
        <v>67</v>
      </c>
      <c r="E13" s="142"/>
      <c r="F13" s="143"/>
      <c r="G13" s="143"/>
      <c r="H13" s="144">
        <v>28</v>
      </c>
      <c r="I13" s="144"/>
      <c r="J13" s="145"/>
      <c r="K13" s="146"/>
      <c r="L13" s="147"/>
      <c r="M13" s="146"/>
      <c r="N13" s="148"/>
      <c r="O13" s="144"/>
      <c r="P13" s="155"/>
      <c r="Q13" s="156"/>
    </row>
    <row r="14" spans="1:17" ht="18.899999999999999" customHeight="1" x14ac:dyDescent="0.25">
      <c r="A14" s="139">
        <v>8</v>
      </c>
      <c r="B14" s="157" t="s">
        <v>68</v>
      </c>
      <c r="C14" s="157" t="s">
        <v>69</v>
      </c>
      <c r="D14" s="141" t="s">
        <v>70</v>
      </c>
      <c r="E14" s="142"/>
      <c r="F14" s="143"/>
      <c r="G14" s="143"/>
      <c r="H14" s="144">
        <v>29</v>
      </c>
      <c r="I14" s="144"/>
      <c r="J14" s="145"/>
      <c r="K14" s="146"/>
      <c r="L14" s="147"/>
      <c r="M14" s="146"/>
      <c r="N14" s="148"/>
      <c r="O14" s="144"/>
      <c r="P14" s="155"/>
      <c r="Q14" s="156"/>
    </row>
    <row r="15" spans="1:17" ht="18.899999999999999" customHeight="1" x14ac:dyDescent="0.3">
      <c r="A15" s="139">
        <v>9</v>
      </c>
      <c r="B15" s="158" t="s">
        <v>71</v>
      </c>
      <c r="C15" s="159" t="s">
        <v>72</v>
      </c>
      <c r="D15" s="141"/>
      <c r="E15" s="142"/>
      <c r="F15" s="153"/>
      <c r="G15" s="154"/>
      <c r="H15" s="144">
        <v>38</v>
      </c>
      <c r="I15" s="144"/>
      <c r="J15" s="145"/>
      <c r="K15" s="146"/>
      <c r="L15" s="147"/>
      <c r="M15" s="160"/>
      <c r="N15" s="148"/>
      <c r="O15" s="144"/>
      <c r="P15" s="143"/>
      <c r="Q15" s="143"/>
    </row>
    <row r="16" spans="1:17" ht="18.899999999999999" customHeight="1" x14ac:dyDescent="0.25">
      <c r="A16" s="139">
        <v>10</v>
      </c>
      <c r="B16" s="140" t="s">
        <v>73</v>
      </c>
      <c r="C16" s="158" t="s">
        <v>74</v>
      </c>
      <c r="D16" s="141" t="s">
        <v>75</v>
      </c>
      <c r="E16" s="142"/>
      <c r="F16" s="143"/>
      <c r="G16" s="143"/>
      <c r="H16" s="144">
        <v>40</v>
      </c>
      <c r="I16" s="144"/>
      <c r="J16" s="145"/>
      <c r="K16" s="146"/>
      <c r="L16" s="147"/>
      <c r="M16" s="160"/>
      <c r="N16" s="148"/>
      <c r="O16" s="144"/>
      <c r="P16" s="149"/>
      <c r="Q16" s="143"/>
    </row>
    <row r="17" spans="1:17" ht="18.899999999999999" customHeight="1" x14ac:dyDescent="0.3">
      <c r="A17" s="139">
        <v>11</v>
      </c>
      <c r="B17" s="161" t="s">
        <v>76</v>
      </c>
      <c r="C17" s="161" t="s">
        <v>77</v>
      </c>
      <c r="D17" s="162" t="s">
        <v>78</v>
      </c>
      <c r="E17" s="142"/>
      <c r="F17" s="153"/>
      <c r="G17" s="154"/>
      <c r="H17" s="144">
        <v>48</v>
      </c>
      <c r="I17" s="144"/>
      <c r="J17" s="145"/>
      <c r="K17" s="146"/>
      <c r="L17" s="147"/>
      <c r="M17" s="160"/>
      <c r="N17" s="148"/>
      <c r="O17" s="144"/>
      <c r="P17" s="149"/>
      <c r="Q17" s="143"/>
    </row>
    <row r="18" spans="1:17" ht="18.899999999999999" customHeight="1" x14ac:dyDescent="0.25">
      <c r="A18" s="139">
        <v>12</v>
      </c>
      <c r="B18" s="140" t="s">
        <v>79</v>
      </c>
      <c r="C18" s="140" t="s">
        <v>80</v>
      </c>
      <c r="D18" s="163" t="s">
        <v>81</v>
      </c>
      <c r="E18" s="142"/>
      <c r="F18" s="164"/>
      <c r="G18" s="165"/>
      <c r="H18" s="144">
        <v>51</v>
      </c>
      <c r="I18" s="144"/>
      <c r="J18" s="145"/>
      <c r="K18" s="146"/>
      <c r="L18" s="147"/>
      <c r="M18" s="160"/>
      <c r="N18" s="148"/>
      <c r="O18" s="144"/>
      <c r="P18" s="149"/>
      <c r="Q18" s="143"/>
    </row>
    <row r="19" spans="1:17" ht="18.899999999999999" customHeight="1" x14ac:dyDescent="0.3">
      <c r="A19" s="139">
        <v>13</v>
      </c>
      <c r="B19" s="161" t="s">
        <v>82</v>
      </c>
      <c r="C19" s="166" t="s">
        <v>83</v>
      </c>
      <c r="D19" s="167" t="s">
        <v>84</v>
      </c>
      <c r="E19" s="142"/>
      <c r="F19" s="153"/>
      <c r="G19" s="154"/>
      <c r="H19" s="144">
        <v>59</v>
      </c>
      <c r="I19" s="144"/>
      <c r="J19" s="145"/>
      <c r="K19" s="146"/>
      <c r="L19" s="147"/>
      <c r="M19" s="160"/>
      <c r="N19" s="148"/>
      <c r="O19" s="144"/>
      <c r="P19" s="149"/>
      <c r="Q19" s="143"/>
    </row>
    <row r="20" spans="1:17" ht="18.899999999999999" customHeight="1" x14ac:dyDescent="0.25">
      <c r="A20" s="139">
        <v>14</v>
      </c>
      <c r="B20" s="166" t="s">
        <v>85</v>
      </c>
      <c r="C20" s="166" t="s">
        <v>86</v>
      </c>
      <c r="D20" s="167" t="s">
        <v>87</v>
      </c>
      <c r="E20" s="142"/>
      <c r="F20" s="143"/>
      <c r="G20" s="143"/>
      <c r="H20" s="144">
        <v>69</v>
      </c>
      <c r="I20" s="144"/>
      <c r="J20" s="145"/>
      <c r="K20" s="146"/>
      <c r="L20" s="147"/>
      <c r="M20" s="160"/>
      <c r="N20" s="148"/>
      <c r="O20" s="144"/>
      <c r="P20" s="149"/>
      <c r="Q20" s="143"/>
    </row>
    <row r="21" spans="1:17" ht="18.899999999999999" customHeight="1" x14ac:dyDescent="0.25">
      <c r="A21" s="139">
        <v>15</v>
      </c>
      <c r="B21" s="140" t="s">
        <v>88</v>
      </c>
      <c r="C21" s="168" t="s">
        <v>89</v>
      </c>
      <c r="D21" s="141" t="s">
        <v>90</v>
      </c>
      <c r="E21" s="142"/>
      <c r="F21" s="143"/>
      <c r="G21" s="143"/>
      <c r="H21" s="144">
        <v>89</v>
      </c>
      <c r="I21" s="144"/>
      <c r="J21" s="145"/>
      <c r="K21" s="146"/>
      <c r="L21" s="147"/>
      <c r="M21" s="160"/>
      <c r="N21" s="148"/>
      <c r="O21" s="144"/>
      <c r="P21" s="149"/>
      <c r="Q21" s="143"/>
    </row>
    <row r="22" spans="1:17" ht="18.899999999999999" customHeight="1" x14ac:dyDescent="0.3">
      <c r="A22" s="139">
        <v>16</v>
      </c>
      <c r="B22" s="158" t="s">
        <v>91</v>
      </c>
      <c r="C22" s="159" t="s">
        <v>92</v>
      </c>
      <c r="D22" s="169" t="s">
        <v>93</v>
      </c>
      <c r="E22" s="142"/>
      <c r="F22" s="153"/>
      <c r="G22" s="154"/>
      <c r="H22" s="144">
        <v>101</v>
      </c>
      <c r="I22" s="144"/>
      <c r="J22" s="145"/>
      <c r="K22" s="146"/>
      <c r="L22" s="147"/>
      <c r="M22" s="160"/>
      <c r="N22" s="148"/>
      <c r="O22" s="144"/>
      <c r="P22" s="149"/>
      <c r="Q22" s="143"/>
    </row>
    <row r="23" spans="1:17" ht="18.899999999999999" customHeight="1" x14ac:dyDescent="0.25">
      <c r="A23" s="139">
        <v>17</v>
      </c>
      <c r="B23" s="140" t="s">
        <v>94</v>
      </c>
      <c r="C23" s="140" t="s">
        <v>95</v>
      </c>
      <c r="D23" s="141" t="s">
        <v>96</v>
      </c>
      <c r="E23" s="142"/>
      <c r="F23" s="153"/>
      <c r="G23" s="154"/>
      <c r="H23" s="144">
        <v>101</v>
      </c>
      <c r="I23" s="144"/>
      <c r="J23" s="145"/>
      <c r="K23" s="146"/>
      <c r="L23" s="147"/>
      <c r="M23" s="160"/>
      <c r="N23" s="148"/>
      <c r="O23" s="144"/>
      <c r="P23" s="149"/>
      <c r="Q23" s="143"/>
    </row>
    <row r="24" spans="1:17" ht="18.899999999999999" customHeight="1" x14ac:dyDescent="0.25">
      <c r="A24" s="139">
        <v>18</v>
      </c>
      <c r="B24" s="157" t="s">
        <v>97</v>
      </c>
      <c r="C24" s="157" t="s">
        <v>98</v>
      </c>
      <c r="D24" s="141" t="s">
        <v>99</v>
      </c>
      <c r="E24" s="142"/>
      <c r="F24" s="143"/>
      <c r="G24" s="143"/>
      <c r="H24" s="144">
        <v>101</v>
      </c>
      <c r="I24" s="144"/>
      <c r="J24" s="145"/>
      <c r="K24" s="146"/>
      <c r="L24" s="147"/>
      <c r="M24" s="160"/>
      <c r="N24" s="148"/>
      <c r="O24" s="144"/>
      <c r="P24" s="149"/>
      <c r="Q24" s="143"/>
    </row>
    <row r="25" spans="1:17" ht="18.899999999999999" customHeight="1" x14ac:dyDescent="0.25">
      <c r="A25" s="139">
        <v>19</v>
      </c>
      <c r="B25" s="140" t="s">
        <v>100</v>
      </c>
      <c r="C25" s="158" t="s">
        <v>101</v>
      </c>
      <c r="D25" s="170" t="s">
        <v>102</v>
      </c>
      <c r="E25" s="142"/>
      <c r="F25" s="143"/>
      <c r="G25" s="143"/>
      <c r="H25" s="144">
        <v>104</v>
      </c>
      <c r="I25" s="144"/>
      <c r="J25" s="145"/>
      <c r="K25" s="146"/>
      <c r="L25" s="147"/>
      <c r="M25" s="160"/>
      <c r="N25" s="148"/>
      <c r="O25" s="144"/>
      <c r="P25" s="149"/>
      <c r="Q25" s="143"/>
    </row>
    <row r="26" spans="1:17" ht="18.899999999999999" customHeight="1" x14ac:dyDescent="0.25">
      <c r="A26" s="139">
        <v>20</v>
      </c>
      <c r="B26" s="339" t="s">
        <v>232</v>
      </c>
      <c r="C26" s="339" t="s">
        <v>387</v>
      </c>
      <c r="D26" s="337" t="s">
        <v>394</v>
      </c>
      <c r="E26" s="142"/>
      <c r="F26" s="143"/>
      <c r="G26" s="143"/>
      <c r="H26" s="144"/>
      <c r="I26" s="144"/>
      <c r="J26" s="145"/>
      <c r="K26" s="146"/>
      <c r="L26" s="147"/>
      <c r="M26" s="160"/>
      <c r="N26" s="148"/>
      <c r="O26" s="144"/>
      <c r="P26" s="149"/>
      <c r="Q26" s="143"/>
    </row>
    <row r="27" spans="1:17" ht="18.899999999999999" customHeight="1" x14ac:dyDescent="0.25">
      <c r="A27" s="139">
        <v>21</v>
      </c>
      <c r="B27" s="171"/>
      <c r="C27" s="171"/>
      <c r="D27" s="144"/>
      <c r="E27" s="142"/>
      <c r="F27" s="143"/>
      <c r="G27" s="143"/>
      <c r="H27" s="144"/>
      <c r="I27" s="144"/>
      <c r="J27" s="145"/>
      <c r="K27" s="146"/>
      <c r="L27" s="147"/>
      <c r="M27" s="160"/>
      <c r="N27" s="148"/>
      <c r="O27" s="144"/>
      <c r="P27" s="149"/>
      <c r="Q27" s="143"/>
    </row>
    <row r="28" spans="1:17" ht="18.899999999999999" customHeight="1" x14ac:dyDescent="0.25">
      <c r="A28" s="139">
        <v>22</v>
      </c>
      <c r="B28" s="171"/>
      <c r="C28" s="171"/>
      <c r="D28" s="144"/>
      <c r="E28" s="172"/>
      <c r="F28" s="173"/>
      <c r="G28" s="152"/>
      <c r="H28" s="144"/>
      <c r="I28" s="144"/>
      <c r="J28" s="145"/>
      <c r="K28" s="146"/>
      <c r="L28" s="147"/>
      <c r="M28" s="160"/>
      <c r="N28" s="148"/>
      <c r="O28" s="144"/>
      <c r="P28" s="149"/>
      <c r="Q28" s="143"/>
    </row>
    <row r="29" spans="1:17" ht="18.899999999999999" customHeight="1" x14ac:dyDescent="0.25">
      <c r="A29" s="139">
        <v>23</v>
      </c>
      <c r="B29" s="171"/>
      <c r="C29" s="171"/>
      <c r="D29" s="144"/>
      <c r="E29" s="174"/>
      <c r="F29" s="143"/>
      <c r="G29" s="143"/>
      <c r="H29" s="144"/>
      <c r="I29" s="144"/>
      <c r="J29" s="145"/>
      <c r="K29" s="146"/>
      <c r="L29" s="147"/>
      <c r="M29" s="160"/>
      <c r="N29" s="148"/>
      <c r="O29" s="144"/>
      <c r="P29" s="149"/>
      <c r="Q29" s="143"/>
    </row>
    <row r="30" spans="1:17" ht="18.899999999999999" customHeight="1" x14ac:dyDescent="0.25">
      <c r="A30" s="139">
        <v>24</v>
      </c>
      <c r="B30" s="171"/>
      <c r="C30" s="171"/>
      <c r="D30" s="144"/>
      <c r="E30" s="142"/>
      <c r="F30" s="143"/>
      <c r="G30" s="143"/>
      <c r="H30" s="144"/>
      <c r="I30" s="144"/>
      <c r="J30" s="145"/>
      <c r="K30" s="146"/>
      <c r="L30" s="147"/>
      <c r="M30" s="160"/>
      <c r="N30" s="148"/>
      <c r="O30" s="144"/>
      <c r="P30" s="149"/>
      <c r="Q30" s="143"/>
    </row>
    <row r="31" spans="1:17" ht="18.899999999999999" customHeight="1" x14ac:dyDescent="0.25">
      <c r="A31" s="139">
        <v>25</v>
      </c>
      <c r="B31" s="171"/>
      <c r="C31" s="171"/>
      <c r="D31" s="144"/>
      <c r="E31" s="142"/>
      <c r="F31" s="143"/>
      <c r="G31" s="143"/>
      <c r="H31" s="144"/>
      <c r="I31" s="144"/>
      <c r="J31" s="145"/>
      <c r="K31" s="146"/>
      <c r="L31" s="147"/>
      <c r="M31" s="160"/>
      <c r="N31" s="148"/>
      <c r="O31" s="144"/>
      <c r="P31" s="149"/>
      <c r="Q31" s="143"/>
    </row>
    <row r="32" spans="1:17" ht="18.899999999999999" customHeight="1" x14ac:dyDescent="0.25">
      <c r="A32" s="139">
        <v>26</v>
      </c>
      <c r="B32" s="171"/>
      <c r="C32" s="171"/>
      <c r="D32" s="144"/>
      <c r="E32" s="175"/>
      <c r="F32" s="143"/>
      <c r="G32" s="143"/>
      <c r="H32" s="144"/>
      <c r="I32" s="144"/>
      <c r="J32" s="145"/>
      <c r="K32" s="146"/>
      <c r="L32" s="147"/>
      <c r="M32" s="160"/>
      <c r="N32" s="148"/>
      <c r="O32" s="144"/>
      <c r="P32" s="149"/>
      <c r="Q32" s="143"/>
    </row>
    <row r="33" spans="1:17" ht="18.899999999999999" customHeight="1" x14ac:dyDescent="0.25">
      <c r="A33" s="139">
        <v>27</v>
      </c>
      <c r="B33" s="171"/>
      <c r="C33" s="171"/>
      <c r="D33" s="144"/>
      <c r="E33" s="142"/>
      <c r="F33" s="143"/>
      <c r="G33" s="143"/>
      <c r="H33" s="144"/>
      <c r="I33" s="144"/>
      <c r="J33" s="145"/>
      <c r="K33" s="146"/>
      <c r="L33" s="147"/>
      <c r="M33" s="160"/>
      <c r="N33" s="148"/>
      <c r="O33" s="144"/>
      <c r="P33" s="149"/>
      <c r="Q33" s="143"/>
    </row>
    <row r="34" spans="1:17" ht="18.899999999999999" customHeight="1" x14ac:dyDescent="0.25">
      <c r="A34" s="139">
        <v>28</v>
      </c>
      <c r="B34" s="171"/>
      <c r="C34" s="171"/>
      <c r="D34" s="144"/>
      <c r="E34" s="142"/>
      <c r="F34" s="143"/>
      <c r="G34" s="143"/>
      <c r="H34" s="144"/>
      <c r="I34" s="144"/>
      <c r="J34" s="145"/>
      <c r="K34" s="146"/>
      <c r="L34" s="147"/>
      <c r="M34" s="160"/>
      <c r="N34" s="148"/>
      <c r="O34" s="144"/>
      <c r="P34" s="149"/>
      <c r="Q34" s="143"/>
    </row>
    <row r="35" spans="1:17" ht="18.899999999999999" customHeight="1" x14ac:dyDescent="0.25">
      <c r="A35" s="139">
        <v>29</v>
      </c>
      <c r="B35" s="171"/>
      <c r="C35" s="171"/>
      <c r="D35" s="144"/>
      <c r="E35" s="142"/>
      <c r="F35" s="143"/>
      <c r="G35" s="143"/>
      <c r="H35" s="144"/>
      <c r="I35" s="144"/>
      <c r="J35" s="145"/>
      <c r="K35" s="146"/>
      <c r="L35" s="147"/>
      <c r="M35" s="160"/>
      <c r="N35" s="148"/>
      <c r="O35" s="144"/>
      <c r="P35" s="149"/>
      <c r="Q35" s="143"/>
    </row>
    <row r="36" spans="1:17" ht="18.899999999999999" customHeight="1" x14ac:dyDescent="0.25">
      <c r="A36" s="139">
        <v>30</v>
      </c>
      <c r="B36" s="171"/>
      <c r="C36" s="171"/>
      <c r="D36" s="144"/>
      <c r="E36" s="142"/>
      <c r="F36" s="143"/>
      <c r="G36" s="143"/>
      <c r="H36" s="144"/>
      <c r="I36" s="144"/>
      <c r="J36" s="145"/>
      <c r="K36" s="146"/>
      <c r="L36" s="147"/>
      <c r="M36" s="160"/>
      <c r="N36" s="148"/>
      <c r="O36" s="144"/>
      <c r="P36" s="149"/>
      <c r="Q36" s="143"/>
    </row>
    <row r="37" spans="1:17" ht="18.899999999999999" customHeight="1" x14ac:dyDescent="0.25">
      <c r="A37" s="139">
        <v>31</v>
      </c>
      <c r="B37" s="171"/>
      <c r="C37" s="171"/>
      <c r="D37" s="144"/>
      <c r="E37" s="142"/>
      <c r="F37" s="143"/>
      <c r="G37" s="143"/>
      <c r="H37" s="144"/>
      <c r="I37" s="144"/>
      <c r="J37" s="145"/>
      <c r="K37" s="146"/>
      <c r="L37" s="147"/>
      <c r="M37" s="160"/>
      <c r="N37" s="148"/>
      <c r="O37" s="144"/>
      <c r="P37" s="149"/>
      <c r="Q37" s="143"/>
    </row>
    <row r="38" spans="1:17" ht="18.899999999999999" customHeight="1" x14ac:dyDescent="0.25">
      <c r="A38" s="139">
        <v>32</v>
      </c>
      <c r="B38" s="171"/>
      <c r="C38" s="171"/>
      <c r="D38" s="144"/>
      <c r="E38" s="142"/>
      <c r="F38" s="143"/>
      <c r="G38" s="143"/>
      <c r="H38" s="153"/>
      <c r="I38" s="154"/>
      <c r="J38" s="145"/>
      <c r="K38" s="146"/>
      <c r="L38" s="147"/>
      <c r="M38" s="160"/>
      <c r="N38" s="148"/>
      <c r="O38" s="143"/>
      <c r="P38" s="149"/>
      <c r="Q38" s="143"/>
    </row>
    <row r="39" spans="1:17" ht="18.899999999999999" customHeight="1" x14ac:dyDescent="0.25">
      <c r="A39" s="139">
        <v>33</v>
      </c>
      <c r="B39" s="171"/>
      <c r="C39" s="171"/>
      <c r="D39" s="144"/>
      <c r="E39" s="142"/>
      <c r="F39" s="143"/>
      <c r="G39" s="143"/>
      <c r="H39" s="153"/>
      <c r="I39" s="154"/>
      <c r="J39" s="145"/>
      <c r="K39" s="146"/>
      <c r="L39" s="147"/>
      <c r="M39" s="160"/>
      <c r="N39" s="152"/>
      <c r="O39" s="143"/>
      <c r="P39" s="149"/>
      <c r="Q39" s="143"/>
    </row>
    <row r="40" spans="1:17" ht="18.899999999999999" customHeight="1" x14ac:dyDescent="0.25">
      <c r="A40" s="139">
        <v>34</v>
      </c>
      <c r="B40" s="171"/>
      <c r="C40" s="171"/>
      <c r="D40" s="144"/>
      <c r="E40" s="142"/>
      <c r="F40" s="143"/>
      <c r="G40" s="143"/>
      <c r="H40" s="153"/>
      <c r="I40" s="154"/>
      <c r="J40" s="145" t="e">
        <f>IF(AND(Q40="",#REF!&gt;0,#REF!&lt;5),K40,0)</f>
        <v>#REF!</v>
      </c>
      <c r="K40" s="146" t="str">
        <f>IF(D40="","ZZZ9",IF(AND(#REF!&gt;0,#REF!&lt;5),D40&amp;#REF!,D40&amp;"9"))</f>
        <v>ZZZ9</v>
      </c>
      <c r="L40" s="147">
        <f t="shared" ref="L40:L156" si="0">IF(Q40="",999,Q40)</f>
        <v>999</v>
      </c>
      <c r="M40" s="160">
        <f t="shared" ref="M40:M156" si="1">IF(P40=999,999,1)</f>
        <v>999</v>
      </c>
      <c r="N40" s="152"/>
      <c r="O40" s="143"/>
      <c r="P40" s="149">
        <f t="shared" ref="P40:P156" si="2">IF(N40="DA",1,IF(N40="WC",2,IF(N40="SE",3,IF(N40="Q",4,IF(N40="LL",5,999)))))</f>
        <v>999</v>
      </c>
      <c r="Q40" s="143"/>
    </row>
    <row r="41" spans="1:17" ht="18.899999999999999" customHeight="1" x14ac:dyDescent="0.25">
      <c r="A41" s="139">
        <v>35</v>
      </c>
      <c r="B41" s="171"/>
      <c r="C41" s="171"/>
      <c r="D41" s="144"/>
      <c r="E41" s="142"/>
      <c r="F41" s="143"/>
      <c r="G41" s="143"/>
      <c r="H41" s="153"/>
      <c r="I41" s="154"/>
      <c r="J41" s="145" t="e">
        <f>IF(AND(Q41="",#REF!&gt;0,#REF!&lt;5),K41,0)</f>
        <v>#REF!</v>
      </c>
      <c r="K41" s="146" t="str">
        <f>IF(D41="","ZZZ9",IF(AND(#REF!&gt;0,#REF!&lt;5),D41&amp;#REF!,D41&amp;"9"))</f>
        <v>ZZZ9</v>
      </c>
      <c r="L41" s="147">
        <f t="shared" si="0"/>
        <v>999</v>
      </c>
      <c r="M41" s="160">
        <f t="shared" si="1"/>
        <v>999</v>
      </c>
      <c r="N41" s="152"/>
      <c r="O41" s="143"/>
      <c r="P41" s="149">
        <f t="shared" si="2"/>
        <v>999</v>
      </c>
      <c r="Q41" s="143"/>
    </row>
    <row r="42" spans="1:17" ht="18.899999999999999" customHeight="1" x14ac:dyDescent="0.25">
      <c r="A42" s="139">
        <v>36</v>
      </c>
      <c r="B42" s="171"/>
      <c r="C42" s="171"/>
      <c r="D42" s="144"/>
      <c r="E42" s="142"/>
      <c r="F42" s="143"/>
      <c r="G42" s="143"/>
      <c r="H42" s="153"/>
      <c r="I42" s="154"/>
      <c r="J42" s="145" t="e">
        <f>IF(AND(Q42="",#REF!&gt;0,#REF!&lt;5),K42,0)</f>
        <v>#REF!</v>
      </c>
      <c r="K42" s="146" t="str">
        <f>IF(D42="","ZZZ9",IF(AND(#REF!&gt;0,#REF!&lt;5),D42&amp;#REF!,D42&amp;"9"))</f>
        <v>ZZZ9</v>
      </c>
      <c r="L42" s="147">
        <f t="shared" si="0"/>
        <v>999</v>
      </c>
      <c r="M42" s="160">
        <f t="shared" si="1"/>
        <v>999</v>
      </c>
      <c r="N42" s="152"/>
      <c r="O42" s="143"/>
      <c r="P42" s="149">
        <f t="shared" si="2"/>
        <v>999</v>
      </c>
      <c r="Q42" s="143"/>
    </row>
    <row r="43" spans="1:17" ht="18.899999999999999" customHeight="1" x14ac:dyDescent="0.25">
      <c r="A43" s="139">
        <v>37</v>
      </c>
      <c r="B43" s="171"/>
      <c r="C43" s="171"/>
      <c r="D43" s="144"/>
      <c r="E43" s="142"/>
      <c r="F43" s="143"/>
      <c r="G43" s="143"/>
      <c r="H43" s="153"/>
      <c r="I43" s="154"/>
      <c r="J43" s="145" t="e">
        <f>IF(AND(Q43="",#REF!&gt;0,#REF!&lt;5),K43,0)</f>
        <v>#REF!</v>
      </c>
      <c r="K43" s="146" t="str">
        <f>IF(D43="","ZZZ9",IF(AND(#REF!&gt;0,#REF!&lt;5),D43&amp;#REF!,D43&amp;"9"))</f>
        <v>ZZZ9</v>
      </c>
      <c r="L43" s="147">
        <f t="shared" si="0"/>
        <v>999</v>
      </c>
      <c r="M43" s="160">
        <f t="shared" si="1"/>
        <v>999</v>
      </c>
      <c r="N43" s="152"/>
      <c r="O43" s="143"/>
      <c r="P43" s="149">
        <f t="shared" si="2"/>
        <v>999</v>
      </c>
      <c r="Q43" s="143"/>
    </row>
    <row r="44" spans="1:17" ht="18.899999999999999" customHeight="1" x14ac:dyDescent="0.25">
      <c r="A44" s="139">
        <v>38</v>
      </c>
      <c r="B44" s="171"/>
      <c r="C44" s="171"/>
      <c r="D44" s="144"/>
      <c r="E44" s="142"/>
      <c r="F44" s="143"/>
      <c r="G44" s="143"/>
      <c r="H44" s="153"/>
      <c r="I44" s="154"/>
      <c r="J44" s="145" t="e">
        <f>IF(AND(Q44="",#REF!&gt;0,#REF!&lt;5),K44,0)</f>
        <v>#REF!</v>
      </c>
      <c r="K44" s="146" t="str">
        <f>IF(D44="","ZZZ9",IF(AND(#REF!&gt;0,#REF!&lt;5),D44&amp;#REF!,D44&amp;"9"))</f>
        <v>ZZZ9</v>
      </c>
      <c r="L44" s="147">
        <f t="shared" si="0"/>
        <v>999</v>
      </c>
      <c r="M44" s="160">
        <f t="shared" si="1"/>
        <v>999</v>
      </c>
      <c r="N44" s="152"/>
      <c r="O44" s="143"/>
      <c r="P44" s="149">
        <f t="shared" si="2"/>
        <v>999</v>
      </c>
      <c r="Q44" s="143"/>
    </row>
    <row r="45" spans="1:17" ht="18.899999999999999" customHeight="1" x14ac:dyDescent="0.25">
      <c r="A45" s="139">
        <v>39</v>
      </c>
      <c r="B45" s="171"/>
      <c r="C45" s="171"/>
      <c r="D45" s="144"/>
      <c r="E45" s="142"/>
      <c r="F45" s="143"/>
      <c r="G45" s="143"/>
      <c r="H45" s="153"/>
      <c r="I45" s="154"/>
      <c r="J45" s="145" t="e">
        <f>IF(AND(Q45="",#REF!&gt;0,#REF!&lt;5),K45,0)</f>
        <v>#REF!</v>
      </c>
      <c r="K45" s="146" t="str">
        <f>IF(D45="","ZZZ9",IF(AND(#REF!&gt;0,#REF!&lt;5),D45&amp;#REF!,D45&amp;"9"))</f>
        <v>ZZZ9</v>
      </c>
      <c r="L45" s="147">
        <f t="shared" si="0"/>
        <v>999</v>
      </c>
      <c r="M45" s="160">
        <f t="shared" si="1"/>
        <v>999</v>
      </c>
      <c r="N45" s="152"/>
      <c r="O45" s="143"/>
      <c r="P45" s="149">
        <f t="shared" si="2"/>
        <v>999</v>
      </c>
      <c r="Q45" s="143"/>
    </row>
    <row r="46" spans="1:17" ht="18.899999999999999" customHeight="1" x14ac:dyDescent="0.25">
      <c r="A46" s="139">
        <v>40</v>
      </c>
      <c r="B46" s="171"/>
      <c r="C46" s="171"/>
      <c r="D46" s="144"/>
      <c r="E46" s="142"/>
      <c r="F46" s="143"/>
      <c r="G46" s="143"/>
      <c r="H46" s="153"/>
      <c r="I46" s="154"/>
      <c r="J46" s="145" t="e">
        <f>IF(AND(Q46="",#REF!&gt;0,#REF!&lt;5),K46,0)</f>
        <v>#REF!</v>
      </c>
      <c r="K46" s="146" t="str">
        <f>IF(D46="","ZZZ9",IF(AND(#REF!&gt;0,#REF!&lt;5),D46&amp;#REF!,D46&amp;"9"))</f>
        <v>ZZZ9</v>
      </c>
      <c r="L46" s="147">
        <f t="shared" si="0"/>
        <v>999</v>
      </c>
      <c r="M46" s="160">
        <f t="shared" si="1"/>
        <v>999</v>
      </c>
      <c r="N46" s="152"/>
      <c r="O46" s="143"/>
      <c r="P46" s="149">
        <f t="shared" si="2"/>
        <v>999</v>
      </c>
      <c r="Q46" s="143"/>
    </row>
    <row r="47" spans="1:17" ht="18.899999999999999" customHeight="1" x14ac:dyDescent="0.25">
      <c r="A47" s="139">
        <v>41</v>
      </c>
      <c r="B47" s="171"/>
      <c r="C47" s="171"/>
      <c r="D47" s="144"/>
      <c r="E47" s="142"/>
      <c r="F47" s="143"/>
      <c r="G47" s="143"/>
      <c r="H47" s="153"/>
      <c r="I47" s="154"/>
      <c r="J47" s="145" t="e">
        <f>IF(AND(Q47="",#REF!&gt;0,#REF!&lt;5),K47,0)</f>
        <v>#REF!</v>
      </c>
      <c r="K47" s="146" t="str">
        <f>IF(D47="","ZZZ9",IF(AND(#REF!&gt;0,#REF!&lt;5),D47&amp;#REF!,D47&amp;"9"))</f>
        <v>ZZZ9</v>
      </c>
      <c r="L47" s="147">
        <f t="shared" si="0"/>
        <v>999</v>
      </c>
      <c r="M47" s="160">
        <f t="shared" si="1"/>
        <v>999</v>
      </c>
      <c r="N47" s="152"/>
      <c r="O47" s="143"/>
      <c r="P47" s="149">
        <f t="shared" si="2"/>
        <v>999</v>
      </c>
      <c r="Q47" s="143"/>
    </row>
    <row r="48" spans="1:17" ht="18.899999999999999" customHeight="1" x14ac:dyDescent="0.25">
      <c r="A48" s="139">
        <v>42</v>
      </c>
      <c r="B48" s="171"/>
      <c r="C48" s="171"/>
      <c r="D48" s="144"/>
      <c r="E48" s="142"/>
      <c r="F48" s="143"/>
      <c r="G48" s="143"/>
      <c r="H48" s="153"/>
      <c r="I48" s="154"/>
      <c r="J48" s="145" t="e">
        <f>IF(AND(Q48="",#REF!&gt;0,#REF!&lt;5),K48,0)</f>
        <v>#REF!</v>
      </c>
      <c r="K48" s="146" t="str">
        <f>IF(D48="","ZZZ9",IF(AND(#REF!&gt;0,#REF!&lt;5),D48&amp;#REF!,D48&amp;"9"))</f>
        <v>ZZZ9</v>
      </c>
      <c r="L48" s="147">
        <f t="shared" si="0"/>
        <v>999</v>
      </c>
      <c r="M48" s="160">
        <f t="shared" si="1"/>
        <v>999</v>
      </c>
      <c r="N48" s="152"/>
      <c r="O48" s="143"/>
      <c r="P48" s="149">
        <f t="shared" si="2"/>
        <v>999</v>
      </c>
      <c r="Q48" s="143"/>
    </row>
    <row r="49" spans="1:17" ht="18.899999999999999" customHeight="1" x14ac:dyDescent="0.25">
      <c r="A49" s="139">
        <v>43</v>
      </c>
      <c r="B49" s="171"/>
      <c r="C49" s="171"/>
      <c r="D49" s="144"/>
      <c r="E49" s="142"/>
      <c r="F49" s="143"/>
      <c r="G49" s="143"/>
      <c r="H49" s="153"/>
      <c r="I49" s="154"/>
      <c r="J49" s="145" t="e">
        <f>IF(AND(Q49="",#REF!&gt;0,#REF!&lt;5),K49,0)</f>
        <v>#REF!</v>
      </c>
      <c r="K49" s="146" t="str">
        <f>IF(D49="","ZZZ9",IF(AND(#REF!&gt;0,#REF!&lt;5),D49&amp;#REF!,D49&amp;"9"))</f>
        <v>ZZZ9</v>
      </c>
      <c r="L49" s="147">
        <f t="shared" si="0"/>
        <v>999</v>
      </c>
      <c r="M49" s="160">
        <f t="shared" si="1"/>
        <v>999</v>
      </c>
      <c r="N49" s="152"/>
      <c r="O49" s="143"/>
      <c r="P49" s="149">
        <f t="shared" si="2"/>
        <v>999</v>
      </c>
      <c r="Q49" s="143"/>
    </row>
    <row r="50" spans="1:17" ht="18.899999999999999" customHeight="1" x14ac:dyDescent="0.25">
      <c r="A50" s="139">
        <v>44</v>
      </c>
      <c r="B50" s="171"/>
      <c r="C50" s="171"/>
      <c r="D50" s="144"/>
      <c r="E50" s="142"/>
      <c r="F50" s="143"/>
      <c r="G50" s="143"/>
      <c r="H50" s="153"/>
      <c r="I50" s="154"/>
      <c r="J50" s="145" t="e">
        <f>IF(AND(Q50="",#REF!&gt;0,#REF!&lt;5),K50,0)</f>
        <v>#REF!</v>
      </c>
      <c r="K50" s="146" t="str">
        <f>IF(D50="","ZZZ9",IF(AND(#REF!&gt;0,#REF!&lt;5),D50&amp;#REF!,D50&amp;"9"))</f>
        <v>ZZZ9</v>
      </c>
      <c r="L50" s="147">
        <f t="shared" si="0"/>
        <v>999</v>
      </c>
      <c r="M50" s="160">
        <f t="shared" si="1"/>
        <v>999</v>
      </c>
      <c r="N50" s="152"/>
      <c r="O50" s="143"/>
      <c r="P50" s="149">
        <f t="shared" si="2"/>
        <v>999</v>
      </c>
      <c r="Q50" s="143"/>
    </row>
    <row r="51" spans="1:17" ht="18.899999999999999" customHeight="1" x14ac:dyDescent="0.25">
      <c r="A51" s="139">
        <v>45</v>
      </c>
      <c r="B51" s="171"/>
      <c r="C51" s="171"/>
      <c r="D51" s="144"/>
      <c r="E51" s="142"/>
      <c r="F51" s="143"/>
      <c r="G51" s="143"/>
      <c r="H51" s="153"/>
      <c r="I51" s="154"/>
      <c r="J51" s="145" t="e">
        <f>IF(AND(Q51="",#REF!&gt;0,#REF!&lt;5),K51,0)</f>
        <v>#REF!</v>
      </c>
      <c r="K51" s="146" t="str">
        <f>IF(D51="","ZZZ9",IF(AND(#REF!&gt;0,#REF!&lt;5),D51&amp;#REF!,D51&amp;"9"))</f>
        <v>ZZZ9</v>
      </c>
      <c r="L51" s="147">
        <f t="shared" si="0"/>
        <v>999</v>
      </c>
      <c r="M51" s="160">
        <f t="shared" si="1"/>
        <v>999</v>
      </c>
      <c r="N51" s="152"/>
      <c r="O51" s="143"/>
      <c r="P51" s="149">
        <f t="shared" si="2"/>
        <v>999</v>
      </c>
      <c r="Q51" s="143"/>
    </row>
    <row r="52" spans="1:17" ht="18.899999999999999" customHeight="1" x14ac:dyDescent="0.25">
      <c r="A52" s="139">
        <v>46</v>
      </c>
      <c r="B52" s="171"/>
      <c r="C52" s="171"/>
      <c r="D52" s="144"/>
      <c r="E52" s="142"/>
      <c r="F52" s="143"/>
      <c r="G52" s="143"/>
      <c r="H52" s="153"/>
      <c r="I52" s="154"/>
      <c r="J52" s="145" t="e">
        <f>IF(AND(Q52="",#REF!&gt;0,#REF!&lt;5),K52,0)</f>
        <v>#REF!</v>
      </c>
      <c r="K52" s="146" t="str">
        <f>IF(D52="","ZZZ9",IF(AND(#REF!&gt;0,#REF!&lt;5),D52&amp;#REF!,D52&amp;"9"))</f>
        <v>ZZZ9</v>
      </c>
      <c r="L52" s="147">
        <f t="shared" si="0"/>
        <v>999</v>
      </c>
      <c r="M52" s="160">
        <f t="shared" si="1"/>
        <v>999</v>
      </c>
      <c r="N52" s="152"/>
      <c r="O52" s="143"/>
      <c r="P52" s="149">
        <f t="shared" si="2"/>
        <v>999</v>
      </c>
      <c r="Q52" s="143"/>
    </row>
    <row r="53" spans="1:17" ht="18.899999999999999" customHeight="1" x14ac:dyDescent="0.25">
      <c r="A53" s="139">
        <v>47</v>
      </c>
      <c r="B53" s="171"/>
      <c r="C53" s="171"/>
      <c r="D53" s="144"/>
      <c r="E53" s="142"/>
      <c r="F53" s="143"/>
      <c r="G53" s="143"/>
      <c r="H53" s="153"/>
      <c r="I53" s="154"/>
      <c r="J53" s="145" t="e">
        <f>IF(AND(Q53="",#REF!&gt;0,#REF!&lt;5),K53,0)</f>
        <v>#REF!</v>
      </c>
      <c r="K53" s="146" t="str">
        <f>IF(D53="","ZZZ9",IF(AND(#REF!&gt;0,#REF!&lt;5),D53&amp;#REF!,D53&amp;"9"))</f>
        <v>ZZZ9</v>
      </c>
      <c r="L53" s="147">
        <f t="shared" si="0"/>
        <v>999</v>
      </c>
      <c r="M53" s="160">
        <f t="shared" si="1"/>
        <v>999</v>
      </c>
      <c r="N53" s="152"/>
      <c r="O53" s="143"/>
      <c r="P53" s="149">
        <f t="shared" si="2"/>
        <v>999</v>
      </c>
      <c r="Q53" s="143"/>
    </row>
    <row r="54" spans="1:17" ht="18.899999999999999" customHeight="1" x14ac:dyDescent="0.25">
      <c r="A54" s="139">
        <v>48</v>
      </c>
      <c r="B54" s="171"/>
      <c r="C54" s="171"/>
      <c r="D54" s="144"/>
      <c r="E54" s="142"/>
      <c r="F54" s="143"/>
      <c r="G54" s="143"/>
      <c r="H54" s="153"/>
      <c r="I54" s="154"/>
      <c r="J54" s="145" t="e">
        <f>IF(AND(Q54="",#REF!&gt;0,#REF!&lt;5),K54,0)</f>
        <v>#REF!</v>
      </c>
      <c r="K54" s="146" t="str">
        <f>IF(D54="","ZZZ9",IF(AND(#REF!&gt;0,#REF!&lt;5),D54&amp;#REF!,D54&amp;"9"))</f>
        <v>ZZZ9</v>
      </c>
      <c r="L54" s="147">
        <f t="shared" si="0"/>
        <v>999</v>
      </c>
      <c r="M54" s="160">
        <f t="shared" si="1"/>
        <v>999</v>
      </c>
      <c r="N54" s="152"/>
      <c r="O54" s="143"/>
      <c r="P54" s="149">
        <f t="shared" si="2"/>
        <v>999</v>
      </c>
      <c r="Q54" s="143"/>
    </row>
    <row r="55" spans="1:17" ht="18.899999999999999" customHeight="1" x14ac:dyDescent="0.25">
      <c r="A55" s="139">
        <v>49</v>
      </c>
      <c r="B55" s="171"/>
      <c r="C55" s="171"/>
      <c r="D55" s="144"/>
      <c r="E55" s="142"/>
      <c r="F55" s="143"/>
      <c r="G55" s="143"/>
      <c r="H55" s="153"/>
      <c r="I55" s="154"/>
      <c r="J55" s="145" t="e">
        <f>IF(AND(Q55="",#REF!&gt;0,#REF!&lt;5),K55,0)</f>
        <v>#REF!</v>
      </c>
      <c r="K55" s="146" t="str">
        <f>IF(D55="","ZZZ9",IF(AND(#REF!&gt;0,#REF!&lt;5),D55&amp;#REF!,D55&amp;"9"))</f>
        <v>ZZZ9</v>
      </c>
      <c r="L55" s="147">
        <f t="shared" si="0"/>
        <v>999</v>
      </c>
      <c r="M55" s="160">
        <f t="shared" si="1"/>
        <v>999</v>
      </c>
      <c r="N55" s="152"/>
      <c r="O55" s="143"/>
      <c r="P55" s="149">
        <f t="shared" si="2"/>
        <v>999</v>
      </c>
      <c r="Q55" s="143"/>
    </row>
    <row r="56" spans="1:17" ht="18.899999999999999" customHeight="1" x14ac:dyDescent="0.25">
      <c r="A56" s="139">
        <v>50</v>
      </c>
      <c r="B56" s="171"/>
      <c r="C56" s="171"/>
      <c r="D56" s="144"/>
      <c r="E56" s="142"/>
      <c r="F56" s="143"/>
      <c r="G56" s="143"/>
      <c r="H56" s="153"/>
      <c r="I56" s="154"/>
      <c r="J56" s="145" t="e">
        <f>IF(AND(Q56="",#REF!&gt;0,#REF!&lt;5),K56,0)</f>
        <v>#REF!</v>
      </c>
      <c r="K56" s="146" t="str">
        <f>IF(D56="","ZZZ9",IF(AND(#REF!&gt;0,#REF!&lt;5),D56&amp;#REF!,D56&amp;"9"))</f>
        <v>ZZZ9</v>
      </c>
      <c r="L56" s="147">
        <f t="shared" si="0"/>
        <v>999</v>
      </c>
      <c r="M56" s="160">
        <f t="shared" si="1"/>
        <v>999</v>
      </c>
      <c r="N56" s="152"/>
      <c r="O56" s="143"/>
      <c r="P56" s="149">
        <f t="shared" si="2"/>
        <v>999</v>
      </c>
      <c r="Q56" s="143"/>
    </row>
    <row r="57" spans="1:17" ht="18.899999999999999" customHeight="1" x14ac:dyDescent="0.25">
      <c r="A57" s="139">
        <v>51</v>
      </c>
      <c r="B57" s="171"/>
      <c r="C57" s="171"/>
      <c r="D57" s="144"/>
      <c r="E57" s="142"/>
      <c r="F57" s="143"/>
      <c r="G57" s="143"/>
      <c r="H57" s="153"/>
      <c r="I57" s="154"/>
      <c r="J57" s="145" t="e">
        <f>IF(AND(Q57="",#REF!&gt;0,#REF!&lt;5),K57,0)</f>
        <v>#REF!</v>
      </c>
      <c r="K57" s="146" t="str">
        <f>IF(D57="","ZZZ9",IF(AND(#REF!&gt;0,#REF!&lt;5),D57&amp;#REF!,D57&amp;"9"))</f>
        <v>ZZZ9</v>
      </c>
      <c r="L57" s="147">
        <f t="shared" si="0"/>
        <v>999</v>
      </c>
      <c r="M57" s="160">
        <f t="shared" si="1"/>
        <v>999</v>
      </c>
      <c r="N57" s="152"/>
      <c r="O57" s="143"/>
      <c r="P57" s="149">
        <f t="shared" si="2"/>
        <v>999</v>
      </c>
      <c r="Q57" s="143"/>
    </row>
    <row r="58" spans="1:17" ht="18.899999999999999" customHeight="1" x14ac:dyDescent="0.25">
      <c r="A58" s="139">
        <v>52</v>
      </c>
      <c r="B58" s="171"/>
      <c r="C58" s="171"/>
      <c r="D58" s="144"/>
      <c r="E58" s="142"/>
      <c r="F58" s="143"/>
      <c r="G58" s="143"/>
      <c r="H58" s="153"/>
      <c r="I58" s="154"/>
      <c r="J58" s="145" t="e">
        <f>IF(AND(Q58="",#REF!&gt;0,#REF!&lt;5),K58,0)</f>
        <v>#REF!</v>
      </c>
      <c r="K58" s="146" t="str">
        <f>IF(D58="","ZZZ9",IF(AND(#REF!&gt;0,#REF!&lt;5),D58&amp;#REF!,D58&amp;"9"))</f>
        <v>ZZZ9</v>
      </c>
      <c r="L58" s="147">
        <f t="shared" si="0"/>
        <v>999</v>
      </c>
      <c r="M58" s="160">
        <f t="shared" si="1"/>
        <v>999</v>
      </c>
      <c r="N58" s="152"/>
      <c r="O58" s="143"/>
      <c r="P58" s="149">
        <f t="shared" si="2"/>
        <v>999</v>
      </c>
      <c r="Q58" s="143"/>
    </row>
    <row r="59" spans="1:17" ht="18.899999999999999" customHeight="1" x14ac:dyDescent="0.25">
      <c r="A59" s="139">
        <v>53</v>
      </c>
      <c r="B59" s="171"/>
      <c r="C59" s="171"/>
      <c r="D59" s="144"/>
      <c r="E59" s="142"/>
      <c r="F59" s="143"/>
      <c r="G59" s="143"/>
      <c r="H59" s="153"/>
      <c r="I59" s="154"/>
      <c r="J59" s="145" t="e">
        <f>IF(AND(Q59="",#REF!&gt;0,#REF!&lt;5),K59,0)</f>
        <v>#REF!</v>
      </c>
      <c r="K59" s="146" t="str">
        <f>IF(D59="","ZZZ9",IF(AND(#REF!&gt;0,#REF!&lt;5),D59&amp;#REF!,D59&amp;"9"))</f>
        <v>ZZZ9</v>
      </c>
      <c r="L59" s="147">
        <f t="shared" si="0"/>
        <v>999</v>
      </c>
      <c r="M59" s="160">
        <f t="shared" si="1"/>
        <v>999</v>
      </c>
      <c r="N59" s="152"/>
      <c r="O59" s="143"/>
      <c r="P59" s="149">
        <f t="shared" si="2"/>
        <v>999</v>
      </c>
      <c r="Q59" s="143"/>
    </row>
    <row r="60" spans="1:17" ht="18.899999999999999" customHeight="1" x14ac:dyDescent="0.25">
      <c r="A60" s="139">
        <v>54</v>
      </c>
      <c r="B60" s="171"/>
      <c r="C60" s="171"/>
      <c r="D60" s="144"/>
      <c r="E60" s="142"/>
      <c r="F60" s="143"/>
      <c r="G60" s="143"/>
      <c r="H60" s="153"/>
      <c r="I60" s="154"/>
      <c r="J60" s="145" t="e">
        <f>IF(AND(Q60="",#REF!&gt;0,#REF!&lt;5),K60,0)</f>
        <v>#REF!</v>
      </c>
      <c r="K60" s="146" t="str">
        <f>IF(D60="","ZZZ9",IF(AND(#REF!&gt;0,#REF!&lt;5),D60&amp;#REF!,D60&amp;"9"))</f>
        <v>ZZZ9</v>
      </c>
      <c r="L60" s="147">
        <f t="shared" si="0"/>
        <v>999</v>
      </c>
      <c r="M60" s="160">
        <f t="shared" si="1"/>
        <v>999</v>
      </c>
      <c r="N60" s="152"/>
      <c r="O60" s="143"/>
      <c r="P60" s="149">
        <f t="shared" si="2"/>
        <v>999</v>
      </c>
      <c r="Q60" s="143"/>
    </row>
    <row r="61" spans="1:17" ht="18.899999999999999" customHeight="1" x14ac:dyDescent="0.25">
      <c r="A61" s="139">
        <v>55</v>
      </c>
      <c r="B61" s="171"/>
      <c r="C61" s="171"/>
      <c r="D61" s="144"/>
      <c r="E61" s="142"/>
      <c r="F61" s="143"/>
      <c r="G61" s="143"/>
      <c r="H61" s="153"/>
      <c r="I61" s="154"/>
      <c r="J61" s="145" t="e">
        <f>IF(AND(Q61="",#REF!&gt;0,#REF!&lt;5),K61,0)</f>
        <v>#REF!</v>
      </c>
      <c r="K61" s="146" t="str">
        <f>IF(D61="","ZZZ9",IF(AND(#REF!&gt;0,#REF!&lt;5),D61&amp;#REF!,D61&amp;"9"))</f>
        <v>ZZZ9</v>
      </c>
      <c r="L61" s="147">
        <f t="shared" si="0"/>
        <v>999</v>
      </c>
      <c r="M61" s="160">
        <f t="shared" si="1"/>
        <v>999</v>
      </c>
      <c r="N61" s="152"/>
      <c r="O61" s="143"/>
      <c r="P61" s="149">
        <f t="shared" si="2"/>
        <v>999</v>
      </c>
      <c r="Q61" s="143"/>
    </row>
    <row r="62" spans="1:17" ht="18.899999999999999" customHeight="1" x14ac:dyDescent="0.25">
      <c r="A62" s="139">
        <v>56</v>
      </c>
      <c r="B62" s="171"/>
      <c r="C62" s="171"/>
      <c r="D62" s="144"/>
      <c r="E62" s="142"/>
      <c r="F62" s="143"/>
      <c r="G62" s="143"/>
      <c r="H62" s="153"/>
      <c r="I62" s="154"/>
      <c r="J62" s="145" t="e">
        <f>IF(AND(Q62="",#REF!&gt;0,#REF!&lt;5),K62,0)</f>
        <v>#REF!</v>
      </c>
      <c r="K62" s="146" t="str">
        <f>IF(D62="","ZZZ9",IF(AND(#REF!&gt;0,#REF!&lt;5),D62&amp;#REF!,D62&amp;"9"))</f>
        <v>ZZZ9</v>
      </c>
      <c r="L62" s="147">
        <f t="shared" si="0"/>
        <v>999</v>
      </c>
      <c r="M62" s="160">
        <f t="shared" si="1"/>
        <v>999</v>
      </c>
      <c r="N62" s="152"/>
      <c r="O62" s="143"/>
      <c r="P62" s="149">
        <f t="shared" si="2"/>
        <v>999</v>
      </c>
      <c r="Q62" s="143"/>
    </row>
    <row r="63" spans="1:17" ht="18.899999999999999" customHeight="1" x14ac:dyDescent="0.25">
      <c r="A63" s="139">
        <v>57</v>
      </c>
      <c r="B63" s="171"/>
      <c r="C63" s="171"/>
      <c r="D63" s="144"/>
      <c r="E63" s="142"/>
      <c r="F63" s="143"/>
      <c r="G63" s="143"/>
      <c r="H63" s="153"/>
      <c r="I63" s="154"/>
      <c r="J63" s="145" t="e">
        <f>IF(AND(Q63="",#REF!&gt;0,#REF!&lt;5),K63,0)</f>
        <v>#REF!</v>
      </c>
      <c r="K63" s="146" t="str">
        <f>IF(D63="","ZZZ9",IF(AND(#REF!&gt;0,#REF!&lt;5),D63&amp;#REF!,D63&amp;"9"))</f>
        <v>ZZZ9</v>
      </c>
      <c r="L63" s="147">
        <f t="shared" si="0"/>
        <v>999</v>
      </c>
      <c r="M63" s="160">
        <f t="shared" si="1"/>
        <v>999</v>
      </c>
      <c r="N63" s="152"/>
      <c r="O63" s="143"/>
      <c r="P63" s="149">
        <f t="shared" si="2"/>
        <v>999</v>
      </c>
      <c r="Q63" s="143"/>
    </row>
    <row r="64" spans="1:17" ht="18.899999999999999" customHeight="1" x14ac:dyDescent="0.25">
      <c r="A64" s="139">
        <v>58</v>
      </c>
      <c r="B64" s="171"/>
      <c r="C64" s="171"/>
      <c r="D64" s="144"/>
      <c r="E64" s="142"/>
      <c r="F64" s="143"/>
      <c r="G64" s="143"/>
      <c r="H64" s="153"/>
      <c r="I64" s="154"/>
      <c r="J64" s="145" t="e">
        <f>IF(AND(Q64="",#REF!&gt;0,#REF!&lt;5),K64,0)</f>
        <v>#REF!</v>
      </c>
      <c r="K64" s="146" t="str">
        <f>IF(D64="","ZZZ9",IF(AND(#REF!&gt;0,#REF!&lt;5),D64&amp;#REF!,D64&amp;"9"))</f>
        <v>ZZZ9</v>
      </c>
      <c r="L64" s="147">
        <f t="shared" si="0"/>
        <v>999</v>
      </c>
      <c r="M64" s="160">
        <f t="shared" si="1"/>
        <v>999</v>
      </c>
      <c r="N64" s="152"/>
      <c r="O64" s="143"/>
      <c r="P64" s="149">
        <f t="shared" si="2"/>
        <v>999</v>
      </c>
      <c r="Q64" s="143"/>
    </row>
    <row r="65" spans="1:17" ht="18.899999999999999" customHeight="1" x14ac:dyDescent="0.25">
      <c r="A65" s="139">
        <v>59</v>
      </c>
      <c r="B65" s="171"/>
      <c r="C65" s="171"/>
      <c r="D65" s="144"/>
      <c r="E65" s="142"/>
      <c r="F65" s="143"/>
      <c r="G65" s="143"/>
      <c r="H65" s="153"/>
      <c r="I65" s="154"/>
      <c r="J65" s="145" t="e">
        <f>IF(AND(Q65="",#REF!&gt;0,#REF!&lt;5),K65,0)</f>
        <v>#REF!</v>
      </c>
      <c r="K65" s="146" t="str">
        <f>IF(D65="","ZZZ9",IF(AND(#REF!&gt;0,#REF!&lt;5),D65&amp;#REF!,D65&amp;"9"))</f>
        <v>ZZZ9</v>
      </c>
      <c r="L65" s="147">
        <f t="shared" si="0"/>
        <v>999</v>
      </c>
      <c r="M65" s="160">
        <f t="shared" si="1"/>
        <v>999</v>
      </c>
      <c r="N65" s="152"/>
      <c r="O65" s="143"/>
      <c r="P65" s="149">
        <f t="shared" si="2"/>
        <v>999</v>
      </c>
      <c r="Q65" s="143"/>
    </row>
    <row r="66" spans="1:17" ht="18.899999999999999" customHeight="1" x14ac:dyDescent="0.25">
      <c r="A66" s="139">
        <v>60</v>
      </c>
      <c r="B66" s="171"/>
      <c r="C66" s="171"/>
      <c r="D66" s="144"/>
      <c r="E66" s="142"/>
      <c r="F66" s="143"/>
      <c r="G66" s="143"/>
      <c r="H66" s="153"/>
      <c r="I66" s="154"/>
      <c r="J66" s="145" t="e">
        <f>IF(AND(Q66="",#REF!&gt;0,#REF!&lt;5),K66,0)</f>
        <v>#REF!</v>
      </c>
      <c r="K66" s="146" t="str">
        <f>IF(D66="","ZZZ9",IF(AND(#REF!&gt;0,#REF!&lt;5),D66&amp;#REF!,D66&amp;"9"))</f>
        <v>ZZZ9</v>
      </c>
      <c r="L66" s="147">
        <f t="shared" si="0"/>
        <v>999</v>
      </c>
      <c r="M66" s="160">
        <f t="shared" si="1"/>
        <v>999</v>
      </c>
      <c r="N66" s="152"/>
      <c r="O66" s="143"/>
      <c r="P66" s="149">
        <f t="shared" si="2"/>
        <v>999</v>
      </c>
      <c r="Q66" s="143"/>
    </row>
    <row r="67" spans="1:17" ht="18.899999999999999" customHeight="1" x14ac:dyDescent="0.25">
      <c r="A67" s="139">
        <v>61</v>
      </c>
      <c r="B67" s="171"/>
      <c r="C67" s="171"/>
      <c r="D67" s="144"/>
      <c r="E67" s="142"/>
      <c r="F67" s="143"/>
      <c r="G67" s="143"/>
      <c r="H67" s="153"/>
      <c r="I67" s="154"/>
      <c r="J67" s="145" t="e">
        <f>IF(AND(Q67="",#REF!&gt;0,#REF!&lt;5),K67,0)</f>
        <v>#REF!</v>
      </c>
      <c r="K67" s="146" t="str">
        <f>IF(D67="","ZZZ9",IF(AND(#REF!&gt;0,#REF!&lt;5),D67&amp;#REF!,D67&amp;"9"))</f>
        <v>ZZZ9</v>
      </c>
      <c r="L67" s="147">
        <f t="shared" si="0"/>
        <v>999</v>
      </c>
      <c r="M67" s="160">
        <f t="shared" si="1"/>
        <v>999</v>
      </c>
      <c r="N67" s="152"/>
      <c r="O67" s="143"/>
      <c r="P67" s="149">
        <f t="shared" si="2"/>
        <v>999</v>
      </c>
      <c r="Q67" s="143"/>
    </row>
    <row r="68" spans="1:17" ht="18.899999999999999" customHeight="1" x14ac:dyDescent="0.25">
      <c r="A68" s="139">
        <v>62</v>
      </c>
      <c r="B68" s="171"/>
      <c r="C68" s="171"/>
      <c r="D68" s="144"/>
      <c r="E68" s="142"/>
      <c r="F68" s="143"/>
      <c r="G68" s="143"/>
      <c r="H68" s="153"/>
      <c r="I68" s="154"/>
      <c r="J68" s="145" t="e">
        <f>IF(AND(Q68="",#REF!&gt;0,#REF!&lt;5),K68,0)</f>
        <v>#REF!</v>
      </c>
      <c r="K68" s="146" t="str">
        <f>IF(D68="","ZZZ9",IF(AND(#REF!&gt;0,#REF!&lt;5),D68&amp;#REF!,D68&amp;"9"))</f>
        <v>ZZZ9</v>
      </c>
      <c r="L68" s="147">
        <f t="shared" si="0"/>
        <v>999</v>
      </c>
      <c r="M68" s="160">
        <f t="shared" si="1"/>
        <v>999</v>
      </c>
      <c r="N68" s="152"/>
      <c r="O68" s="143"/>
      <c r="P68" s="149">
        <f t="shared" si="2"/>
        <v>999</v>
      </c>
      <c r="Q68" s="143"/>
    </row>
    <row r="69" spans="1:17" ht="18.899999999999999" customHeight="1" x14ac:dyDescent="0.25">
      <c r="A69" s="139">
        <v>63</v>
      </c>
      <c r="B69" s="171"/>
      <c r="C69" s="171"/>
      <c r="D69" s="144"/>
      <c r="E69" s="142"/>
      <c r="F69" s="143"/>
      <c r="G69" s="143"/>
      <c r="H69" s="153"/>
      <c r="I69" s="154"/>
      <c r="J69" s="145" t="e">
        <f>IF(AND(Q69="",#REF!&gt;0,#REF!&lt;5),K69,0)</f>
        <v>#REF!</v>
      </c>
      <c r="K69" s="146" t="str">
        <f>IF(D69="","ZZZ9",IF(AND(#REF!&gt;0,#REF!&lt;5),D69&amp;#REF!,D69&amp;"9"))</f>
        <v>ZZZ9</v>
      </c>
      <c r="L69" s="147">
        <f t="shared" si="0"/>
        <v>999</v>
      </c>
      <c r="M69" s="160">
        <f t="shared" si="1"/>
        <v>999</v>
      </c>
      <c r="N69" s="152"/>
      <c r="O69" s="143"/>
      <c r="P69" s="149">
        <f t="shared" si="2"/>
        <v>999</v>
      </c>
      <c r="Q69" s="143"/>
    </row>
    <row r="70" spans="1:17" ht="18.899999999999999" customHeight="1" x14ac:dyDescent="0.25">
      <c r="A70" s="139">
        <v>64</v>
      </c>
      <c r="B70" s="171"/>
      <c r="C70" s="171"/>
      <c r="D70" s="144"/>
      <c r="E70" s="142"/>
      <c r="F70" s="143"/>
      <c r="G70" s="143"/>
      <c r="H70" s="153"/>
      <c r="I70" s="154"/>
      <c r="J70" s="145" t="e">
        <f>IF(AND(Q70="",#REF!&gt;0,#REF!&lt;5),K70,0)</f>
        <v>#REF!</v>
      </c>
      <c r="K70" s="146" t="str">
        <f>IF(D70="","ZZZ9",IF(AND(#REF!&gt;0,#REF!&lt;5),D70&amp;#REF!,D70&amp;"9"))</f>
        <v>ZZZ9</v>
      </c>
      <c r="L70" s="147">
        <f t="shared" si="0"/>
        <v>999</v>
      </c>
      <c r="M70" s="160">
        <f t="shared" si="1"/>
        <v>999</v>
      </c>
      <c r="N70" s="152"/>
      <c r="O70" s="143"/>
      <c r="P70" s="149">
        <f t="shared" si="2"/>
        <v>999</v>
      </c>
      <c r="Q70" s="143"/>
    </row>
    <row r="71" spans="1:17" ht="18.899999999999999" customHeight="1" x14ac:dyDescent="0.25">
      <c r="A71" s="139">
        <v>65</v>
      </c>
      <c r="B71" s="171"/>
      <c r="C71" s="171"/>
      <c r="D71" s="144"/>
      <c r="E71" s="142"/>
      <c r="F71" s="143"/>
      <c r="G71" s="143"/>
      <c r="H71" s="153"/>
      <c r="I71" s="154"/>
      <c r="J71" s="145" t="e">
        <f>IF(AND(Q71="",#REF!&gt;0,#REF!&lt;5),K71,0)</f>
        <v>#REF!</v>
      </c>
      <c r="K71" s="146" t="str">
        <f>IF(D71="","ZZZ9",IF(AND(#REF!&gt;0,#REF!&lt;5),D71&amp;#REF!,D71&amp;"9"))</f>
        <v>ZZZ9</v>
      </c>
      <c r="L71" s="147">
        <f t="shared" si="0"/>
        <v>999</v>
      </c>
      <c r="M71" s="160">
        <f t="shared" si="1"/>
        <v>999</v>
      </c>
      <c r="N71" s="152"/>
      <c r="O71" s="143"/>
      <c r="P71" s="149">
        <f t="shared" si="2"/>
        <v>999</v>
      </c>
      <c r="Q71" s="143"/>
    </row>
    <row r="72" spans="1:17" ht="18.899999999999999" customHeight="1" x14ac:dyDescent="0.25">
      <c r="A72" s="139">
        <v>66</v>
      </c>
      <c r="B72" s="171"/>
      <c r="C72" s="171"/>
      <c r="D72" s="144"/>
      <c r="E72" s="142"/>
      <c r="F72" s="143"/>
      <c r="G72" s="143"/>
      <c r="H72" s="153"/>
      <c r="I72" s="154"/>
      <c r="J72" s="145" t="e">
        <f>IF(AND(Q72="",#REF!&gt;0,#REF!&lt;5),K72,0)</f>
        <v>#REF!</v>
      </c>
      <c r="K72" s="146" t="str">
        <f>IF(D72="","ZZZ9",IF(AND(#REF!&gt;0,#REF!&lt;5),D72&amp;#REF!,D72&amp;"9"))</f>
        <v>ZZZ9</v>
      </c>
      <c r="L72" s="147">
        <f t="shared" si="0"/>
        <v>999</v>
      </c>
      <c r="M72" s="160">
        <f t="shared" si="1"/>
        <v>999</v>
      </c>
      <c r="N72" s="152"/>
      <c r="O72" s="143"/>
      <c r="P72" s="149">
        <f t="shared" si="2"/>
        <v>999</v>
      </c>
      <c r="Q72" s="143"/>
    </row>
    <row r="73" spans="1:17" ht="18.899999999999999" customHeight="1" x14ac:dyDescent="0.25">
      <c r="A73" s="139">
        <v>67</v>
      </c>
      <c r="B73" s="171"/>
      <c r="C73" s="171"/>
      <c r="D73" s="144"/>
      <c r="E73" s="142"/>
      <c r="F73" s="143"/>
      <c r="G73" s="143"/>
      <c r="H73" s="153"/>
      <c r="I73" s="154"/>
      <c r="J73" s="145" t="e">
        <f>IF(AND(Q73="",#REF!&gt;0,#REF!&lt;5),K73,0)</f>
        <v>#REF!</v>
      </c>
      <c r="K73" s="146" t="str">
        <f>IF(D73="","ZZZ9",IF(AND(#REF!&gt;0,#REF!&lt;5),D73&amp;#REF!,D73&amp;"9"))</f>
        <v>ZZZ9</v>
      </c>
      <c r="L73" s="147">
        <f t="shared" si="0"/>
        <v>999</v>
      </c>
      <c r="M73" s="160">
        <f t="shared" si="1"/>
        <v>999</v>
      </c>
      <c r="N73" s="152"/>
      <c r="O73" s="143"/>
      <c r="P73" s="149">
        <f t="shared" si="2"/>
        <v>999</v>
      </c>
      <c r="Q73" s="143"/>
    </row>
    <row r="74" spans="1:17" ht="18.899999999999999" customHeight="1" x14ac:dyDescent="0.25">
      <c r="A74" s="139">
        <v>68</v>
      </c>
      <c r="B74" s="171"/>
      <c r="C74" s="171"/>
      <c r="D74" s="144"/>
      <c r="E74" s="142"/>
      <c r="F74" s="143"/>
      <c r="G74" s="143"/>
      <c r="H74" s="153"/>
      <c r="I74" s="154"/>
      <c r="J74" s="145" t="e">
        <f>IF(AND(Q74="",#REF!&gt;0,#REF!&lt;5),K74,0)</f>
        <v>#REF!</v>
      </c>
      <c r="K74" s="146" t="str">
        <f>IF(D74="","ZZZ9",IF(AND(#REF!&gt;0,#REF!&lt;5),D74&amp;#REF!,D74&amp;"9"))</f>
        <v>ZZZ9</v>
      </c>
      <c r="L74" s="147">
        <f t="shared" si="0"/>
        <v>999</v>
      </c>
      <c r="M74" s="160">
        <f t="shared" si="1"/>
        <v>999</v>
      </c>
      <c r="N74" s="152"/>
      <c r="O74" s="143"/>
      <c r="P74" s="149">
        <f t="shared" si="2"/>
        <v>999</v>
      </c>
      <c r="Q74" s="143"/>
    </row>
    <row r="75" spans="1:17" ht="18.899999999999999" customHeight="1" x14ac:dyDescent="0.25">
      <c r="A75" s="139">
        <v>69</v>
      </c>
      <c r="B75" s="171"/>
      <c r="C75" s="171"/>
      <c r="D75" s="144"/>
      <c r="E75" s="142"/>
      <c r="F75" s="143"/>
      <c r="G75" s="143"/>
      <c r="H75" s="153"/>
      <c r="I75" s="154"/>
      <c r="J75" s="145" t="e">
        <f>IF(AND(Q75="",#REF!&gt;0,#REF!&lt;5),K75,0)</f>
        <v>#REF!</v>
      </c>
      <c r="K75" s="146" t="str">
        <f>IF(D75="","ZZZ9",IF(AND(#REF!&gt;0,#REF!&lt;5),D75&amp;#REF!,D75&amp;"9"))</f>
        <v>ZZZ9</v>
      </c>
      <c r="L75" s="147">
        <f t="shared" si="0"/>
        <v>999</v>
      </c>
      <c r="M75" s="160">
        <f t="shared" si="1"/>
        <v>999</v>
      </c>
      <c r="N75" s="152"/>
      <c r="O75" s="143"/>
      <c r="P75" s="149">
        <f t="shared" si="2"/>
        <v>999</v>
      </c>
      <c r="Q75" s="143"/>
    </row>
    <row r="76" spans="1:17" ht="18.899999999999999" customHeight="1" x14ac:dyDescent="0.25">
      <c r="A76" s="139">
        <v>70</v>
      </c>
      <c r="B76" s="171"/>
      <c r="C76" s="171"/>
      <c r="D76" s="144"/>
      <c r="E76" s="142"/>
      <c r="F76" s="143"/>
      <c r="G76" s="143"/>
      <c r="H76" s="153"/>
      <c r="I76" s="154"/>
      <c r="J76" s="145" t="e">
        <f>IF(AND(Q76="",#REF!&gt;0,#REF!&lt;5),K76,0)</f>
        <v>#REF!</v>
      </c>
      <c r="K76" s="146" t="str">
        <f>IF(D76="","ZZZ9",IF(AND(#REF!&gt;0,#REF!&lt;5),D76&amp;#REF!,D76&amp;"9"))</f>
        <v>ZZZ9</v>
      </c>
      <c r="L76" s="147">
        <f t="shared" si="0"/>
        <v>999</v>
      </c>
      <c r="M76" s="160">
        <f t="shared" si="1"/>
        <v>999</v>
      </c>
      <c r="N76" s="152"/>
      <c r="O76" s="143"/>
      <c r="P76" s="149">
        <f t="shared" si="2"/>
        <v>999</v>
      </c>
      <c r="Q76" s="143"/>
    </row>
    <row r="77" spans="1:17" ht="18.899999999999999" customHeight="1" x14ac:dyDescent="0.25">
      <c r="A77" s="139">
        <v>71</v>
      </c>
      <c r="B77" s="171"/>
      <c r="C77" s="171"/>
      <c r="D77" s="144"/>
      <c r="E77" s="142"/>
      <c r="F77" s="143"/>
      <c r="G77" s="143"/>
      <c r="H77" s="153"/>
      <c r="I77" s="154"/>
      <c r="J77" s="145" t="e">
        <f>IF(AND(Q77="",#REF!&gt;0,#REF!&lt;5),K77,0)</f>
        <v>#REF!</v>
      </c>
      <c r="K77" s="146" t="str">
        <f>IF(D77="","ZZZ9",IF(AND(#REF!&gt;0,#REF!&lt;5),D77&amp;#REF!,D77&amp;"9"))</f>
        <v>ZZZ9</v>
      </c>
      <c r="L77" s="147">
        <f t="shared" si="0"/>
        <v>999</v>
      </c>
      <c r="M77" s="160">
        <f t="shared" si="1"/>
        <v>999</v>
      </c>
      <c r="N77" s="152"/>
      <c r="O77" s="143"/>
      <c r="P77" s="149">
        <f t="shared" si="2"/>
        <v>999</v>
      </c>
      <c r="Q77" s="143"/>
    </row>
    <row r="78" spans="1:17" ht="18.899999999999999" customHeight="1" x14ac:dyDescent="0.25">
      <c r="A78" s="139">
        <v>72</v>
      </c>
      <c r="B78" s="171"/>
      <c r="C78" s="171"/>
      <c r="D78" s="144"/>
      <c r="E78" s="142"/>
      <c r="F78" s="143"/>
      <c r="G78" s="143"/>
      <c r="H78" s="153"/>
      <c r="I78" s="154"/>
      <c r="J78" s="145" t="e">
        <f>IF(AND(Q78="",#REF!&gt;0,#REF!&lt;5),K78,0)</f>
        <v>#REF!</v>
      </c>
      <c r="K78" s="146" t="str">
        <f>IF(D78="","ZZZ9",IF(AND(#REF!&gt;0,#REF!&lt;5),D78&amp;#REF!,D78&amp;"9"))</f>
        <v>ZZZ9</v>
      </c>
      <c r="L78" s="147">
        <f t="shared" si="0"/>
        <v>999</v>
      </c>
      <c r="M78" s="160">
        <f t="shared" si="1"/>
        <v>999</v>
      </c>
      <c r="N78" s="152"/>
      <c r="O78" s="143"/>
      <c r="P78" s="149">
        <f t="shared" si="2"/>
        <v>999</v>
      </c>
      <c r="Q78" s="143"/>
    </row>
    <row r="79" spans="1:17" ht="18.899999999999999" customHeight="1" x14ac:dyDescent="0.25">
      <c r="A79" s="139">
        <v>73</v>
      </c>
      <c r="B79" s="171"/>
      <c r="C79" s="171"/>
      <c r="D79" s="144"/>
      <c r="E79" s="142"/>
      <c r="F79" s="143"/>
      <c r="G79" s="143"/>
      <c r="H79" s="153"/>
      <c r="I79" s="154"/>
      <c r="J79" s="145" t="e">
        <f>IF(AND(Q79="",#REF!&gt;0,#REF!&lt;5),K79,0)</f>
        <v>#REF!</v>
      </c>
      <c r="K79" s="146" t="str">
        <f>IF(D79="","ZZZ9",IF(AND(#REF!&gt;0,#REF!&lt;5),D79&amp;#REF!,D79&amp;"9"))</f>
        <v>ZZZ9</v>
      </c>
      <c r="L79" s="147">
        <f t="shared" si="0"/>
        <v>999</v>
      </c>
      <c r="M79" s="160">
        <f t="shared" si="1"/>
        <v>999</v>
      </c>
      <c r="N79" s="152"/>
      <c r="O79" s="143"/>
      <c r="P79" s="149">
        <f t="shared" si="2"/>
        <v>999</v>
      </c>
      <c r="Q79" s="143"/>
    </row>
    <row r="80" spans="1:17" ht="18.899999999999999" customHeight="1" x14ac:dyDescent="0.25">
      <c r="A80" s="139">
        <v>74</v>
      </c>
      <c r="B80" s="171"/>
      <c r="C80" s="171"/>
      <c r="D80" s="144"/>
      <c r="E80" s="142"/>
      <c r="F80" s="143"/>
      <c r="G80" s="143"/>
      <c r="H80" s="153"/>
      <c r="I80" s="154"/>
      <c r="J80" s="145" t="e">
        <f>IF(AND(Q80="",#REF!&gt;0,#REF!&lt;5),K80,0)</f>
        <v>#REF!</v>
      </c>
      <c r="K80" s="146" t="str">
        <f>IF(D80="","ZZZ9",IF(AND(#REF!&gt;0,#REF!&lt;5),D80&amp;#REF!,D80&amp;"9"))</f>
        <v>ZZZ9</v>
      </c>
      <c r="L80" s="147">
        <f t="shared" si="0"/>
        <v>999</v>
      </c>
      <c r="M80" s="160">
        <f t="shared" si="1"/>
        <v>999</v>
      </c>
      <c r="N80" s="152"/>
      <c r="O80" s="143"/>
      <c r="P80" s="149">
        <f t="shared" si="2"/>
        <v>999</v>
      </c>
      <c r="Q80" s="143"/>
    </row>
    <row r="81" spans="1:17" ht="18.899999999999999" customHeight="1" x14ac:dyDescent="0.25">
      <c r="A81" s="139">
        <v>75</v>
      </c>
      <c r="B81" s="171"/>
      <c r="C81" s="171"/>
      <c r="D81" s="144"/>
      <c r="E81" s="142"/>
      <c r="F81" s="143"/>
      <c r="G81" s="143"/>
      <c r="H81" s="153"/>
      <c r="I81" s="154"/>
      <c r="J81" s="145" t="e">
        <f>IF(AND(Q81="",#REF!&gt;0,#REF!&lt;5),K81,0)</f>
        <v>#REF!</v>
      </c>
      <c r="K81" s="146" t="str">
        <f>IF(D81="","ZZZ9",IF(AND(#REF!&gt;0,#REF!&lt;5),D81&amp;#REF!,D81&amp;"9"))</f>
        <v>ZZZ9</v>
      </c>
      <c r="L81" s="147">
        <f t="shared" si="0"/>
        <v>999</v>
      </c>
      <c r="M81" s="160">
        <f t="shared" si="1"/>
        <v>999</v>
      </c>
      <c r="N81" s="152"/>
      <c r="O81" s="143"/>
      <c r="P81" s="149">
        <f t="shared" si="2"/>
        <v>999</v>
      </c>
      <c r="Q81" s="143"/>
    </row>
    <row r="82" spans="1:17" ht="18.899999999999999" customHeight="1" x14ac:dyDescent="0.25">
      <c r="A82" s="139">
        <v>76</v>
      </c>
      <c r="B82" s="171"/>
      <c r="C82" s="171"/>
      <c r="D82" s="144"/>
      <c r="E82" s="142"/>
      <c r="F82" s="143"/>
      <c r="G82" s="143"/>
      <c r="H82" s="153"/>
      <c r="I82" s="154"/>
      <c r="J82" s="145" t="e">
        <f>IF(AND(Q82="",#REF!&gt;0,#REF!&lt;5),K82,0)</f>
        <v>#REF!</v>
      </c>
      <c r="K82" s="146" t="str">
        <f>IF(D82="","ZZZ9",IF(AND(#REF!&gt;0,#REF!&lt;5),D82&amp;#REF!,D82&amp;"9"))</f>
        <v>ZZZ9</v>
      </c>
      <c r="L82" s="147">
        <f t="shared" si="0"/>
        <v>999</v>
      </c>
      <c r="M82" s="160">
        <f t="shared" si="1"/>
        <v>999</v>
      </c>
      <c r="N82" s="152"/>
      <c r="O82" s="143"/>
      <c r="P82" s="149">
        <f t="shared" si="2"/>
        <v>999</v>
      </c>
      <c r="Q82" s="143"/>
    </row>
    <row r="83" spans="1:17" ht="18.899999999999999" customHeight="1" x14ac:dyDescent="0.25">
      <c r="A83" s="139">
        <v>77</v>
      </c>
      <c r="B83" s="171"/>
      <c r="C83" s="171"/>
      <c r="D83" s="144"/>
      <c r="E83" s="142"/>
      <c r="F83" s="143"/>
      <c r="G83" s="143"/>
      <c r="H83" s="153"/>
      <c r="I83" s="154"/>
      <c r="J83" s="145" t="e">
        <f>IF(AND(Q83="",#REF!&gt;0,#REF!&lt;5),K83,0)</f>
        <v>#REF!</v>
      </c>
      <c r="K83" s="146" t="str">
        <f>IF(D83="","ZZZ9",IF(AND(#REF!&gt;0,#REF!&lt;5),D83&amp;#REF!,D83&amp;"9"))</f>
        <v>ZZZ9</v>
      </c>
      <c r="L83" s="147">
        <f t="shared" si="0"/>
        <v>999</v>
      </c>
      <c r="M83" s="160">
        <f t="shared" si="1"/>
        <v>999</v>
      </c>
      <c r="N83" s="152"/>
      <c r="O83" s="143"/>
      <c r="P83" s="149">
        <f t="shared" si="2"/>
        <v>999</v>
      </c>
      <c r="Q83" s="143"/>
    </row>
    <row r="84" spans="1:17" ht="18.899999999999999" customHeight="1" x14ac:dyDescent="0.25">
      <c r="A84" s="139">
        <v>78</v>
      </c>
      <c r="B84" s="171"/>
      <c r="C84" s="171"/>
      <c r="D84" s="144"/>
      <c r="E84" s="142"/>
      <c r="F84" s="143"/>
      <c r="G84" s="143"/>
      <c r="H84" s="153"/>
      <c r="I84" s="154"/>
      <c r="J84" s="145" t="e">
        <f>IF(AND(Q84="",#REF!&gt;0,#REF!&lt;5),K84,0)</f>
        <v>#REF!</v>
      </c>
      <c r="K84" s="146" t="str">
        <f>IF(D84="","ZZZ9",IF(AND(#REF!&gt;0,#REF!&lt;5),D84&amp;#REF!,D84&amp;"9"))</f>
        <v>ZZZ9</v>
      </c>
      <c r="L84" s="147">
        <f t="shared" si="0"/>
        <v>999</v>
      </c>
      <c r="M84" s="160">
        <f t="shared" si="1"/>
        <v>999</v>
      </c>
      <c r="N84" s="152"/>
      <c r="O84" s="143"/>
      <c r="P84" s="149">
        <f t="shared" si="2"/>
        <v>999</v>
      </c>
      <c r="Q84" s="143"/>
    </row>
    <row r="85" spans="1:17" ht="18.899999999999999" customHeight="1" x14ac:dyDescent="0.25">
      <c r="A85" s="139">
        <v>79</v>
      </c>
      <c r="B85" s="171"/>
      <c r="C85" s="171"/>
      <c r="D85" s="144"/>
      <c r="E85" s="142"/>
      <c r="F85" s="143"/>
      <c r="G85" s="143"/>
      <c r="H85" s="153"/>
      <c r="I85" s="154"/>
      <c r="J85" s="145" t="e">
        <f>IF(AND(Q85="",#REF!&gt;0,#REF!&lt;5),K85,0)</f>
        <v>#REF!</v>
      </c>
      <c r="K85" s="146" t="str">
        <f>IF(D85="","ZZZ9",IF(AND(#REF!&gt;0,#REF!&lt;5),D85&amp;#REF!,D85&amp;"9"))</f>
        <v>ZZZ9</v>
      </c>
      <c r="L85" s="147">
        <f t="shared" si="0"/>
        <v>999</v>
      </c>
      <c r="M85" s="160">
        <f t="shared" si="1"/>
        <v>999</v>
      </c>
      <c r="N85" s="152"/>
      <c r="O85" s="143"/>
      <c r="P85" s="149">
        <f t="shared" si="2"/>
        <v>999</v>
      </c>
      <c r="Q85" s="143"/>
    </row>
    <row r="86" spans="1:17" ht="18.899999999999999" customHeight="1" x14ac:dyDescent="0.25">
      <c r="A86" s="139">
        <v>80</v>
      </c>
      <c r="B86" s="171"/>
      <c r="C86" s="171"/>
      <c r="D86" s="144"/>
      <c r="E86" s="142"/>
      <c r="F86" s="143"/>
      <c r="G86" s="143"/>
      <c r="H86" s="153"/>
      <c r="I86" s="154"/>
      <c r="J86" s="145" t="e">
        <f>IF(AND(Q86="",#REF!&gt;0,#REF!&lt;5),K86,0)</f>
        <v>#REF!</v>
      </c>
      <c r="K86" s="146" t="str">
        <f>IF(D86="","ZZZ9",IF(AND(#REF!&gt;0,#REF!&lt;5),D86&amp;#REF!,D86&amp;"9"))</f>
        <v>ZZZ9</v>
      </c>
      <c r="L86" s="147">
        <f t="shared" si="0"/>
        <v>999</v>
      </c>
      <c r="M86" s="160">
        <f t="shared" si="1"/>
        <v>999</v>
      </c>
      <c r="N86" s="152"/>
      <c r="O86" s="143"/>
      <c r="P86" s="149">
        <f t="shared" si="2"/>
        <v>999</v>
      </c>
      <c r="Q86" s="143"/>
    </row>
    <row r="87" spans="1:17" ht="18.899999999999999" customHeight="1" x14ac:dyDescent="0.25">
      <c r="A87" s="139">
        <v>81</v>
      </c>
      <c r="B87" s="171"/>
      <c r="C87" s="171"/>
      <c r="D87" s="144"/>
      <c r="E87" s="142"/>
      <c r="F87" s="143"/>
      <c r="G87" s="143"/>
      <c r="H87" s="153"/>
      <c r="I87" s="154"/>
      <c r="J87" s="145" t="e">
        <f>IF(AND(Q87="",#REF!&gt;0,#REF!&lt;5),K87,0)</f>
        <v>#REF!</v>
      </c>
      <c r="K87" s="146" t="str">
        <f>IF(D87="","ZZZ9",IF(AND(#REF!&gt;0,#REF!&lt;5),D87&amp;#REF!,D87&amp;"9"))</f>
        <v>ZZZ9</v>
      </c>
      <c r="L87" s="147">
        <f t="shared" si="0"/>
        <v>999</v>
      </c>
      <c r="M87" s="160">
        <f t="shared" si="1"/>
        <v>999</v>
      </c>
      <c r="N87" s="152"/>
      <c r="O87" s="143"/>
      <c r="P87" s="149">
        <f t="shared" si="2"/>
        <v>999</v>
      </c>
      <c r="Q87" s="143"/>
    </row>
    <row r="88" spans="1:17" ht="18.899999999999999" customHeight="1" x14ac:dyDescent="0.25">
      <c r="A88" s="139">
        <v>82</v>
      </c>
      <c r="B88" s="171"/>
      <c r="C88" s="171"/>
      <c r="D88" s="144"/>
      <c r="E88" s="142"/>
      <c r="F88" s="143"/>
      <c r="G88" s="143"/>
      <c r="H88" s="153"/>
      <c r="I88" s="154"/>
      <c r="J88" s="145" t="e">
        <f>IF(AND(Q88="",#REF!&gt;0,#REF!&lt;5),K88,0)</f>
        <v>#REF!</v>
      </c>
      <c r="K88" s="146" t="str">
        <f>IF(D88="","ZZZ9",IF(AND(#REF!&gt;0,#REF!&lt;5),D88&amp;#REF!,D88&amp;"9"))</f>
        <v>ZZZ9</v>
      </c>
      <c r="L88" s="147">
        <f t="shared" si="0"/>
        <v>999</v>
      </c>
      <c r="M88" s="160">
        <f t="shared" si="1"/>
        <v>999</v>
      </c>
      <c r="N88" s="152"/>
      <c r="O88" s="143"/>
      <c r="P88" s="149">
        <f t="shared" si="2"/>
        <v>999</v>
      </c>
      <c r="Q88" s="143"/>
    </row>
    <row r="89" spans="1:17" ht="18.899999999999999" customHeight="1" x14ac:dyDescent="0.25">
      <c r="A89" s="139">
        <v>83</v>
      </c>
      <c r="B89" s="171"/>
      <c r="C89" s="171"/>
      <c r="D89" s="144"/>
      <c r="E89" s="142"/>
      <c r="F89" s="143"/>
      <c r="G89" s="143"/>
      <c r="H89" s="153"/>
      <c r="I89" s="154"/>
      <c r="J89" s="145" t="e">
        <f>IF(AND(Q89="",#REF!&gt;0,#REF!&lt;5),K89,0)</f>
        <v>#REF!</v>
      </c>
      <c r="K89" s="146" t="str">
        <f>IF(D89="","ZZZ9",IF(AND(#REF!&gt;0,#REF!&lt;5),D89&amp;#REF!,D89&amp;"9"))</f>
        <v>ZZZ9</v>
      </c>
      <c r="L89" s="147">
        <f t="shared" si="0"/>
        <v>999</v>
      </c>
      <c r="M89" s="160">
        <f t="shared" si="1"/>
        <v>999</v>
      </c>
      <c r="N89" s="152"/>
      <c r="O89" s="143"/>
      <c r="P89" s="149">
        <f t="shared" si="2"/>
        <v>999</v>
      </c>
      <c r="Q89" s="143"/>
    </row>
    <row r="90" spans="1:17" ht="18.899999999999999" customHeight="1" x14ac:dyDescent="0.25">
      <c r="A90" s="139">
        <v>84</v>
      </c>
      <c r="B90" s="171"/>
      <c r="C90" s="171"/>
      <c r="D90" s="144"/>
      <c r="E90" s="142"/>
      <c r="F90" s="143"/>
      <c r="G90" s="143"/>
      <c r="H90" s="153"/>
      <c r="I90" s="154"/>
      <c r="J90" s="145" t="e">
        <f>IF(AND(Q90="",#REF!&gt;0,#REF!&lt;5),K90,0)</f>
        <v>#REF!</v>
      </c>
      <c r="K90" s="146" t="str">
        <f>IF(D90="","ZZZ9",IF(AND(#REF!&gt;0,#REF!&lt;5),D90&amp;#REF!,D90&amp;"9"))</f>
        <v>ZZZ9</v>
      </c>
      <c r="L90" s="147">
        <f t="shared" si="0"/>
        <v>999</v>
      </c>
      <c r="M90" s="160">
        <f t="shared" si="1"/>
        <v>999</v>
      </c>
      <c r="N90" s="152"/>
      <c r="O90" s="143"/>
      <c r="P90" s="149">
        <f t="shared" si="2"/>
        <v>999</v>
      </c>
      <c r="Q90" s="143"/>
    </row>
    <row r="91" spans="1:17" ht="18.899999999999999" customHeight="1" x14ac:dyDescent="0.25">
      <c r="A91" s="139">
        <v>85</v>
      </c>
      <c r="B91" s="171"/>
      <c r="C91" s="171"/>
      <c r="D91" s="144"/>
      <c r="E91" s="142"/>
      <c r="F91" s="143"/>
      <c r="G91" s="143"/>
      <c r="H91" s="153"/>
      <c r="I91" s="154"/>
      <c r="J91" s="145" t="e">
        <f>IF(AND(Q91="",#REF!&gt;0,#REF!&lt;5),K91,0)</f>
        <v>#REF!</v>
      </c>
      <c r="K91" s="146" t="str">
        <f>IF(D91="","ZZZ9",IF(AND(#REF!&gt;0,#REF!&lt;5),D91&amp;#REF!,D91&amp;"9"))</f>
        <v>ZZZ9</v>
      </c>
      <c r="L91" s="147">
        <f t="shared" si="0"/>
        <v>999</v>
      </c>
      <c r="M91" s="160">
        <f t="shared" si="1"/>
        <v>999</v>
      </c>
      <c r="N91" s="152"/>
      <c r="O91" s="143"/>
      <c r="P91" s="149">
        <f t="shared" si="2"/>
        <v>999</v>
      </c>
      <c r="Q91" s="143"/>
    </row>
    <row r="92" spans="1:17" ht="18.899999999999999" customHeight="1" x14ac:dyDescent="0.25">
      <c r="A92" s="139">
        <v>86</v>
      </c>
      <c r="B92" s="171"/>
      <c r="C92" s="171"/>
      <c r="D92" s="144"/>
      <c r="E92" s="142"/>
      <c r="F92" s="143"/>
      <c r="G92" s="143"/>
      <c r="H92" s="153"/>
      <c r="I92" s="154"/>
      <c r="J92" s="145" t="e">
        <f>IF(AND(Q92="",#REF!&gt;0,#REF!&lt;5),K92,0)</f>
        <v>#REF!</v>
      </c>
      <c r="K92" s="146" t="str">
        <f>IF(D92="","ZZZ9",IF(AND(#REF!&gt;0,#REF!&lt;5),D92&amp;#REF!,D92&amp;"9"))</f>
        <v>ZZZ9</v>
      </c>
      <c r="L92" s="147">
        <f t="shared" si="0"/>
        <v>999</v>
      </c>
      <c r="M92" s="160">
        <f t="shared" si="1"/>
        <v>999</v>
      </c>
      <c r="N92" s="152"/>
      <c r="O92" s="143"/>
      <c r="P92" s="149">
        <f t="shared" si="2"/>
        <v>999</v>
      </c>
      <c r="Q92" s="143"/>
    </row>
    <row r="93" spans="1:17" ht="18.899999999999999" customHeight="1" x14ac:dyDescent="0.25">
      <c r="A93" s="139">
        <v>87</v>
      </c>
      <c r="B93" s="171"/>
      <c r="C93" s="171"/>
      <c r="D93" s="144"/>
      <c r="E93" s="142"/>
      <c r="F93" s="143"/>
      <c r="G93" s="143"/>
      <c r="H93" s="153"/>
      <c r="I93" s="154"/>
      <c r="J93" s="145" t="e">
        <f>IF(AND(Q93="",#REF!&gt;0,#REF!&lt;5),K93,0)</f>
        <v>#REF!</v>
      </c>
      <c r="K93" s="146" t="str">
        <f>IF(D93="","ZZZ9",IF(AND(#REF!&gt;0,#REF!&lt;5),D93&amp;#REF!,D93&amp;"9"))</f>
        <v>ZZZ9</v>
      </c>
      <c r="L93" s="147">
        <f t="shared" si="0"/>
        <v>999</v>
      </c>
      <c r="M93" s="160">
        <f t="shared" si="1"/>
        <v>999</v>
      </c>
      <c r="N93" s="152"/>
      <c r="O93" s="143"/>
      <c r="P93" s="149">
        <f t="shared" si="2"/>
        <v>999</v>
      </c>
      <c r="Q93" s="143"/>
    </row>
    <row r="94" spans="1:17" ht="18.899999999999999" customHeight="1" x14ac:dyDescent="0.25">
      <c r="A94" s="139">
        <v>88</v>
      </c>
      <c r="B94" s="171"/>
      <c r="C94" s="171"/>
      <c r="D94" s="144"/>
      <c r="E94" s="142"/>
      <c r="F94" s="143"/>
      <c r="G94" s="143"/>
      <c r="H94" s="153"/>
      <c r="I94" s="154"/>
      <c r="J94" s="145" t="e">
        <f>IF(AND(Q94="",#REF!&gt;0,#REF!&lt;5),K94,0)</f>
        <v>#REF!</v>
      </c>
      <c r="K94" s="146" t="str">
        <f>IF(D94="","ZZZ9",IF(AND(#REF!&gt;0,#REF!&lt;5),D94&amp;#REF!,D94&amp;"9"))</f>
        <v>ZZZ9</v>
      </c>
      <c r="L94" s="147">
        <f t="shared" si="0"/>
        <v>999</v>
      </c>
      <c r="M94" s="160">
        <f t="shared" si="1"/>
        <v>999</v>
      </c>
      <c r="N94" s="152"/>
      <c r="O94" s="143"/>
      <c r="P94" s="149">
        <f t="shared" si="2"/>
        <v>999</v>
      </c>
      <c r="Q94" s="143"/>
    </row>
    <row r="95" spans="1:17" ht="18.899999999999999" customHeight="1" x14ac:dyDescent="0.25">
      <c r="A95" s="139">
        <v>89</v>
      </c>
      <c r="B95" s="171"/>
      <c r="C95" s="171"/>
      <c r="D95" s="144"/>
      <c r="E95" s="142"/>
      <c r="F95" s="143"/>
      <c r="G95" s="143"/>
      <c r="H95" s="153"/>
      <c r="I95" s="154"/>
      <c r="J95" s="145" t="e">
        <f>IF(AND(Q95="",#REF!&gt;0,#REF!&lt;5),K95,0)</f>
        <v>#REF!</v>
      </c>
      <c r="K95" s="146" t="str">
        <f>IF(D95="","ZZZ9",IF(AND(#REF!&gt;0,#REF!&lt;5),D95&amp;#REF!,D95&amp;"9"))</f>
        <v>ZZZ9</v>
      </c>
      <c r="L95" s="147">
        <f t="shared" si="0"/>
        <v>999</v>
      </c>
      <c r="M95" s="160">
        <f t="shared" si="1"/>
        <v>999</v>
      </c>
      <c r="N95" s="152"/>
      <c r="O95" s="143"/>
      <c r="P95" s="149">
        <f t="shared" si="2"/>
        <v>999</v>
      </c>
      <c r="Q95" s="143"/>
    </row>
    <row r="96" spans="1:17" ht="18.899999999999999" customHeight="1" x14ac:dyDescent="0.25">
      <c r="A96" s="139">
        <v>90</v>
      </c>
      <c r="B96" s="171"/>
      <c r="C96" s="171"/>
      <c r="D96" s="144"/>
      <c r="E96" s="142"/>
      <c r="F96" s="143"/>
      <c r="G96" s="143"/>
      <c r="H96" s="153"/>
      <c r="I96" s="154"/>
      <c r="J96" s="145" t="e">
        <f>IF(AND(Q96="",#REF!&gt;0,#REF!&lt;5),K96,0)</f>
        <v>#REF!</v>
      </c>
      <c r="K96" s="146" t="str">
        <f>IF(D96="","ZZZ9",IF(AND(#REF!&gt;0,#REF!&lt;5),D96&amp;#REF!,D96&amp;"9"))</f>
        <v>ZZZ9</v>
      </c>
      <c r="L96" s="147">
        <f t="shared" si="0"/>
        <v>999</v>
      </c>
      <c r="M96" s="160">
        <f t="shared" si="1"/>
        <v>999</v>
      </c>
      <c r="N96" s="152"/>
      <c r="O96" s="143"/>
      <c r="P96" s="149">
        <f t="shared" si="2"/>
        <v>999</v>
      </c>
      <c r="Q96" s="143"/>
    </row>
    <row r="97" spans="1:17" ht="18.899999999999999" customHeight="1" x14ac:dyDescent="0.25">
      <c r="A97" s="139">
        <v>91</v>
      </c>
      <c r="B97" s="171"/>
      <c r="C97" s="171"/>
      <c r="D97" s="144"/>
      <c r="E97" s="142"/>
      <c r="F97" s="143"/>
      <c r="G97" s="143"/>
      <c r="H97" s="153"/>
      <c r="I97" s="154"/>
      <c r="J97" s="145" t="e">
        <f>IF(AND(Q97="",#REF!&gt;0,#REF!&lt;5),K97,0)</f>
        <v>#REF!</v>
      </c>
      <c r="K97" s="146" t="str">
        <f>IF(D97="","ZZZ9",IF(AND(#REF!&gt;0,#REF!&lt;5),D97&amp;#REF!,D97&amp;"9"))</f>
        <v>ZZZ9</v>
      </c>
      <c r="L97" s="147">
        <f t="shared" si="0"/>
        <v>999</v>
      </c>
      <c r="M97" s="160">
        <f t="shared" si="1"/>
        <v>999</v>
      </c>
      <c r="N97" s="152"/>
      <c r="O97" s="143"/>
      <c r="P97" s="149">
        <f t="shared" si="2"/>
        <v>999</v>
      </c>
      <c r="Q97" s="143"/>
    </row>
    <row r="98" spans="1:17" ht="18.899999999999999" customHeight="1" x14ac:dyDescent="0.25">
      <c r="A98" s="139">
        <v>92</v>
      </c>
      <c r="B98" s="171"/>
      <c r="C98" s="171"/>
      <c r="D98" s="144"/>
      <c r="E98" s="142"/>
      <c r="F98" s="143"/>
      <c r="G98" s="143"/>
      <c r="H98" s="153"/>
      <c r="I98" s="154"/>
      <c r="J98" s="145" t="e">
        <f>IF(AND(Q98="",#REF!&gt;0,#REF!&lt;5),K98,0)</f>
        <v>#REF!</v>
      </c>
      <c r="K98" s="146" t="str">
        <f>IF(D98="","ZZZ9",IF(AND(#REF!&gt;0,#REF!&lt;5),D98&amp;#REF!,D98&amp;"9"))</f>
        <v>ZZZ9</v>
      </c>
      <c r="L98" s="147">
        <f t="shared" si="0"/>
        <v>999</v>
      </c>
      <c r="M98" s="160">
        <f t="shared" si="1"/>
        <v>999</v>
      </c>
      <c r="N98" s="152"/>
      <c r="O98" s="143"/>
      <c r="P98" s="149">
        <f t="shared" si="2"/>
        <v>999</v>
      </c>
      <c r="Q98" s="143"/>
    </row>
    <row r="99" spans="1:17" ht="18.899999999999999" customHeight="1" x14ac:dyDescent="0.25">
      <c r="A99" s="139">
        <v>93</v>
      </c>
      <c r="B99" s="171"/>
      <c r="C99" s="171"/>
      <c r="D99" s="144"/>
      <c r="E99" s="142"/>
      <c r="F99" s="143"/>
      <c r="G99" s="143"/>
      <c r="H99" s="153"/>
      <c r="I99" s="154"/>
      <c r="J99" s="145" t="e">
        <f>IF(AND(Q99="",#REF!&gt;0,#REF!&lt;5),K99,0)</f>
        <v>#REF!</v>
      </c>
      <c r="K99" s="146" t="str">
        <f>IF(D99="","ZZZ9",IF(AND(#REF!&gt;0,#REF!&lt;5),D99&amp;#REF!,D99&amp;"9"))</f>
        <v>ZZZ9</v>
      </c>
      <c r="L99" s="147">
        <f t="shared" si="0"/>
        <v>999</v>
      </c>
      <c r="M99" s="160">
        <f t="shared" si="1"/>
        <v>999</v>
      </c>
      <c r="N99" s="152"/>
      <c r="O99" s="143"/>
      <c r="P99" s="149">
        <f t="shared" si="2"/>
        <v>999</v>
      </c>
      <c r="Q99" s="143"/>
    </row>
    <row r="100" spans="1:17" ht="18.899999999999999" customHeight="1" x14ac:dyDescent="0.25">
      <c r="A100" s="139">
        <v>94</v>
      </c>
      <c r="B100" s="171"/>
      <c r="C100" s="171"/>
      <c r="D100" s="144"/>
      <c r="E100" s="142"/>
      <c r="F100" s="143"/>
      <c r="G100" s="143"/>
      <c r="H100" s="153"/>
      <c r="I100" s="154"/>
      <c r="J100" s="145" t="e">
        <f>IF(AND(Q100="",#REF!&gt;0,#REF!&lt;5),K100,0)</f>
        <v>#REF!</v>
      </c>
      <c r="K100" s="146" t="str">
        <f>IF(D100="","ZZZ9",IF(AND(#REF!&gt;0,#REF!&lt;5),D100&amp;#REF!,D100&amp;"9"))</f>
        <v>ZZZ9</v>
      </c>
      <c r="L100" s="147">
        <f t="shared" si="0"/>
        <v>999</v>
      </c>
      <c r="M100" s="160">
        <f t="shared" si="1"/>
        <v>999</v>
      </c>
      <c r="N100" s="152"/>
      <c r="O100" s="143"/>
      <c r="P100" s="149">
        <f t="shared" si="2"/>
        <v>999</v>
      </c>
      <c r="Q100" s="143"/>
    </row>
    <row r="101" spans="1:17" ht="18.899999999999999" customHeight="1" x14ac:dyDescent="0.25">
      <c r="A101" s="139">
        <v>95</v>
      </c>
      <c r="B101" s="171"/>
      <c r="C101" s="171"/>
      <c r="D101" s="144"/>
      <c r="E101" s="142"/>
      <c r="F101" s="143"/>
      <c r="G101" s="143"/>
      <c r="H101" s="153"/>
      <c r="I101" s="154"/>
      <c r="J101" s="145" t="e">
        <f>IF(AND(Q101="",#REF!&gt;0,#REF!&lt;5),K101,0)</f>
        <v>#REF!</v>
      </c>
      <c r="K101" s="146" t="str">
        <f>IF(D101="","ZZZ9",IF(AND(#REF!&gt;0,#REF!&lt;5),D101&amp;#REF!,D101&amp;"9"))</f>
        <v>ZZZ9</v>
      </c>
      <c r="L101" s="147">
        <f t="shared" si="0"/>
        <v>999</v>
      </c>
      <c r="M101" s="160">
        <f t="shared" si="1"/>
        <v>999</v>
      </c>
      <c r="N101" s="152"/>
      <c r="O101" s="143"/>
      <c r="P101" s="149">
        <f t="shared" si="2"/>
        <v>999</v>
      </c>
      <c r="Q101" s="143"/>
    </row>
    <row r="102" spans="1:17" ht="18.899999999999999" customHeight="1" x14ac:dyDescent="0.25">
      <c r="A102" s="139">
        <v>96</v>
      </c>
      <c r="B102" s="171"/>
      <c r="C102" s="171"/>
      <c r="D102" s="144"/>
      <c r="E102" s="142"/>
      <c r="F102" s="143"/>
      <c r="G102" s="143"/>
      <c r="H102" s="153"/>
      <c r="I102" s="154"/>
      <c r="J102" s="145" t="e">
        <f>IF(AND(Q102="",#REF!&gt;0,#REF!&lt;5),K102,0)</f>
        <v>#REF!</v>
      </c>
      <c r="K102" s="146" t="str">
        <f>IF(D102="","ZZZ9",IF(AND(#REF!&gt;0,#REF!&lt;5),D102&amp;#REF!,D102&amp;"9"))</f>
        <v>ZZZ9</v>
      </c>
      <c r="L102" s="147">
        <f t="shared" si="0"/>
        <v>999</v>
      </c>
      <c r="M102" s="160">
        <f t="shared" si="1"/>
        <v>999</v>
      </c>
      <c r="N102" s="152"/>
      <c r="O102" s="143"/>
      <c r="P102" s="149">
        <f t="shared" si="2"/>
        <v>999</v>
      </c>
      <c r="Q102" s="143"/>
    </row>
    <row r="103" spans="1:17" ht="18.899999999999999" customHeight="1" x14ac:dyDescent="0.25">
      <c r="A103" s="139">
        <v>97</v>
      </c>
      <c r="B103" s="171"/>
      <c r="C103" s="171"/>
      <c r="D103" s="144"/>
      <c r="E103" s="142"/>
      <c r="F103" s="143"/>
      <c r="G103" s="143"/>
      <c r="H103" s="153"/>
      <c r="I103" s="154"/>
      <c r="J103" s="145" t="e">
        <f>IF(AND(Q103="",#REF!&gt;0,#REF!&lt;5),K103,0)</f>
        <v>#REF!</v>
      </c>
      <c r="K103" s="146" t="str">
        <f>IF(D103="","ZZZ9",IF(AND(#REF!&gt;0,#REF!&lt;5),D103&amp;#REF!,D103&amp;"9"))</f>
        <v>ZZZ9</v>
      </c>
      <c r="L103" s="147">
        <f t="shared" si="0"/>
        <v>999</v>
      </c>
      <c r="M103" s="160">
        <f t="shared" si="1"/>
        <v>999</v>
      </c>
      <c r="N103" s="152"/>
      <c r="O103" s="143"/>
      <c r="P103" s="149">
        <f t="shared" si="2"/>
        <v>999</v>
      </c>
      <c r="Q103" s="143"/>
    </row>
    <row r="104" spans="1:17" ht="18.899999999999999" customHeight="1" x14ac:dyDescent="0.25">
      <c r="A104" s="139">
        <v>98</v>
      </c>
      <c r="B104" s="171"/>
      <c r="C104" s="171"/>
      <c r="D104" s="144"/>
      <c r="E104" s="142"/>
      <c r="F104" s="143"/>
      <c r="G104" s="143"/>
      <c r="H104" s="153"/>
      <c r="I104" s="154"/>
      <c r="J104" s="145" t="e">
        <f>IF(AND(Q104="",#REF!&gt;0,#REF!&lt;5),K104,0)</f>
        <v>#REF!</v>
      </c>
      <c r="K104" s="146" t="str">
        <f>IF(D104="","ZZZ9",IF(AND(#REF!&gt;0,#REF!&lt;5),D104&amp;#REF!,D104&amp;"9"))</f>
        <v>ZZZ9</v>
      </c>
      <c r="L104" s="147">
        <f t="shared" si="0"/>
        <v>999</v>
      </c>
      <c r="M104" s="160">
        <f t="shared" si="1"/>
        <v>999</v>
      </c>
      <c r="N104" s="152"/>
      <c r="O104" s="143"/>
      <c r="P104" s="149">
        <f t="shared" si="2"/>
        <v>999</v>
      </c>
      <c r="Q104" s="143"/>
    </row>
    <row r="105" spans="1:17" ht="18.899999999999999" customHeight="1" x14ac:dyDescent="0.25">
      <c r="A105" s="139">
        <v>99</v>
      </c>
      <c r="B105" s="171"/>
      <c r="C105" s="171"/>
      <c r="D105" s="144"/>
      <c r="E105" s="142"/>
      <c r="F105" s="143"/>
      <c r="G105" s="143"/>
      <c r="H105" s="153"/>
      <c r="I105" s="154"/>
      <c r="J105" s="145" t="e">
        <f>IF(AND(Q105="",#REF!&gt;0,#REF!&lt;5),K105,0)</f>
        <v>#REF!</v>
      </c>
      <c r="K105" s="146" t="str">
        <f>IF(D105="","ZZZ9",IF(AND(#REF!&gt;0,#REF!&lt;5),D105&amp;#REF!,D105&amp;"9"))</f>
        <v>ZZZ9</v>
      </c>
      <c r="L105" s="147">
        <f t="shared" si="0"/>
        <v>999</v>
      </c>
      <c r="M105" s="160">
        <f t="shared" si="1"/>
        <v>999</v>
      </c>
      <c r="N105" s="152"/>
      <c r="O105" s="143"/>
      <c r="P105" s="149">
        <f t="shared" si="2"/>
        <v>999</v>
      </c>
      <c r="Q105" s="143"/>
    </row>
    <row r="106" spans="1:17" ht="18.899999999999999" customHeight="1" x14ac:dyDescent="0.25">
      <c r="A106" s="139">
        <v>100</v>
      </c>
      <c r="B106" s="171"/>
      <c r="C106" s="171"/>
      <c r="D106" s="144"/>
      <c r="E106" s="142"/>
      <c r="F106" s="143"/>
      <c r="G106" s="143"/>
      <c r="H106" s="153"/>
      <c r="I106" s="154"/>
      <c r="J106" s="145" t="e">
        <f>IF(AND(Q106="",#REF!&gt;0,#REF!&lt;5),K106,0)</f>
        <v>#REF!</v>
      </c>
      <c r="K106" s="146" t="str">
        <f>IF(D106="","ZZZ9",IF(AND(#REF!&gt;0,#REF!&lt;5),D106&amp;#REF!,D106&amp;"9"))</f>
        <v>ZZZ9</v>
      </c>
      <c r="L106" s="147">
        <f t="shared" si="0"/>
        <v>999</v>
      </c>
      <c r="M106" s="160">
        <f t="shared" si="1"/>
        <v>999</v>
      </c>
      <c r="N106" s="152"/>
      <c r="O106" s="143"/>
      <c r="P106" s="149">
        <f t="shared" si="2"/>
        <v>999</v>
      </c>
      <c r="Q106" s="143"/>
    </row>
    <row r="107" spans="1:17" ht="18.899999999999999" customHeight="1" x14ac:dyDescent="0.25">
      <c r="A107" s="139">
        <v>101</v>
      </c>
      <c r="B107" s="171"/>
      <c r="C107" s="171"/>
      <c r="D107" s="144"/>
      <c r="E107" s="142"/>
      <c r="F107" s="143"/>
      <c r="G107" s="143"/>
      <c r="H107" s="153"/>
      <c r="I107" s="154"/>
      <c r="J107" s="145" t="e">
        <f>IF(AND(Q107="",#REF!&gt;0,#REF!&lt;5),K107,0)</f>
        <v>#REF!</v>
      </c>
      <c r="K107" s="146" t="str">
        <f>IF(D107="","ZZZ9",IF(AND(#REF!&gt;0,#REF!&lt;5),D107&amp;#REF!,D107&amp;"9"))</f>
        <v>ZZZ9</v>
      </c>
      <c r="L107" s="147">
        <f t="shared" si="0"/>
        <v>999</v>
      </c>
      <c r="M107" s="160">
        <f t="shared" si="1"/>
        <v>999</v>
      </c>
      <c r="N107" s="152"/>
      <c r="O107" s="143"/>
      <c r="P107" s="149">
        <f t="shared" si="2"/>
        <v>999</v>
      </c>
      <c r="Q107" s="143"/>
    </row>
    <row r="108" spans="1:17" ht="18.899999999999999" customHeight="1" x14ac:dyDescent="0.25">
      <c r="A108" s="139">
        <v>102</v>
      </c>
      <c r="B108" s="171"/>
      <c r="C108" s="171"/>
      <c r="D108" s="144"/>
      <c r="E108" s="142"/>
      <c r="F108" s="143"/>
      <c r="G108" s="143"/>
      <c r="H108" s="153"/>
      <c r="I108" s="154"/>
      <c r="J108" s="145" t="e">
        <f>IF(AND(Q108="",#REF!&gt;0,#REF!&lt;5),K108,0)</f>
        <v>#REF!</v>
      </c>
      <c r="K108" s="146" t="str">
        <f>IF(D108="","ZZZ9",IF(AND(#REF!&gt;0,#REF!&lt;5),D108&amp;#REF!,D108&amp;"9"))</f>
        <v>ZZZ9</v>
      </c>
      <c r="L108" s="147">
        <f t="shared" si="0"/>
        <v>999</v>
      </c>
      <c r="M108" s="160">
        <f t="shared" si="1"/>
        <v>999</v>
      </c>
      <c r="N108" s="152"/>
      <c r="O108" s="143"/>
      <c r="P108" s="149">
        <f t="shared" si="2"/>
        <v>999</v>
      </c>
      <c r="Q108" s="143"/>
    </row>
    <row r="109" spans="1:17" ht="18.899999999999999" customHeight="1" x14ac:dyDescent="0.25">
      <c r="A109" s="139">
        <v>103</v>
      </c>
      <c r="B109" s="171"/>
      <c r="C109" s="171"/>
      <c r="D109" s="144"/>
      <c r="E109" s="142"/>
      <c r="F109" s="143"/>
      <c r="G109" s="143"/>
      <c r="H109" s="153"/>
      <c r="I109" s="154"/>
      <c r="J109" s="145" t="e">
        <f>IF(AND(Q109="",#REF!&gt;0,#REF!&lt;5),K109,0)</f>
        <v>#REF!</v>
      </c>
      <c r="K109" s="146" t="str">
        <f>IF(D109="","ZZZ9",IF(AND(#REF!&gt;0,#REF!&lt;5),D109&amp;#REF!,D109&amp;"9"))</f>
        <v>ZZZ9</v>
      </c>
      <c r="L109" s="147">
        <f t="shared" si="0"/>
        <v>999</v>
      </c>
      <c r="M109" s="160">
        <f t="shared" si="1"/>
        <v>999</v>
      </c>
      <c r="N109" s="152"/>
      <c r="O109" s="143"/>
      <c r="P109" s="149">
        <f t="shared" si="2"/>
        <v>999</v>
      </c>
      <c r="Q109" s="143"/>
    </row>
    <row r="110" spans="1:17" ht="18.899999999999999" customHeight="1" x14ac:dyDescent="0.25">
      <c r="A110" s="139">
        <v>104</v>
      </c>
      <c r="B110" s="171"/>
      <c r="C110" s="171"/>
      <c r="D110" s="144"/>
      <c r="E110" s="142"/>
      <c r="F110" s="143"/>
      <c r="G110" s="143"/>
      <c r="H110" s="153"/>
      <c r="I110" s="154"/>
      <c r="J110" s="145" t="e">
        <f>IF(AND(Q110="",#REF!&gt;0,#REF!&lt;5),K110,0)</f>
        <v>#REF!</v>
      </c>
      <c r="K110" s="146" t="str">
        <f>IF(D110="","ZZZ9",IF(AND(#REF!&gt;0,#REF!&lt;5),D110&amp;#REF!,D110&amp;"9"))</f>
        <v>ZZZ9</v>
      </c>
      <c r="L110" s="147">
        <f t="shared" si="0"/>
        <v>999</v>
      </c>
      <c r="M110" s="160">
        <f t="shared" si="1"/>
        <v>999</v>
      </c>
      <c r="N110" s="152"/>
      <c r="O110" s="143"/>
      <c r="P110" s="149">
        <f t="shared" si="2"/>
        <v>999</v>
      </c>
      <c r="Q110" s="143"/>
    </row>
    <row r="111" spans="1:17" ht="18.899999999999999" customHeight="1" x14ac:dyDescent="0.25">
      <c r="A111" s="139">
        <v>105</v>
      </c>
      <c r="B111" s="171"/>
      <c r="C111" s="171"/>
      <c r="D111" s="144"/>
      <c r="E111" s="142"/>
      <c r="F111" s="143"/>
      <c r="G111" s="143"/>
      <c r="H111" s="153"/>
      <c r="I111" s="154"/>
      <c r="J111" s="145" t="e">
        <f>IF(AND(Q111="",#REF!&gt;0,#REF!&lt;5),K111,0)</f>
        <v>#REF!</v>
      </c>
      <c r="K111" s="146" t="str">
        <f>IF(D111="","ZZZ9",IF(AND(#REF!&gt;0,#REF!&lt;5),D111&amp;#REF!,D111&amp;"9"))</f>
        <v>ZZZ9</v>
      </c>
      <c r="L111" s="147">
        <f t="shared" si="0"/>
        <v>999</v>
      </c>
      <c r="M111" s="160">
        <f t="shared" si="1"/>
        <v>999</v>
      </c>
      <c r="N111" s="152"/>
      <c r="O111" s="143"/>
      <c r="P111" s="149">
        <f t="shared" si="2"/>
        <v>999</v>
      </c>
      <c r="Q111" s="143"/>
    </row>
    <row r="112" spans="1:17" ht="18.899999999999999" customHeight="1" x14ac:dyDescent="0.25">
      <c r="A112" s="139">
        <v>106</v>
      </c>
      <c r="B112" s="171"/>
      <c r="C112" s="171"/>
      <c r="D112" s="144"/>
      <c r="E112" s="142"/>
      <c r="F112" s="143"/>
      <c r="G112" s="143"/>
      <c r="H112" s="153"/>
      <c r="I112" s="154"/>
      <c r="J112" s="145" t="e">
        <f>IF(AND(Q112="",#REF!&gt;0,#REF!&lt;5),K112,0)</f>
        <v>#REF!</v>
      </c>
      <c r="K112" s="146" t="str">
        <f>IF(D112="","ZZZ9",IF(AND(#REF!&gt;0,#REF!&lt;5),D112&amp;#REF!,D112&amp;"9"))</f>
        <v>ZZZ9</v>
      </c>
      <c r="L112" s="147">
        <f t="shared" si="0"/>
        <v>999</v>
      </c>
      <c r="M112" s="160">
        <f t="shared" si="1"/>
        <v>999</v>
      </c>
      <c r="N112" s="152"/>
      <c r="O112" s="143"/>
      <c r="P112" s="149">
        <f t="shared" si="2"/>
        <v>999</v>
      </c>
      <c r="Q112" s="143"/>
    </row>
    <row r="113" spans="1:17" ht="18.899999999999999" customHeight="1" x14ac:dyDescent="0.25">
      <c r="A113" s="139">
        <v>107</v>
      </c>
      <c r="B113" s="171"/>
      <c r="C113" s="171"/>
      <c r="D113" s="144"/>
      <c r="E113" s="142"/>
      <c r="F113" s="143"/>
      <c r="G113" s="143"/>
      <c r="H113" s="153"/>
      <c r="I113" s="154"/>
      <c r="J113" s="145" t="e">
        <f>IF(AND(Q113="",#REF!&gt;0,#REF!&lt;5),K113,0)</f>
        <v>#REF!</v>
      </c>
      <c r="K113" s="146" t="str">
        <f>IF(D113="","ZZZ9",IF(AND(#REF!&gt;0,#REF!&lt;5),D113&amp;#REF!,D113&amp;"9"))</f>
        <v>ZZZ9</v>
      </c>
      <c r="L113" s="147">
        <f t="shared" si="0"/>
        <v>999</v>
      </c>
      <c r="M113" s="160">
        <f t="shared" si="1"/>
        <v>999</v>
      </c>
      <c r="N113" s="152"/>
      <c r="O113" s="143"/>
      <c r="P113" s="149">
        <f t="shared" si="2"/>
        <v>999</v>
      </c>
      <c r="Q113" s="143"/>
    </row>
    <row r="114" spans="1:17" ht="18.899999999999999" customHeight="1" x14ac:dyDescent="0.25">
      <c r="A114" s="139">
        <v>108</v>
      </c>
      <c r="B114" s="171"/>
      <c r="C114" s="171"/>
      <c r="D114" s="144"/>
      <c r="E114" s="142"/>
      <c r="F114" s="143"/>
      <c r="G114" s="143"/>
      <c r="H114" s="153"/>
      <c r="I114" s="154"/>
      <c r="J114" s="145" t="e">
        <f>IF(AND(Q114="",#REF!&gt;0,#REF!&lt;5),K114,0)</f>
        <v>#REF!</v>
      </c>
      <c r="K114" s="146" t="str">
        <f>IF(D114="","ZZZ9",IF(AND(#REF!&gt;0,#REF!&lt;5),D114&amp;#REF!,D114&amp;"9"))</f>
        <v>ZZZ9</v>
      </c>
      <c r="L114" s="147">
        <f t="shared" si="0"/>
        <v>999</v>
      </c>
      <c r="M114" s="160">
        <f t="shared" si="1"/>
        <v>999</v>
      </c>
      <c r="N114" s="152"/>
      <c r="O114" s="143"/>
      <c r="P114" s="149">
        <f t="shared" si="2"/>
        <v>999</v>
      </c>
      <c r="Q114" s="143"/>
    </row>
    <row r="115" spans="1:17" ht="18.899999999999999" customHeight="1" x14ac:dyDescent="0.25">
      <c r="A115" s="139">
        <v>109</v>
      </c>
      <c r="B115" s="171"/>
      <c r="C115" s="171"/>
      <c r="D115" s="144"/>
      <c r="E115" s="142"/>
      <c r="F115" s="143"/>
      <c r="G115" s="143"/>
      <c r="H115" s="153"/>
      <c r="I115" s="154"/>
      <c r="J115" s="145" t="e">
        <f>IF(AND(Q115="",#REF!&gt;0,#REF!&lt;5),K115,0)</f>
        <v>#REF!</v>
      </c>
      <c r="K115" s="146" t="str">
        <f>IF(D115="","ZZZ9",IF(AND(#REF!&gt;0,#REF!&lt;5),D115&amp;#REF!,D115&amp;"9"))</f>
        <v>ZZZ9</v>
      </c>
      <c r="L115" s="147">
        <f t="shared" si="0"/>
        <v>999</v>
      </c>
      <c r="M115" s="160">
        <f t="shared" si="1"/>
        <v>999</v>
      </c>
      <c r="N115" s="152"/>
      <c r="O115" s="143"/>
      <c r="P115" s="149">
        <f t="shared" si="2"/>
        <v>999</v>
      </c>
      <c r="Q115" s="143"/>
    </row>
    <row r="116" spans="1:17" ht="18.899999999999999" customHeight="1" x14ac:dyDescent="0.25">
      <c r="A116" s="139">
        <v>110</v>
      </c>
      <c r="B116" s="171"/>
      <c r="C116" s="171"/>
      <c r="D116" s="144"/>
      <c r="E116" s="142"/>
      <c r="F116" s="143"/>
      <c r="G116" s="143"/>
      <c r="H116" s="153"/>
      <c r="I116" s="154"/>
      <c r="J116" s="145" t="e">
        <f>IF(AND(Q116="",#REF!&gt;0,#REF!&lt;5),K116,0)</f>
        <v>#REF!</v>
      </c>
      <c r="K116" s="146" t="str">
        <f>IF(D116="","ZZZ9",IF(AND(#REF!&gt;0,#REF!&lt;5),D116&amp;#REF!,D116&amp;"9"))</f>
        <v>ZZZ9</v>
      </c>
      <c r="L116" s="147">
        <f t="shared" si="0"/>
        <v>999</v>
      </c>
      <c r="M116" s="160">
        <f t="shared" si="1"/>
        <v>999</v>
      </c>
      <c r="N116" s="152"/>
      <c r="O116" s="143"/>
      <c r="P116" s="149">
        <f t="shared" si="2"/>
        <v>999</v>
      </c>
      <c r="Q116" s="143"/>
    </row>
    <row r="117" spans="1:17" ht="18.899999999999999" customHeight="1" x14ac:dyDescent="0.25">
      <c r="A117" s="139">
        <v>111</v>
      </c>
      <c r="B117" s="171"/>
      <c r="C117" s="171"/>
      <c r="D117" s="144"/>
      <c r="E117" s="142"/>
      <c r="F117" s="143"/>
      <c r="G117" s="143"/>
      <c r="H117" s="153"/>
      <c r="I117" s="154"/>
      <c r="J117" s="145" t="e">
        <f>IF(AND(Q117="",#REF!&gt;0,#REF!&lt;5),K117,0)</f>
        <v>#REF!</v>
      </c>
      <c r="K117" s="146" t="str">
        <f>IF(D117="","ZZZ9",IF(AND(#REF!&gt;0,#REF!&lt;5),D117&amp;#REF!,D117&amp;"9"))</f>
        <v>ZZZ9</v>
      </c>
      <c r="L117" s="147">
        <f t="shared" si="0"/>
        <v>999</v>
      </c>
      <c r="M117" s="160">
        <f t="shared" si="1"/>
        <v>999</v>
      </c>
      <c r="N117" s="152"/>
      <c r="O117" s="143"/>
      <c r="P117" s="149">
        <f t="shared" si="2"/>
        <v>999</v>
      </c>
      <c r="Q117" s="143"/>
    </row>
    <row r="118" spans="1:17" ht="18.899999999999999" customHeight="1" x14ac:dyDescent="0.25">
      <c r="A118" s="139">
        <v>112</v>
      </c>
      <c r="B118" s="171"/>
      <c r="C118" s="171"/>
      <c r="D118" s="144"/>
      <c r="E118" s="142"/>
      <c r="F118" s="143"/>
      <c r="G118" s="143"/>
      <c r="H118" s="153"/>
      <c r="I118" s="154"/>
      <c r="J118" s="145" t="e">
        <f>IF(AND(Q118="",#REF!&gt;0,#REF!&lt;5),K118,0)</f>
        <v>#REF!</v>
      </c>
      <c r="K118" s="146" t="str">
        <f>IF(D118="","ZZZ9",IF(AND(#REF!&gt;0,#REF!&lt;5),D118&amp;#REF!,D118&amp;"9"))</f>
        <v>ZZZ9</v>
      </c>
      <c r="L118" s="147">
        <f t="shared" si="0"/>
        <v>999</v>
      </c>
      <c r="M118" s="160">
        <f t="shared" si="1"/>
        <v>999</v>
      </c>
      <c r="N118" s="152"/>
      <c r="O118" s="143"/>
      <c r="P118" s="149">
        <f t="shared" si="2"/>
        <v>999</v>
      </c>
      <c r="Q118" s="143"/>
    </row>
    <row r="119" spans="1:17" ht="18.899999999999999" customHeight="1" x14ac:dyDescent="0.25">
      <c r="A119" s="139">
        <v>113</v>
      </c>
      <c r="B119" s="171"/>
      <c r="C119" s="171"/>
      <c r="D119" s="144"/>
      <c r="E119" s="142"/>
      <c r="F119" s="143"/>
      <c r="G119" s="143"/>
      <c r="H119" s="153"/>
      <c r="I119" s="154"/>
      <c r="J119" s="145" t="e">
        <f>IF(AND(Q119="",#REF!&gt;0,#REF!&lt;5),K119,0)</f>
        <v>#REF!</v>
      </c>
      <c r="K119" s="146" t="str">
        <f>IF(D119="","ZZZ9",IF(AND(#REF!&gt;0,#REF!&lt;5),D119&amp;#REF!,D119&amp;"9"))</f>
        <v>ZZZ9</v>
      </c>
      <c r="L119" s="147">
        <f t="shared" si="0"/>
        <v>999</v>
      </c>
      <c r="M119" s="160">
        <f t="shared" si="1"/>
        <v>999</v>
      </c>
      <c r="N119" s="152"/>
      <c r="O119" s="143"/>
      <c r="P119" s="149">
        <f t="shared" si="2"/>
        <v>999</v>
      </c>
      <c r="Q119" s="143"/>
    </row>
    <row r="120" spans="1:17" ht="18.899999999999999" customHeight="1" x14ac:dyDescent="0.25">
      <c r="A120" s="139">
        <v>114</v>
      </c>
      <c r="B120" s="171"/>
      <c r="C120" s="171"/>
      <c r="D120" s="144"/>
      <c r="E120" s="142"/>
      <c r="F120" s="143"/>
      <c r="G120" s="143"/>
      <c r="H120" s="153"/>
      <c r="I120" s="154"/>
      <c r="J120" s="145" t="e">
        <f>IF(AND(Q120="",#REF!&gt;0,#REF!&lt;5),K120,0)</f>
        <v>#REF!</v>
      </c>
      <c r="K120" s="146" t="str">
        <f>IF(D120="","ZZZ9",IF(AND(#REF!&gt;0,#REF!&lt;5),D120&amp;#REF!,D120&amp;"9"))</f>
        <v>ZZZ9</v>
      </c>
      <c r="L120" s="147">
        <f t="shared" si="0"/>
        <v>999</v>
      </c>
      <c r="M120" s="160">
        <f t="shared" si="1"/>
        <v>999</v>
      </c>
      <c r="N120" s="152"/>
      <c r="O120" s="143"/>
      <c r="P120" s="149">
        <f t="shared" si="2"/>
        <v>999</v>
      </c>
      <c r="Q120" s="143"/>
    </row>
    <row r="121" spans="1:17" ht="18.899999999999999" customHeight="1" x14ac:dyDescent="0.25">
      <c r="A121" s="139">
        <v>115</v>
      </c>
      <c r="B121" s="171"/>
      <c r="C121" s="171"/>
      <c r="D121" s="144"/>
      <c r="E121" s="142"/>
      <c r="F121" s="143"/>
      <c r="G121" s="143"/>
      <c r="H121" s="153"/>
      <c r="I121" s="154"/>
      <c r="J121" s="145" t="e">
        <f>IF(AND(Q121="",#REF!&gt;0,#REF!&lt;5),K121,0)</f>
        <v>#REF!</v>
      </c>
      <c r="K121" s="146" t="str">
        <f>IF(D121="","ZZZ9",IF(AND(#REF!&gt;0,#REF!&lt;5),D121&amp;#REF!,D121&amp;"9"))</f>
        <v>ZZZ9</v>
      </c>
      <c r="L121" s="147">
        <f t="shared" si="0"/>
        <v>999</v>
      </c>
      <c r="M121" s="160">
        <f t="shared" si="1"/>
        <v>999</v>
      </c>
      <c r="N121" s="152"/>
      <c r="O121" s="143"/>
      <c r="P121" s="149">
        <f t="shared" si="2"/>
        <v>999</v>
      </c>
      <c r="Q121" s="143"/>
    </row>
    <row r="122" spans="1:17" ht="18.899999999999999" customHeight="1" x14ac:dyDescent="0.25">
      <c r="A122" s="139">
        <v>116</v>
      </c>
      <c r="B122" s="171"/>
      <c r="C122" s="171"/>
      <c r="D122" s="144"/>
      <c r="E122" s="142"/>
      <c r="F122" s="143"/>
      <c r="G122" s="143"/>
      <c r="H122" s="153"/>
      <c r="I122" s="154"/>
      <c r="J122" s="145" t="e">
        <f>IF(AND(Q122="",#REF!&gt;0,#REF!&lt;5),K122,0)</f>
        <v>#REF!</v>
      </c>
      <c r="K122" s="146" t="str">
        <f>IF(D122="","ZZZ9",IF(AND(#REF!&gt;0,#REF!&lt;5),D122&amp;#REF!,D122&amp;"9"))</f>
        <v>ZZZ9</v>
      </c>
      <c r="L122" s="147">
        <f t="shared" si="0"/>
        <v>999</v>
      </c>
      <c r="M122" s="160">
        <f t="shared" si="1"/>
        <v>999</v>
      </c>
      <c r="N122" s="152"/>
      <c r="O122" s="143"/>
      <c r="P122" s="149">
        <f t="shared" si="2"/>
        <v>999</v>
      </c>
      <c r="Q122" s="143"/>
    </row>
    <row r="123" spans="1:17" ht="18.899999999999999" customHeight="1" x14ac:dyDescent="0.25">
      <c r="A123" s="139">
        <v>117</v>
      </c>
      <c r="B123" s="171"/>
      <c r="C123" s="171"/>
      <c r="D123" s="144"/>
      <c r="E123" s="142"/>
      <c r="F123" s="143"/>
      <c r="G123" s="143"/>
      <c r="H123" s="153"/>
      <c r="I123" s="154"/>
      <c r="J123" s="145" t="e">
        <f>IF(AND(Q123="",#REF!&gt;0,#REF!&lt;5),K123,0)</f>
        <v>#REF!</v>
      </c>
      <c r="K123" s="146" t="str">
        <f>IF(D123="","ZZZ9",IF(AND(#REF!&gt;0,#REF!&lt;5),D123&amp;#REF!,D123&amp;"9"))</f>
        <v>ZZZ9</v>
      </c>
      <c r="L123" s="147">
        <f t="shared" si="0"/>
        <v>999</v>
      </c>
      <c r="M123" s="160">
        <f t="shared" si="1"/>
        <v>999</v>
      </c>
      <c r="N123" s="152"/>
      <c r="O123" s="143"/>
      <c r="P123" s="149">
        <f t="shared" si="2"/>
        <v>999</v>
      </c>
      <c r="Q123" s="143"/>
    </row>
    <row r="124" spans="1:17" ht="18.899999999999999" customHeight="1" x14ac:dyDescent="0.25">
      <c r="A124" s="139">
        <v>118</v>
      </c>
      <c r="B124" s="171"/>
      <c r="C124" s="171"/>
      <c r="D124" s="144"/>
      <c r="E124" s="142"/>
      <c r="F124" s="143"/>
      <c r="G124" s="143"/>
      <c r="H124" s="153"/>
      <c r="I124" s="154"/>
      <c r="J124" s="145" t="e">
        <f>IF(AND(Q124="",#REF!&gt;0,#REF!&lt;5),K124,0)</f>
        <v>#REF!</v>
      </c>
      <c r="K124" s="146" t="str">
        <f>IF(D124="","ZZZ9",IF(AND(#REF!&gt;0,#REF!&lt;5),D124&amp;#REF!,D124&amp;"9"))</f>
        <v>ZZZ9</v>
      </c>
      <c r="L124" s="147">
        <f t="shared" si="0"/>
        <v>999</v>
      </c>
      <c r="M124" s="160">
        <f t="shared" si="1"/>
        <v>999</v>
      </c>
      <c r="N124" s="152"/>
      <c r="O124" s="143"/>
      <c r="P124" s="149">
        <f t="shared" si="2"/>
        <v>999</v>
      </c>
      <c r="Q124" s="143"/>
    </row>
    <row r="125" spans="1:17" ht="18.899999999999999" customHeight="1" x14ac:dyDescent="0.25">
      <c r="A125" s="139">
        <v>119</v>
      </c>
      <c r="B125" s="171"/>
      <c r="C125" s="171"/>
      <c r="D125" s="144"/>
      <c r="E125" s="142"/>
      <c r="F125" s="143"/>
      <c r="G125" s="143"/>
      <c r="H125" s="153"/>
      <c r="I125" s="154"/>
      <c r="J125" s="145" t="e">
        <f>IF(AND(Q125="",#REF!&gt;0,#REF!&lt;5),K125,0)</f>
        <v>#REF!</v>
      </c>
      <c r="K125" s="146" t="str">
        <f>IF(D125="","ZZZ9",IF(AND(#REF!&gt;0,#REF!&lt;5),D125&amp;#REF!,D125&amp;"9"))</f>
        <v>ZZZ9</v>
      </c>
      <c r="L125" s="147">
        <f t="shared" si="0"/>
        <v>999</v>
      </c>
      <c r="M125" s="160">
        <f t="shared" si="1"/>
        <v>999</v>
      </c>
      <c r="N125" s="152"/>
      <c r="O125" s="143"/>
      <c r="P125" s="149">
        <f t="shared" si="2"/>
        <v>999</v>
      </c>
      <c r="Q125" s="143"/>
    </row>
    <row r="126" spans="1:17" ht="18.899999999999999" customHeight="1" x14ac:dyDescent="0.25">
      <c r="A126" s="139">
        <v>120</v>
      </c>
      <c r="B126" s="171"/>
      <c r="C126" s="171"/>
      <c r="D126" s="144"/>
      <c r="E126" s="142"/>
      <c r="F126" s="143"/>
      <c r="G126" s="143"/>
      <c r="H126" s="153"/>
      <c r="I126" s="154"/>
      <c r="J126" s="145" t="e">
        <f>IF(AND(Q126="",#REF!&gt;0,#REF!&lt;5),K126,0)</f>
        <v>#REF!</v>
      </c>
      <c r="K126" s="146" t="str">
        <f>IF(D126="","ZZZ9",IF(AND(#REF!&gt;0,#REF!&lt;5),D126&amp;#REF!,D126&amp;"9"))</f>
        <v>ZZZ9</v>
      </c>
      <c r="L126" s="147">
        <f t="shared" si="0"/>
        <v>999</v>
      </c>
      <c r="M126" s="160">
        <f t="shared" si="1"/>
        <v>999</v>
      </c>
      <c r="N126" s="152"/>
      <c r="O126" s="143"/>
      <c r="P126" s="149">
        <f t="shared" si="2"/>
        <v>999</v>
      </c>
      <c r="Q126" s="143"/>
    </row>
    <row r="127" spans="1:17" ht="18.899999999999999" customHeight="1" x14ac:dyDescent="0.25">
      <c r="A127" s="139">
        <v>121</v>
      </c>
      <c r="B127" s="171"/>
      <c r="C127" s="171"/>
      <c r="D127" s="144"/>
      <c r="E127" s="142"/>
      <c r="F127" s="143"/>
      <c r="G127" s="143"/>
      <c r="H127" s="153"/>
      <c r="I127" s="154"/>
      <c r="J127" s="145" t="e">
        <f>IF(AND(Q127="",#REF!&gt;0,#REF!&lt;5),K127,0)</f>
        <v>#REF!</v>
      </c>
      <c r="K127" s="146" t="str">
        <f>IF(D127="","ZZZ9",IF(AND(#REF!&gt;0,#REF!&lt;5),D127&amp;#REF!,D127&amp;"9"))</f>
        <v>ZZZ9</v>
      </c>
      <c r="L127" s="147">
        <f t="shared" si="0"/>
        <v>999</v>
      </c>
      <c r="M127" s="160">
        <f t="shared" si="1"/>
        <v>999</v>
      </c>
      <c r="N127" s="152"/>
      <c r="O127" s="143"/>
      <c r="P127" s="149">
        <f t="shared" si="2"/>
        <v>999</v>
      </c>
      <c r="Q127" s="143"/>
    </row>
    <row r="128" spans="1:17" ht="18.899999999999999" customHeight="1" x14ac:dyDescent="0.25">
      <c r="A128" s="139">
        <v>122</v>
      </c>
      <c r="B128" s="171"/>
      <c r="C128" s="171"/>
      <c r="D128" s="144"/>
      <c r="E128" s="142"/>
      <c r="F128" s="143"/>
      <c r="G128" s="143"/>
      <c r="H128" s="153"/>
      <c r="I128" s="154"/>
      <c r="J128" s="145" t="e">
        <f>IF(AND(Q128="",#REF!&gt;0,#REF!&lt;5),K128,0)</f>
        <v>#REF!</v>
      </c>
      <c r="K128" s="146" t="str">
        <f>IF(D128="","ZZZ9",IF(AND(#REF!&gt;0,#REF!&lt;5),D128&amp;#REF!,D128&amp;"9"))</f>
        <v>ZZZ9</v>
      </c>
      <c r="L128" s="147">
        <f t="shared" si="0"/>
        <v>999</v>
      </c>
      <c r="M128" s="160">
        <f t="shared" si="1"/>
        <v>999</v>
      </c>
      <c r="N128" s="152"/>
      <c r="O128" s="143"/>
      <c r="P128" s="149">
        <f t="shared" si="2"/>
        <v>999</v>
      </c>
      <c r="Q128" s="143"/>
    </row>
    <row r="129" spans="1:17" ht="18.899999999999999" customHeight="1" x14ac:dyDescent="0.25">
      <c r="A129" s="139">
        <v>123</v>
      </c>
      <c r="B129" s="171"/>
      <c r="C129" s="171"/>
      <c r="D129" s="144"/>
      <c r="E129" s="142"/>
      <c r="F129" s="143"/>
      <c r="G129" s="143"/>
      <c r="H129" s="153"/>
      <c r="I129" s="154"/>
      <c r="J129" s="145" t="e">
        <f>IF(AND(Q129="",#REF!&gt;0,#REF!&lt;5),K129,0)</f>
        <v>#REF!</v>
      </c>
      <c r="K129" s="146" t="str">
        <f>IF(D129="","ZZZ9",IF(AND(#REF!&gt;0,#REF!&lt;5),D129&amp;#REF!,D129&amp;"9"))</f>
        <v>ZZZ9</v>
      </c>
      <c r="L129" s="147">
        <f t="shared" si="0"/>
        <v>999</v>
      </c>
      <c r="M129" s="160">
        <f t="shared" si="1"/>
        <v>999</v>
      </c>
      <c r="N129" s="152"/>
      <c r="O129" s="143"/>
      <c r="P129" s="149">
        <f t="shared" si="2"/>
        <v>999</v>
      </c>
      <c r="Q129" s="143"/>
    </row>
    <row r="130" spans="1:17" ht="18.899999999999999" customHeight="1" x14ac:dyDescent="0.25">
      <c r="A130" s="139">
        <v>124</v>
      </c>
      <c r="B130" s="171"/>
      <c r="C130" s="171"/>
      <c r="D130" s="144"/>
      <c r="E130" s="142"/>
      <c r="F130" s="143"/>
      <c r="G130" s="143"/>
      <c r="H130" s="153"/>
      <c r="I130" s="154"/>
      <c r="J130" s="145" t="e">
        <f>IF(AND(Q130="",#REF!&gt;0,#REF!&lt;5),K130,0)</f>
        <v>#REF!</v>
      </c>
      <c r="K130" s="146" t="str">
        <f>IF(D130="","ZZZ9",IF(AND(#REF!&gt;0,#REF!&lt;5),D130&amp;#REF!,D130&amp;"9"))</f>
        <v>ZZZ9</v>
      </c>
      <c r="L130" s="147">
        <f t="shared" si="0"/>
        <v>999</v>
      </c>
      <c r="M130" s="160">
        <f t="shared" si="1"/>
        <v>999</v>
      </c>
      <c r="N130" s="152"/>
      <c r="O130" s="143"/>
      <c r="P130" s="149">
        <f t="shared" si="2"/>
        <v>999</v>
      </c>
      <c r="Q130" s="143"/>
    </row>
    <row r="131" spans="1:17" ht="18.899999999999999" customHeight="1" x14ac:dyDescent="0.25">
      <c r="A131" s="139">
        <v>125</v>
      </c>
      <c r="B131" s="171"/>
      <c r="C131" s="171"/>
      <c r="D131" s="144"/>
      <c r="E131" s="142"/>
      <c r="F131" s="143"/>
      <c r="G131" s="143"/>
      <c r="H131" s="153"/>
      <c r="I131" s="154"/>
      <c r="J131" s="145" t="e">
        <f>IF(AND(Q131="",#REF!&gt;0,#REF!&lt;5),K131,0)</f>
        <v>#REF!</v>
      </c>
      <c r="K131" s="146" t="str">
        <f>IF(D131="","ZZZ9",IF(AND(#REF!&gt;0,#REF!&lt;5),D131&amp;#REF!,D131&amp;"9"))</f>
        <v>ZZZ9</v>
      </c>
      <c r="L131" s="147">
        <f t="shared" si="0"/>
        <v>999</v>
      </c>
      <c r="M131" s="160">
        <f t="shared" si="1"/>
        <v>999</v>
      </c>
      <c r="N131" s="152"/>
      <c r="O131" s="143"/>
      <c r="P131" s="149">
        <f t="shared" si="2"/>
        <v>999</v>
      </c>
      <c r="Q131" s="143"/>
    </row>
    <row r="132" spans="1:17" ht="18.899999999999999" customHeight="1" x14ac:dyDescent="0.25">
      <c r="A132" s="139">
        <v>126</v>
      </c>
      <c r="B132" s="171"/>
      <c r="C132" s="171"/>
      <c r="D132" s="144"/>
      <c r="E132" s="142"/>
      <c r="F132" s="143"/>
      <c r="G132" s="143"/>
      <c r="H132" s="153"/>
      <c r="I132" s="154"/>
      <c r="J132" s="145" t="e">
        <f>IF(AND(Q132="",#REF!&gt;0,#REF!&lt;5),K132,0)</f>
        <v>#REF!</v>
      </c>
      <c r="K132" s="146" t="str">
        <f>IF(D132="","ZZZ9",IF(AND(#REF!&gt;0,#REF!&lt;5),D132&amp;#REF!,D132&amp;"9"))</f>
        <v>ZZZ9</v>
      </c>
      <c r="L132" s="147">
        <f t="shared" si="0"/>
        <v>999</v>
      </c>
      <c r="M132" s="160">
        <f t="shared" si="1"/>
        <v>999</v>
      </c>
      <c r="N132" s="152"/>
      <c r="O132" s="143"/>
      <c r="P132" s="149">
        <f t="shared" si="2"/>
        <v>999</v>
      </c>
      <c r="Q132" s="143"/>
    </row>
    <row r="133" spans="1:17" ht="18.899999999999999" customHeight="1" x14ac:dyDescent="0.25">
      <c r="A133" s="139">
        <v>127</v>
      </c>
      <c r="B133" s="171"/>
      <c r="C133" s="171"/>
      <c r="D133" s="144"/>
      <c r="E133" s="142"/>
      <c r="F133" s="143"/>
      <c r="G133" s="143"/>
      <c r="H133" s="153"/>
      <c r="I133" s="154"/>
      <c r="J133" s="145" t="e">
        <f>IF(AND(Q133="",#REF!&gt;0,#REF!&lt;5),K133,0)</f>
        <v>#REF!</v>
      </c>
      <c r="K133" s="146" t="str">
        <f>IF(D133="","ZZZ9",IF(AND(#REF!&gt;0,#REF!&lt;5),D133&amp;#REF!,D133&amp;"9"))</f>
        <v>ZZZ9</v>
      </c>
      <c r="L133" s="147">
        <f t="shared" si="0"/>
        <v>999</v>
      </c>
      <c r="M133" s="160">
        <f t="shared" si="1"/>
        <v>999</v>
      </c>
      <c r="N133" s="152"/>
      <c r="O133" s="143"/>
      <c r="P133" s="149">
        <f t="shared" si="2"/>
        <v>999</v>
      </c>
      <c r="Q133" s="143"/>
    </row>
    <row r="134" spans="1:17" ht="18.899999999999999" customHeight="1" x14ac:dyDescent="0.25">
      <c r="A134" s="139">
        <v>128</v>
      </c>
      <c r="B134" s="171"/>
      <c r="C134" s="171"/>
      <c r="D134" s="144"/>
      <c r="E134" s="142"/>
      <c r="F134" s="143"/>
      <c r="G134" s="143"/>
      <c r="H134" s="153"/>
      <c r="I134" s="154"/>
      <c r="J134" s="145" t="e">
        <f>IF(AND(Q134="",#REF!&gt;0,#REF!&lt;5),K134,0)</f>
        <v>#REF!</v>
      </c>
      <c r="K134" s="146" t="str">
        <f>IF(D134="","ZZZ9",IF(AND(#REF!&gt;0,#REF!&lt;5),D134&amp;#REF!,D134&amp;"9"))</f>
        <v>ZZZ9</v>
      </c>
      <c r="L134" s="147">
        <f t="shared" si="0"/>
        <v>999</v>
      </c>
      <c r="M134" s="160">
        <f t="shared" si="1"/>
        <v>999</v>
      </c>
      <c r="N134" s="152"/>
      <c r="O134" s="154"/>
      <c r="P134" s="176">
        <f t="shared" si="2"/>
        <v>999</v>
      </c>
      <c r="Q134" s="154"/>
    </row>
    <row r="135" spans="1:17" x14ac:dyDescent="0.25">
      <c r="A135" s="139">
        <v>129</v>
      </c>
      <c r="B135" s="171"/>
      <c r="C135" s="171"/>
      <c r="D135" s="144"/>
      <c r="E135" s="142"/>
      <c r="F135" s="143"/>
      <c r="G135" s="143"/>
      <c r="H135" s="153"/>
      <c r="I135" s="154"/>
      <c r="J135" s="145" t="e">
        <f>IF(AND(Q135="",#REF!&gt;0,#REF!&lt;5),K135,0)</f>
        <v>#REF!</v>
      </c>
      <c r="K135" s="146" t="str">
        <f>IF(D135="","ZZZ9",IF(AND(#REF!&gt;0,#REF!&lt;5),D135&amp;#REF!,D135&amp;"9"))</f>
        <v>ZZZ9</v>
      </c>
      <c r="L135" s="147">
        <f t="shared" si="0"/>
        <v>999</v>
      </c>
      <c r="M135" s="160">
        <f t="shared" si="1"/>
        <v>999</v>
      </c>
      <c r="N135" s="152"/>
      <c r="O135" s="143"/>
      <c r="P135" s="149">
        <f t="shared" si="2"/>
        <v>999</v>
      </c>
      <c r="Q135" s="143"/>
    </row>
    <row r="136" spans="1:17" x14ac:dyDescent="0.25">
      <c r="A136" s="139">
        <v>130</v>
      </c>
      <c r="B136" s="171"/>
      <c r="C136" s="171"/>
      <c r="D136" s="144"/>
      <c r="E136" s="142"/>
      <c r="F136" s="143"/>
      <c r="G136" s="143"/>
      <c r="H136" s="153"/>
      <c r="I136" s="154"/>
      <c r="J136" s="145" t="e">
        <f>IF(AND(Q136="",#REF!&gt;0,#REF!&lt;5),K136,0)</f>
        <v>#REF!</v>
      </c>
      <c r="K136" s="146" t="str">
        <f>IF(D136="","ZZZ9",IF(AND(#REF!&gt;0,#REF!&lt;5),D136&amp;#REF!,D136&amp;"9"))</f>
        <v>ZZZ9</v>
      </c>
      <c r="L136" s="147">
        <f t="shared" si="0"/>
        <v>999</v>
      </c>
      <c r="M136" s="160">
        <f t="shared" si="1"/>
        <v>999</v>
      </c>
      <c r="N136" s="152"/>
      <c r="O136" s="143"/>
      <c r="P136" s="149">
        <f t="shared" si="2"/>
        <v>999</v>
      </c>
      <c r="Q136" s="143"/>
    </row>
    <row r="137" spans="1:17" x14ac:dyDescent="0.25">
      <c r="A137" s="139">
        <v>131</v>
      </c>
      <c r="B137" s="171"/>
      <c r="C137" s="171"/>
      <c r="D137" s="144"/>
      <c r="E137" s="142"/>
      <c r="F137" s="143"/>
      <c r="G137" s="143"/>
      <c r="H137" s="153"/>
      <c r="I137" s="154"/>
      <c r="J137" s="145" t="e">
        <f>IF(AND(Q137="",#REF!&gt;0,#REF!&lt;5),K137,0)</f>
        <v>#REF!</v>
      </c>
      <c r="K137" s="146" t="str">
        <f>IF(D137="","ZZZ9",IF(AND(#REF!&gt;0,#REF!&lt;5),D137&amp;#REF!,D137&amp;"9"))</f>
        <v>ZZZ9</v>
      </c>
      <c r="L137" s="147">
        <f t="shared" si="0"/>
        <v>999</v>
      </c>
      <c r="M137" s="160">
        <f t="shared" si="1"/>
        <v>999</v>
      </c>
      <c r="N137" s="152"/>
      <c r="O137" s="143"/>
      <c r="P137" s="149">
        <f t="shared" si="2"/>
        <v>999</v>
      </c>
      <c r="Q137" s="143"/>
    </row>
    <row r="138" spans="1:17" x14ac:dyDescent="0.25">
      <c r="A138" s="139">
        <v>132</v>
      </c>
      <c r="B138" s="171"/>
      <c r="C138" s="171"/>
      <c r="D138" s="144"/>
      <c r="E138" s="142"/>
      <c r="F138" s="143"/>
      <c r="G138" s="143"/>
      <c r="H138" s="153"/>
      <c r="I138" s="154"/>
      <c r="J138" s="145" t="e">
        <f>IF(AND(Q138="",#REF!&gt;0,#REF!&lt;5),K138,0)</f>
        <v>#REF!</v>
      </c>
      <c r="K138" s="146" t="str">
        <f>IF(D138="","ZZZ9",IF(AND(#REF!&gt;0,#REF!&lt;5),D138&amp;#REF!,D138&amp;"9"))</f>
        <v>ZZZ9</v>
      </c>
      <c r="L138" s="147">
        <f t="shared" si="0"/>
        <v>999</v>
      </c>
      <c r="M138" s="160">
        <f t="shared" si="1"/>
        <v>999</v>
      </c>
      <c r="N138" s="152"/>
      <c r="O138" s="143"/>
      <c r="P138" s="149">
        <f t="shared" si="2"/>
        <v>999</v>
      </c>
      <c r="Q138" s="143"/>
    </row>
    <row r="139" spans="1:17" x14ac:dyDescent="0.25">
      <c r="A139" s="139">
        <v>133</v>
      </c>
      <c r="B139" s="171"/>
      <c r="C139" s="171"/>
      <c r="D139" s="144"/>
      <c r="E139" s="142"/>
      <c r="F139" s="143"/>
      <c r="G139" s="143"/>
      <c r="H139" s="153"/>
      <c r="I139" s="154"/>
      <c r="J139" s="145" t="e">
        <f>IF(AND(Q139="",#REF!&gt;0,#REF!&lt;5),K139,0)</f>
        <v>#REF!</v>
      </c>
      <c r="K139" s="146" t="str">
        <f>IF(D139="","ZZZ9",IF(AND(#REF!&gt;0,#REF!&lt;5),D139&amp;#REF!,D139&amp;"9"))</f>
        <v>ZZZ9</v>
      </c>
      <c r="L139" s="147">
        <f t="shared" si="0"/>
        <v>999</v>
      </c>
      <c r="M139" s="160">
        <f t="shared" si="1"/>
        <v>999</v>
      </c>
      <c r="N139" s="152"/>
      <c r="O139" s="143"/>
      <c r="P139" s="149">
        <f t="shared" si="2"/>
        <v>999</v>
      </c>
      <c r="Q139" s="143"/>
    </row>
    <row r="140" spans="1:17" x14ac:dyDescent="0.25">
      <c r="A140" s="139">
        <v>134</v>
      </c>
      <c r="B140" s="171"/>
      <c r="C140" s="171"/>
      <c r="D140" s="144"/>
      <c r="E140" s="142"/>
      <c r="F140" s="143"/>
      <c r="G140" s="143"/>
      <c r="H140" s="153"/>
      <c r="I140" s="154"/>
      <c r="J140" s="145" t="e">
        <f>IF(AND(Q140="",#REF!&gt;0,#REF!&lt;5),K140,0)</f>
        <v>#REF!</v>
      </c>
      <c r="K140" s="146" t="str">
        <f>IF(D140="","ZZZ9",IF(AND(#REF!&gt;0,#REF!&lt;5),D140&amp;#REF!,D140&amp;"9"))</f>
        <v>ZZZ9</v>
      </c>
      <c r="L140" s="147">
        <f t="shared" si="0"/>
        <v>999</v>
      </c>
      <c r="M140" s="160">
        <f t="shared" si="1"/>
        <v>999</v>
      </c>
      <c r="N140" s="152"/>
      <c r="O140" s="143"/>
      <c r="P140" s="149">
        <f t="shared" si="2"/>
        <v>999</v>
      </c>
      <c r="Q140" s="143"/>
    </row>
    <row r="141" spans="1:17" x14ac:dyDescent="0.25">
      <c r="A141" s="139">
        <v>135</v>
      </c>
      <c r="B141" s="171"/>
      <c r="C141" s="171"/>
      <c r="D141" s="144"/>
      <c r="E141" s="142"/>
      <c r="F141" s="143"/>
      <c r="G141" s="143"/>
      <c r="H141" s="153"/>
      <c r="I141" s="154"/>
      <c r="J141" s="145" t="e">
        <f>IF(AND(Q141="",#REF!&gt;0,#REF!&lt;5),K141,0)</f>
        <v>#REF!</v>
      </c>
      <c r="K141" s="146" t="str">
        <f>IF(D141="","ZZZ9",IF(AND(#REF!&gt;0,#REF!&lt;5),D141&amp;#REF!,D141&amp;"9"))</f>
        <v>ZZZ9</v>
      </c>
      <c r="L141" s="147">
        <f t="shared" si="0"/>
        <v>999</v>
      </c>
      <c r="M141" s="160">
        <f t="shared" si="1"/>
        <v>999</v>
      </c>
      <c r="N141" s="152"/>
      <c r="O141" s="154"/>
      <c r="P141" s="176">
        <f t="shared" si="2"/>
        <v>999</v>
      </c>
      <c r="Q141" s="154"/>
    </row>
    <row r="142" spans="1:17" x14ac:dyDescent="0.25">
      <c r="A142" s="139">
        <v>136</v>
      </c>
      <c r="B142" s="171"/>
      <c r="C142" s="171"/>
      <c r="D142" s="144"/>
      <c r="E142" s="142"/>
      <c r="F142" s="143"/>
      <c r="G142" s="143"/>
      <c r="H142" s="153"/>
      <c r="I142" s="154"/>
      <c r="J142" s="145" t="e">
        <f>IF(AND(Q142="",#REF!&gt;0,#REF!&lt;5),K142,0)</f>
        <v>#REF!</v>
      </c>
      <c r="K142" s="146" t="str">
        <f>IF(D142="","ZZZ9",IF(AND(#REF!&gt;0,#REF!&lt;5),D142&amp;#REF!,D142&amp;"9"))</f>
        <v>ZZZ9</v>
      </c>
      <c r="L142" s="147">
        <f t="shared" si="0"/>
        <v>999</v>
      </c>
      <c r="M142" s="160">
        <f t="shared" si="1"/>
        <v>999</v>
      </c>
      <c r="N142" s="152"/>
      <c r="O142" s="143"/>
      <c r="P142" s="149">
        <f t="shared" si="2"/>
        <v>999</v>
      </c>
      <c r="Q142" s="143"/>
    </row>
    <row r="143" spans="1:17" x14ac:dyDescent="0.25">
      <c r="A143" s="139">
        <v>137</v>
      </c>
      <c r="B143" s="171"/>
      <c r="C143" s="171"/>
      <c r="D143" s="144"/>
      <c r="E143" s="142"/>
      <c r="F143" s="143"/>
      <c r="G143" s="143"/>
      <c r="H143" s="153"/>
      <c r="I143" s="154"/>
      <c r="J143" s="145" t="e">
        <f>IF(AND(Q143="",#REF!&gt;0,#REF!&lt;5),K143,0)</f>
        <v>#REF!</v>
      </c>
      <c r="K143" s="146" t="str">
        <f>IF(D143="","ZZZ9",IF(AND(#REF!&gt;0,#REF!&lt;5),D143&amp;#REF!,D143&amp;"9"))</f>
        <v>ZZZ9</v>
      </c>
      <c r="L143" s="147">
        <f t="shared" si="0"/>
        <v>999</v>
      </c>
      <c r="M143" s="160">
        <f t="shared" si="1"/>
        <v>999</v>
      </c>
      <c r="N143" s="152"/>
      <c r="O143" s="143"/>
      <c r="P143" s="149">
        <f t="shared" si="2"/>
        <v>999</v>
      </c>
      <c r="Q143" s="143"/>
    </row>
    <row r="144" spans="1:17" x14ac:dyDescent="0.25">
      <c r="A144" s="139">
        <v>138</v>
      </c>
      <c r="B144" s="171"/>
      <c r="C144" s="171"/>
      <c r="D144" s="144"/>
      <c r="E144" s="142"/>
      <c r="F144" s="143"/>
      <c r="G144" s="143"/>
      <c r="H144" s="153"/>
      <c r="I144" s="154"/>
      <c r="J144" s="145" t="e">
        <f>IF(AND(Q144="",#REF!&gt;0,#REF!&lt;5),K144,0)</f>
        <v>#REF!</v>
      </c>
      <c r="K144" s="146" t="str">
        <f>IF(D144="","ZZZ9",IF(AND(#REF!&gt;0,#REF!&lt;5),D144&amp;#REF!,D144&amp;"9"))</f>
        <v>ZZZ9</v>
      </c>
      <c r="L144" s="147">
        <f t="shared" si="0"/>
        <v>999</v>
      </c>
      <c r="M144" s="160">
        <f t="shared" si="1"/>
        <v>999</v>
      </c>
      <c r="N144" s="152"/>
      <c r="O144" s="143"/>
      <c r="P144" s="149">
        <f t="shared" si="2"/>
        <v>999</v>
      </c>
      <c r="Q144" s="143"/>
    </row>
    <row r="145" spans="1:17" x14ac:dyDescent="0.25">
      <c r="A145" s="139">
        <v>139</v>
      </c>
      <c r="B145" s="171"/>
      <c r="C145" s="171"/>
      <c r="D145" s="144"/>
      <c r="E145" s="142"/>
      <c r="F145" s="143"/>
      <c r="G145" s="143"/>
      <c r="H145" s="153"/>
      <c r="I145" s="154"/>
      <c r="J145" s="145" t="e">
        <f>IF(AND(Q145="",#REF!&gt;0,#REF!&lt;5),K145,0)</f>
        <v>#REF!</v>
      </c>
      <c r="K145" s="146" t="str">
        <f>IF(D145="","ZZZ9",IF(AND(#REF!&gt;0,#REF!&lt;5),D145&amp;#REF!,D145&amp;"9"))</f>
        <v>ZZZ9</v>
      </c>
      <c r="L145" s="147">
        <f t="shared" si="0"/>
        <v>999</v>
      </c>
      <c r="M145" s="160">
        <f t="shared" si="1"/>
        <v>999</v>
      </c>
      <c r="N145" s="152"/>
      <c r="O145" s="143"/>
      <c r="P145" s="149">
        <f t="shared" si="2"/>
        <v>999</v>
      </c>
      <c r="Q145" s="143"/>
    </row>
    <row r="146" spans="1:17" x14ac:dyDescent="0.25">
      <c r="A146" s="139">
        <v>140</v>
      </c>
      <c r="B146" s="171"/>
      <c r="C146" s="171"/>
      <c r="D146" s="144"/>
      <c r="E146" s="142"/>
      <c r="F146" s="143"/>
      <c r="G146" s="143"/>
      <c r="H146" s="153"/>
      <c r="I146" s="154"/>
      <c r="J146" s="145" t="e">
        <f>IF(AND(Q146="",#REF!&gt;0,#REF!&lt;5),K146,0)</f>
        <v>#REF!</v>
      </c>
      <c r="K146" s="146" t="str">
        <f>IF(D146="","ZZZ9",IF(AND(#REF!&gt;0,#REF!&lt;5),D146&amp;#REF!,D146&amp;"9"))</f>
        <v>ZZZ9</v>
      </c>
      <c r="L146" s="147">
        <f t="shared" si="0"/>
        <v>999</v>
      </c>
      <c r="M146" s="160">
        <f t="shared" si="1"/>
        <v>999</v>
      </c>
      <c r="N146" s="152"/>
      <c r="O146" s="143"/>
      <c r="P146" s="149">
        <f t="shared" si="2"/>
        <v>999</v>
      </c>
      <c r="Q146" s="143"/>
    </row>
    <row r="147" spans="1:17" x14ac:dyDescent="0.25">
      <c r="A147" s="139">
        <v>141</v>
      </c>
      <c r="B147" s="171"/>
      <c r="C147" s="171"/>
      <c r="D147" s="144"/>
      <c r="E147" s="142"/>
      <c r="F147" s="143"/>
      <c r="G147" s="143"/>
      <c r="H147" s="153"/>
      <c r="I147" s="154"/>
      <c r="J147" s="145" t="e">
        <f>IF(AND(Q147="",#REF!&gt;0,#REF!&lt;5),K147,0)</f>
        <v>#REF!</v>
      </c>
      <c r="K147" s="146" t="str">
        <f>IF(D147="","ZZZ9",IF(AND(#REF!&gt;0,#REF!&lt;5),D147&amp;#REF!,D147&amp;"9"))</f>
        <v>ZZZ9</v>
      </c>
      <c r="L147" s="147">
        <f t="shared" si="0"/>
        <v>999</v>
      </c>
      <c r="M147" s="160">
        <f t="shared" si="1"/>
        <v>999</v>
      </c>
      <c r="N147" s="152"/>
      <c r="O147" s="143"/>
      <c r="P147" s="149">
        <f t="shared" si="2"/>
        <v>999</v>
      </c>
      <c r="Q147" s="143"/>
    </row>
    <row r="148" spans="1:17" x14ac:dyDescent="0.25">
      <c r="A148" s="139">
        <v>142</v>
      </c>
      <c r="B148" s="171"/>
      <c r="C148" s="171"/>
      <c r="D148" s="144"/>
      <c r="E148" s="142"/>
      <c r="F148" s="143"/>
      <c r="G148" s="143"/>
      <c r="H148" s="153"/>
      <c r="I148" s="154"/>
      <c r="J148" s="145" t="e">
        <f>IF(AND(Q148="",#REF!&gt;0,#REF!&lt;5),K148,0)</f>
        <v>#REF!</v>
      </c>
      <c r="K148" s="146" t="str">
        <f>IF(D148="","ZZZ9",IF(AND(#REF!&gt;0,#REF!&lt;5),D148&amp;#REF!,D148&amp;"9"))</f>
        <v>ZZZ9</v>
      </c>
      <c r="L148" s="147">
        <f t="shared" si="0"/>
        <v>999</v>
      </c>
      <c r="M148" s="160">
        <f t="shared" si="1"/>
        <v>999</v>
      </c>
      <c r="N148" s="152"/>
      <c r="O148" s="154"/>
      <c r="P148" s="176">
        <f t="shared" si="2"/>
        <v>999</v>
      </c>
      <c r="Q148" s="154"/>
    </row>
    <row r="149" spans="1:17" x14ac:dyDescent="0.25">
      <c r="A149" s="139">
        <v>143</v>
      </c>
      <c r="B149" s="171"/>
      <c r="C149" s="171"/>
      <c r="D149" s="144"/>
      <c r="E149" s="142"/>
      <c r="F149" s="143"/>
      <c r="G149" s="143"/>
      <c r="H149" s="153"/>
      <c r="I149" s="154"/>
      <c r="J149" s="145" t="e">
        <f>IF(AND(Q149="",#REF!&gt;0,#REF!&lt;5),K149,0)</f>
        <v>#REF!</v>
      </c>
      <c r="K149" s="146" t="str">
        <f>IF(D149="","ZZZ9",IF(AND(#REF!&gt;0,#REF!&lt;5),D149&amp;#REF!,D149&amp;"9"))</f>
        <v>ZZZ9</v>
      </c>
      <c r="L149" s="147">
        <f t="shared" si="0"/>
        <v>999</v>
      </c>
      <c r="M149" s="160">
        <f t="shared" si="1"/>
        <v>999</v>
      </c>
      <c r="N149" s="152"/>
      <c r="O149" s="143"/>
      <c r="P149" s="149">
        <f t="shared" si="2"/>
        <v>999</v>
      </c>
      <c r="Q149" s="143"/>
    </row>
    <row r="150" spans="1:17" x14ac:dyDescent="0.25">
      <c r="A150" s="139">
        <v>144</v>
      </c>
      <c r="B150" s="171"/>
      <c r="C150" s="171"/>
      <c r="D150" s="144"/>
      <c r="E150" s="142"/>
      <c r="F150" s="143"/>
      <c r="G150" s="143"/>
      <c r="H150" s="153"/>
      <c r="I150" s="154"/>
      <c r="J150" s="145" t="e">
        <f>IF(AND(Q150="",#REF!&gt;0,#REF!&lt;5),K150,0)</f>
        <v>#REF!</v>
      </c>
      <c r="K150" s="146" t="str">
        <f>IF(D150="","ZZZ9",IF(AND(#REF!&gt;0,#REF!&lt;5),D150&amp;#REF!,D150&amp;"9"))</f>
        <v>ZZZ9</v>
      </c>
      <c r="L150" s="147">
        <f t="shared" si="0"/>
        <v>999</v>
      </c>
      <c r="M150" s="160">
        <f t="shared" si="1"/>
        <v>999</v>
      </c>
      <c r="N150" s="152"/>
      <c r="O150" s="143"/>
      <c r="P150" s="149">
        <f t="shared" si="2"/>
        <v>999</v>
      </c>
      <c r="Q150" s="143"/>
    </row>
    <row r="151" spans="1:17" x14ac:dyDescent="0.25">
      <c r="A151" s="139">
        <v>145</v>
      </c>
      <c r="B151" s="171"/>
      <c r="C151" s="171"/>
      <c r="D151" s="144"/>
      <c r="E151" s="142"/>
      <c r="F151" s="143"/>
      <c r="G151" s="143"/>
      <c r="H151" s="153"/>
      <c r="I151" s="154"/>
      <c r="J151" s="145" t="e">
        <f>IF(AND(Q151="",#REF!&gt;0,#REF!&lt;5),K151,0)</f>
        <v>#REF!</v>
      </c>
      <c r="K151" s="146" t="str">
        <f>IF(D151="","ZZZ9",IF(AND(#REF!&gt;0,#REF!&lt;5),D151&amp;#REF!,D151&amp;"9"))</f>
        <v>ZZZ9</v>
      </c>
      <c r="L151" s="147">
        <f t="shared" si="0"/>
        <v>999</v>
      </c>
      <c r="M151" s="160">
        <f t="shared" si="1"/>
        <v>999</v>
      </c>
      <c r="N151" s="152"/>
      <c r="O151" s="143"/>
      <c r="P151" s="149">
        <f t="shared" si="2"/>
        <v>999</v>
      </c>
      <c r="Q151" s="143"/>
    </row>
    <row r="152" spans="1:17" x14ac:dyDescent="0.25">
      <c r="A152" s="139">
        <v>146</v>
      </c>
      <c r="B152" s="171"/>
      <c r="C152" s="171"/>
      <c r="D152" s="144"/>
      <c r="E152" s="142"/>
      <c r="F152" s="143"/>
      <c r="G152" s="143"/>
      <c r="H152" s="153"/>
      <c r="I152" s="154"/>
      <c r="J152" s="145" t="e">
        <f>IF(AND(Q152="",#REF!&gt;0,#REF!&lt;5),K152,0)</f>
        <v>#REF!</v>
      </c>
      <c r="K152" s="146" t="str">
        <f>IF(D152="","ZZZ9",IF(AND(#REF!&gt;0,#REF!&lt;5),D152&amp;#REF!,D152&amp;"9"))</f>
        <v>ZZZ9</v>
      </c>
      <c r="L152" s="147">
        <f t="shared" si="0"/>
        <v>999</v>
      </c>
      <c r="M152" s="160">
        <f t="shared" si="1"/>
        <v>999</v>
      </c>
      <c r="N152" s="152"/>
      <c r="O152" s="143"/>
      <c r="P152" s="149">
        <f t="shared" si="2"/>
        <v>999</v>
      </c>
      <c r="Q152" s="143"/>
    </row>
    <row r="153" spans="1:17" x14ac:dyDescent="0.25">
      <c r="A153" s="139">
        <v>147</v>
      </c>
      <c r="B153" s="171"/>
      <c r="C153" s="171"/>
      <c r="D153" s="144"/>
      <c r="E153" s="142"/>
      <c r="F153" s="143"/>
      <c r="G153" s="143"/>
      <c r="H153" s="153"/>
      <c r="I153" s="154"/>
      <c r="J153" s="145" t="e">
        <f>IF(AND(Q153="",#REF!&gt;0,#REF!&lt;5),K153,0)</f>
        <v>#REF!</v>
      </c>
      <c r="K153" s="146" t="str">
        <f>IF(D153="","ZZZ9",IF(AND(#REF!&gt;0,#REF!&lt;5),D153&amp;#REF!,D153&amp;"9"))</f>
        <v>ZZZ9</v>
      </c>
      <c r="L153" s="147">
        <f t="shared" si="0"/>
        <v>999</v>
      </c>
      <c r="M153" s="160">
        <f t="shared" si="1"/>
        <v>999</v>
      </c>
      <c r="N153" s="152"/>
      <c r="O153" s="143"/>
      <c r="P153" s="149">
        <f t="shared" si="2"/>
        <v>999</v>
      </c>
      <c r="Q153" s="143"/>
    </row>
    <row r="154" spans="1:17" x14ac:dyDescent="0.25">
      <c r="A154" s="139">
        <v>148</v>
      </c>
      <c r="B154" s="171"/>
      <c r="C154" s="171"/>
      <c r="D154" s="144"/>
      <c r="E154" s="142"/>
      <c r="F154" s="143"/>
      <c r="G154" s="143"/>
      <c r="H154" s="153"/>
      <c r="I154" s="154"/>
      <c r="J154" s="145" t="e">
        <f>IF(AND(Q154="",#REF!&gt;0,#REF!&lt;5),K154,0)</f>
        <v>#REF!</v>
      </c>
      <c r="K154" s="146" t="str">
        <f>IF(D154="","ZZZ9",IF(AND(#REF!&gt;0,#REF!&lt;5),D154&amp;#REF!,D154&amp;"9"))</f>
        <v>ZZZ9</v>
      </c>
      <c r="L154" s="147">
        <f t="shared" si="0"/>
        <v>999</v>
      </c>
      <c r="M154" s="160">
        <f t="shared" si="1"/>
        <v>999</v>
      </c>
      <c r="N154" s="152"/>
      <c r="O154" s="143"/>
      <c r="P154" s="149">
        <f t="shared" si="2"/>
        <v>999</v>
      </c>
      <c r="Q154" s="143"/>
    </row>
    <row r="155" spans="1:17" x14ac:dyDescent="0.25">
      <c r="A155" s="139">
        <v>149</v>
      </c>
      <c r="B155" s="171"/>
      <c r="C155" s="171"/>
      <c r="D155" s="144"/>
      <c r="E155" s="142"/>
      <c r="F155" s="143"/>
      <c r="G155" s="143"/>
      <c r="H155" s="153"/>
      <c r="I155" s="154"/>
      <c r="J155" s="145" t="e">
        <f>IF(AND(Q155="",#REF!&gt;0,#REF!&lt;5),K155,0)</f>
        <v>#REF!</v>
      </c>
      <c r="K155" s="146" t="str">
        <f>IF(D155="","ZZZ9",IF(AND(#REF!&gt;0,#REF!&lt;5),D155&amp;#REF!,D155&amp;"9"))</f>
        <v>ZZZ9</v>
      </c>
      <c r="L155" s="147">
        <f t="shared" si="0"/>
        <v>999</v>
      </c>
      <c r="M155" s="160">
        <f t="shared" si="1"/>
        <v>999</v>
      </c>
      <c r="N155" s="152"/>
      <c r="O155" s="143"/>
      <c r="P155" s="149">
        <f t="shared" si="2"/>
        <v>999</v>
      </c>
      <c r="Q155" s="143"/>
    </row>
    <row r="156" spans="1:17" x14ac:dyDescent="0.25">
      <c r="A156" s="139">
        <v>150</v>
      </c>
      <c r="B156" s="171"/>
      <c r="C156" s="171"/>
      <c r="D156" s="144"/>
      <c r="E156" s="142"/>
      <c r="F156" s="143"/>
      <c r="G156" s="143"/>
      <c r="H156" s="153"/>
      <c r="I156" s="154"/>
      <c r="J156" s="145" t="e">
        <f>IF(AND(Q156="",#REF!&gt;0,#REF!&lt;5),K156,0)</f>
        <v>#REF!</v>
      </c>
      <c r="K156" s="146" t="str">
        <f>IF(D156="","ZZZ9",IF(AND(#REF!&gt;0,#REF!&lt;5),D156&amp;#REF!,D156&amp;"9"))</f>
        <v>ZZZ9</v>
      </c>
      <c r="L156" s="147">
        <f t="shared" si="0"/>
        <v>999</v>
      </c>
      <c r="M156" s="160">
        <f t="shared" si="1"/>
        <v>999</v>
      </c>
      <c r="N156" s="152"/>
      <c r="O156" s="143"/>
      <c r="P156" s="149">
        <f t="shared" si="2"/>
        <v>999</v>
      </c>
      <c r="Q156" s="143"/>
    </row>
  </sheetData>
  <sheetProtection selectLockedCells="1" selectUnlockedCells="1"/>
  <conditionalFormatting sqref="A7:A24 A25:D156">
    <cfRule type="expression" dxfId="166" priority="5" stopIfTrue="1">
      <formula>$Q7&gt;=1</formula>
    </cfRule>
  </conditionalFormatting>
  <conditionalFormatting sqref="B7 B8:C8 B10:C13 B16:C24">
    <cfRule type="expression" dxfId="165" priority="17" stopIfTrue="1">
      <formula>$S7&gt;=1</formula>
    </cfRule>
  </conditionalFormatting>
  <conditionalFormatting sqref="B14:D15">
    <cfRule type="expression" dxfId="164" priority="19" stopIfTrue="1">
      <formula>$S14&gt;=1</formula>
    </cfRule>
  </conditionalFormatting>
  <conditionalFormatting sqref="B25:D37">
    <cfRule type="expression" dxfId="163" priority="16" stopIfTrue="1">
      <formula>$Q25&gt;=1</formula>
    </cfRule>
  </conditionalFormatting>
  <conditionalFormatting sqref="D11">
    <cfRule type="expression" dxfId="162" priority="18" stopIfTrue="1">
      <formula>$S9&gt;=1</formula>
    </cfRule>
  </conditionalFormatting>
  <conditionalFormatting sqref="E7:E14">
    <cfRule type="expression" dxfId="161" priority="6" stopIfTrue="1">
      <formula>AND(ROUNDDOWN(($A$4-E7)/365.25,0)&lt;=13,G7&lt;&gt;"OK")</formula>
    </cfRule>
    <cfRule type="expression" dxfId="160" priority="7" stopIfTrue="1">
      <formula>AND(ROUNDDOWN(($A$4-E7)/365.25,0)&lt;=14,G7&lt;&gt;"OK")</formula>
    </cfRule>
    <cfRule type="expression" dxfId="159" priority="8" stopIfTrue="1">
      <formula>AND(ROUNDDOWN(($A$4-E7)/365.25,0)&lt;=17,G7&lt;&gt;"OK")</formula>
    </cfRule>
    <cfRule type="expression" dxfId="158" priority="10" stopIfTrue="1">
      <formula>AND(ROUNDDOWN(($A$4-E7)/365.25,0)&lt;=13,G7&lt;&gt;"OK")</formula>
    </cfRule>
    <cfRule type="expression" dxfId="157" priority="11" stopIfTrue="1">
      <formula>AND(ROUNDDOWN(($A$4-E7)/365.25,0)&lt;=14,G7&lt;&gt;"OK")</formula>
    </cfRule>
    <cfRule type="expression" dxfId="156" priority="12" stopIfTrue="1">
      <formula>AND(ROUNDDOWN(($A$4-E7)/365.25,0)&lt;=17,G7&lt;&gt;"OK")</formula>
    </cfRule>
  </conditionalFormatting>
  <conditionalFormatting sqref="E7:E27 E29:E37">
    <cfRule type="expression" dxfId="155" priority="13" stopIfTrue="1">
      <formula>AND(ROUNDDOWN(($A$4-E7)/365.25,0)&lt;=13,G7&lt;&gt;"OK")</formula>
    </cfRule>
    <cfRule type="expression" dxfId="154" priority="14" stopIfTrue="1">
      <formula>AND(ROUNDDOWN(($A$4-E7)/365.25,0)&lt;=14,G7&lt;&gt;"OK")</formula>
    </cfRule>
    <cfRule type="expression" dxfId="153" priority="15" stopIfTrue="1">
      <formula>AND(ROUNDDOWN(($A$4-E7)/365.25,0)&lt;=17,G7&lt;&gt;"OK")</formula>
    </cfRule>
  </conditionalFormatting>
  <conditionalFormatting sqref="E7:E156">
    <cfRule type="expression" dxfId="152" priority="1" stopIfTrue="1">
      <formula>AND(ROUNDDOWN(($A$4-E7)/365.25,0)&lt;=13,G7&lt;&gt;"OK")</formula>
    </cfRule>
    <cfRule type="expression" dxfId="151" priority="2" stopIfTrue="1">
      <formula>AND(ROUNDDOWN(($A$4-E7)/365.25,0)&lt;=14,G7&lt;&gt;"OK")</formula>
    </cfRule>
    <cfRule type="expression" dxfId="150" priority="3" stopIfTrue="1">
      <formula>AND(ROUNDDOWN(($A$4-E7)/365.25,0)&lt;=17,G7&lt;&gt;"OK")</formula>
    </cfRule>
  </conditionalFormatting>
  <conditionalFormatting sqref="J7:J156">
    <cfRule type="cellIs" dxfId="149"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9">
    <tabColor indexed="11"/>
    <pageSetUpPr fitToPage="1"/>
  </sheetPr>
  <dimension ref="A1:AM79"/>
  <sheetViews>
    <sheetView showGridLines="0" showZeros="0" tabSelected="1" workbookViewId="0"/>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248"/>
      <c r="I1" s="249"/>
      <c r="J1" s="250"/>
      <c r="K1" s="92" t="s">
        <v>29</v>
      </c>
      <c r="L1" s="93"/>
      <c r="M1" s="95"/>
      <c r="N1" s="250"/>
      <c r="O1" s="250"/>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205"/>
      <c r="E2" s="98" t="str">
        <f>Altalanos!$A$8</f>
        <v>Lány 6 kcs. A</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143</v>
      </c>
      <c r="N5" s="211"/>
      <c r="O5" s="208" t="s">
        <v>142</v>
      </c>
      <c r="P5" s="211"/>
      <c r="Q5" s="208" t="s">
        <v>134</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",AG1," pont"))</f>
        <v/>
      </c>
      <c r="G6" s="215"/>
      <c r="H6" s="6"/>
      <c r="I6" s="215"/>
      <c r="J6" s="216"/>
      <c r="K6" s="214" t="str">
        <f>IF(Y3="","",CONCATENATE(AF1," pont"))</f>
        <v/>
      </c>
      <c r="L6" s="216"/>
      <c r="M6" s="214" t="str">
        <f>IF(Y3="","",CONCATENATE(AE1," pont"))</f>
        <v/>
      </c>
      <c r="N6" s="216"/>
      <c r="O6" s="214" t="str">
        <f>IF(Y3="","",CONCATENATE(AD1," pont"))</f>
        <v/>
      </c>
      <c r="P6" s="216"/>
      <c r="Q6" s="214" t="str">
        <f>IF(Y3="","",CONCATENATE(AC1," pont"))</f>
        <v/>
      </c>
      <c r="R6" s="319"/>
      <c r="S6" s="206"/>
      <c r="T6" s="206"/>
      <c r="U6" s="206"/>
      <c r="V6" s="206"/>
      <c r="W6" s="206"/>
      <c r="X6" s="206"/>
      <c r="Y6" s="179"/>
      <c r="Z6" s="179"/>
      <c r="AA6" s="179" t="s">
        <v>107</v>
      </c>
      <c r="AB6" s="180">
        <v>150</v>
      </c>
      <c r="AC6" s="180">
        <v>120</v>
      </c>
      <c r="AD6" s="180">
        <v>90</v>
      </c>
      <c r="AE6" s="180">
        <v>60</v>
      </c>
      <c r="AF6" s="180">
        <v>40</v>
      </c>
      <c r="AG6" s="180">
        <v>25</v>
      </c>
      <c r="AH6" s="180">
        <v>10</v>
      </c>
    </row>
    <row r="7" spans="1:37" ht="10.5" customHeight="1" x14ac:dyDescent="0.25">
      <c r="A7" s="218">
        <v>1</v>
      </c>
      <c r="B7" s="261">
        <f>IF($E7="","",VLOOKUP($E7,'Lány 6 kcs A ELO'!$A$7:$O$48,14))</f>
        <v>0</v>
      </c>
      <c r="C7" s="261">
        <f>IF($E7="","",VLOOKUP($E7,'Lány 6 kcs A ELO'!$A$7:$O$48,15))</f>
        <v>0</v>
      </c>
      <c r="D7" s="262">
        <f>IF($E7="","",VLOOKUP($E7,'Lány 6 kcs A ELO'!$A$7:$O$48,5))</f>
        <v>0</v>
      </c>
      <c r="E7" s="263">
        <v>1</v>
      </c>
      <c r="F7" s="264" t="str">
        <f>UPPER(IF($E7="","",VLOOKUP($E7,'Lány 6 kcs A ELO'!$A$7:$O$48,2)))</f>
        <v>SERKÉDI  E</v>
      </c>
      <c r="G7" s="264" t="str">
        <f>IF($E7="","",VLOOKUP($E7,'Lány 6 kcs A ELO'!$A$7:$O$48,3))</f>
        <v>Emese</v>
      </c>
      <c r="H7" s="264"/>
      <c r="I7" s="264" t="str">
        <f>IF($E7="","",VLOOKUP($E7,'Lány 6 kcs A ELO'!$A$7:$O$48,4))</f>
        <v>Balatonfüredi Szent Benedek Gimnázium, Technikum és Kollégium</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9.6" customHeight="1" x14ac:dyDescent="0.25">
      <c r="A8" s="224"/>
      <c r="B8" s="268"/>
      <c r="C8" s="268"/>
      <c r="D8" s="269"/>
      <c r="E8" s="268"/>
      <c r="F8" s="266"/>
      <c r="G8" s="266"/>
      <c r="H8" s="270"/>
      <c r="I8" s="279" t="s">
        <v>140</v>
      </c>
      <c r="J8" s="225" t="s">
        <v>377</v>
      </c>
      <c r="K8" s="272" t="str">
        <f>UPPER(IF(OR(J8="a",J8="as"),F7,IF(OR(J8="b",J8="bs"),F9,0)))</f>
        <v>SERKÉDI  E</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9.6" customHeight="1" x14ac:dyDescent="0.25">
      <c r="A9" s="224">
        <v>2</v>
      </c>
      <c r="B9" s="261" t="str">
        <f>IF($E9="","",VLOOKUP($E9,'Lány 6 kcs A ELO'!$A$7:$O$48,14))</f>
        <v/>
      </c>
      <c r="C9" s="261" t="str">
        <f>IF($E9="","",VLOOKUP($E9,'Lány 6 kcs A ELO'!$A$7:$O$48,15))</f>
        <v/>
      </c>
      <c r="D9" s="262" t="str">
        <f>IF($E9="","",VLOOKUP($E9,'Lány 6 kcs A ELO'!$A$7:$O$48,5))</f>
        <v/>
      </c>
      <c r="E9" s="263"/>
      <c r="F9" s="274" t="str">
        <f>UPPER(IF($E9="","",VLOOKUP($E9,'Lány 6 kcs A ELO'!$A$7:$O$48,2)))</f>
        <v/>
      </c>
      <c r="G9" s="274" t="str">
        <f>IF($E9="","",VLOOKUP($E9,'Lány 6 kcs A ELO'!$A$7:$O$48,3))</f>
        <v/>
      </c>
      <c r="H9" s="274"/>
      <c r="I9" s="274" t="str">
        <f>IF($E9="","",VLOOKUP($E9,'Lány 6 kcs A ELO'!$A$7:$O$48,4))</f>
        <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9.6" customHeight="1" x14ac:dyDescent="0.25">
      <c r="A10" s="224"/>
      <c r="B10" s="268"/>
      <c r="C10" s="268"/>
      <c r="D10" s="269"/>
      <c r="E10" s="277"/>
      <c r="F10" s="266"/>
      <c r="G10" s="266"/>
      <c r="H10" s="270"/>
      <c r="I10" s="266"/>
      <c r="J10" s="278"/>
      <c r="K10" s="279" t="s">
        <v>140</v>
      </c>
      <c r="L10" s="226" t="s">
        <v>383</v>
      </c>
      <c r="M10" s="272" t="str">
        <f>UPPER(IF(OR(L10="a",L10="as"),K8,IF(OR(L10="b",L10="bs"),K12,0)))</f>
        <v>SERKÉDI  E</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9.6" customHeight="1" x14ac:dyDescent="0.25">
      <c r="A11" s="224">
        <v>3</v>
      </c>
      <c r="B11" s="261">
        <f>IF($E11="","",VLOOKUP($E11,'Lány 6 kcs A ELO'!$A$7:$O$48,14))</f>
        <v>0</v>
      </c>
      <c r="C11" s="261">
        <f>IF($E11="","",VLOOKUP($E11,'Lány 6 kcs A ELO'!$A$7:$O$48,15))</f>
        <v>0</v>
      </c>
      <c r="D11" s="262">
        <f>IF($E11="","",VLOOKUP($E11,'Lány 6 kcs A ELO'!$A$7:$O$48,5))</f>
        <v>0</v>
      </c>
      <c r="E11" s="263">
        <v>11</v>
      </c>
      <c r="F11" s="274" t="str">
        <f>UPPER(IF($E11="","",VLOOKUP($E11,'Lány 6 kcs A ELO'!$A$7:$O$48,2)))</f>
        <v>FÁSKERTI</v>
      </c>
      <c r="G11" s="274" t="str">
        <f>IF($E11="","",VLOOKUP($E11,'Lány 6 kcs A ELO'!$A$7:$O$48,3))</f>
        <v>Izabella</v>
      </c>
      <c r="H11" s="274"/>
      <c r="I11" s="274" t="str">
        <f>IF($E11="","",VLOOKUP($E11,'Lány 6 kcs A ELO'!$A$7:$O$48,4))</f>
        <v xml:space="preserve">Pécsi Tudományegyetem Gyakorló Általános Iskola, Gimnázium és Óvoda </v>
      </c>
      <c r="J11" s="265"/>
      <c r="K11" s="266"/>
      <c r="L11" s="282"/>
      <c r="M11" s="266" t="s">
        <v>400</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9.6" customHeight="1" x14ac:dyDescent="0.25">
      <c r="A12" s="224"/>
      <c r="B12" s="268"/>
      <c r="C12" s="268"/>
      <c r="D12" s="269"/>
      <c r="E12" s="277"/>
      <c r="F12" s="266"/>
      <c r="G12" s="266"/>
      <c r="H12" s="270"/>
      <c r="I12" s="279" t="s">
        <v>140</v>
      </c>
      <c r="J12" s="225" t="s">
        <v>383</v>
      </c>
      <c r="K12" s="272" t="s">
        <v>413</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9.6" customHeight="1" x14ac:dyDescent="0.25">
      <c r="A13" s="224">
        <v>4</v>
      </c>
      <c r="B13" s="261">
        <f>IF($E13="","",VLOOKUP($E13,'Lány 6 kcs A ELO'!$A$7:$O$48,14))</f>
        <v>0</v>
      </c>
      <c r="C13" s="261">
        <f>IF($E13="","",VLOOKUP($E13,'Lány 6 kcs A ELO'!$A$7:$O$48,15))</f>
        <v>0</v>
      </c>
      <c r="D13" s="262">
        <f>IF($E13="","",VLOOKUP($E13,'Lány 6 kcs A ELO'!$A$7:$O$48,5))</f>
        <v>0</v>
      </c>
      <c r="E13" s="263">
        <v>20</v>
      </c>
      <c r="F13" s="274" t="str">
        <f>UPPER(IF($E13="","",VLOOKUP($E13,'Lány 6 kcs A ELO'!$A$7:$O$48,2)))</f>
        <v>NAGY</v>
      </c>
      <c r="G13" s="274" t="str">
        <f>IF($E13="","",VLOOKUP($E13,'Lány 6 kcs A ELO'!$A$7:$O$48,3))</f>
        <v>Dorka</v>
      </c>
      <c r="H13" s="274"/>
      <c r="I13" s="274" t="str">
        <f>IF($E13="","",VLOOKUP($E13,'Lány 6 kcs A ELO'!$A$7:$O$48,4))</f>
        <v>Batthyány Lajos Gimnázium Nagykanizsa</v>
      </c>
      <c r="J13" s="285"/>
      <c r="K13" s="266" t="s">
        <v>400</v>
      </c>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9.6" customHeight="1" x14ac:dyDescent="0.25">
      <c r="A14" s="224"/>
      <c r="B14" s="268"/>
      <c r="C14" s="268"/>
      <c r="D14" s="269"/>
      <c r="E14" s="277"/>
      <c r="F14" s="266"/>
      <c r="G14" s="266"/>
      <c r="H14" s="270"/>
      <c r="I14" s="266"/>
      <c r="J14" s="278"/>
      <c r="K14" s="266"/>
      <c r="L14" s="266"/>
      <c r="M14" s="279" t="s">
        <v>140</v>
      </c>
      <c r="N14" s="226" t="s">
        <v>377</v>
      </c>
      <c r="O14" s="272" t="str">
        <f>UPPER(IF(OR(N14="a",N14="as"),M10,IF(OR(N14="b",N14="bs"),M18,0)))</f>
        <v>SERKÉDI  E</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9.6" customHeight="1" x14ac:dyDescent="0.25">
      <c r="A15" s="224">
        <v>5</v>
      </c>
      <c r="B15" s="261">
        <f>IF($E15="","",VLOOKUP($E15,'Lány 6 kcs A ELO'!$A$7:$O$48,14))</f>
        <v>0</v>
      </c>
      <c r="C15" s="261">
        <f>IF($E15="","",VLOOKUP($E15,'Lány 6 kcs A ELO'!$A$7:$O$48,15))</f>
        <v>0</v>
      </c>
      <c r="D15" s="262">
        <f>IF($E15="","",VLOOKUP($E15,'Lány 6 kcs A ELO'!$A$7:$O$48,5))</f>
        <v>0</v>
      </c>
      <c r="E15" s="263">
        <v>8</v>
      </c>
      <c r="F15" s="274" t="str">
        <f>UPPER(IF($E15="","",VLOOKUP($E15,'Lány 6 kcs A ELO'!$A$7:$O$48,2)))</f>
        <v xml:space="preserve">VÖRÖS </v>
      </c>
      <c r="G15" s="274" t="str">
        <f>IF($E15="","",VLOOKUP($E15,'Lány 6 kcs A ELO'!$A$7:$O$48,3))</f>
        <v>Gréta</v>
      </c>
      <c r="H15" s="274"/>
      <c r="I15" s="274" t="str">
        <f>IF($E15="","",VLOOKUP($E15,'Lány 6 kcs A ELO'!$A$7:$O$48,4))</f>
        <v>Kazinczy Ferenc Gimnázium és Kollégium</v>
      </c>
      <c r="J15" s="287"/>
      <c r="K15" s="266"/>
      <c r="L15" s="266"/>
      <c r="M15" s="266"/>
      <c r="N15" s="283"/>
      <c r="O15" s="266" t="s">
        <v>400</v>
      </c>
      <c r="P15" s="320"/>
      <c r="Q15" s="219"/>
      <c r="R15" s="220"/>
      <c r="S15" s="223"/>
      <c r="T15" s="59"/>
      <c r="U15" s="273" t="str">
        <f>Birók!P29</f>
        <v xml:space="preserve"> </v>
      </c>
      <c r="V15" s="59"/>
      <c r="W15" s="59"/>
      <c r="X15" s="59"/>
      <c r="Y15" s="179"/>
      <c r="Z15" s="179"/>
      <c r="AA15" s="179"/>
      <c r="AB15" s="179"/>
      <c r="AC15" s="179"/>
      <c r="AD15" s="179"/>
      <c r="AE15" s="179"/>
      <c r="AF15" s="179"/>
      <c r="AG15" s="179"/>
      <c r="AH15" s="179"/>
    </row>
    <row r="16" spans="1:37" ht="9.6" customHeight="1" x14ac:dyDescent="0.25">
      <c r="A16" s="224"/>
      <c r="B16" s="268"/>
      <c r="C16" s="268"/>
      <c r="D16" s="269"/>
      <c r="E16" s="277"/>
      <c r="F16" s="266"/>
      <c r="G16" s="266"/>
      <c r="H16" s="270"/>
      <c r="I16" s="279" t="s">
        <v>140</v>
      </c>
      <c r="J16" s="225" t="s">
        <v>383</v>
      </c>
      <c r="K16" s="272" t="str">
        <f>UPPER(IF(OR(J16="a",J16="as"),F15,IF(OR(J16="b",J16="bs"),F17,0)))</f>
        <v xml:space="preserve">VÖRÖS </v>
      </c>
      <c r="L16" s="272"/>
      <c r="M16" s="266"/>
      <c r="N16" s="283"/>
      <c r="O16" s="219"/>
      <c r="P16" s="320"/>
      <c r="Q16" s="219"/>
      <c r="R16" s="220"/>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39" ht="9.6" customHeight="1" x14ac:dyDescent="0.25">
      <c r="A17" s="224">
        <v>6</v>
      </c>
      <c r="B17" s="261" t="str">
        <f>IF($E17="","",VLOOKUP($E17,'Lány 6 kcs A ELO'!$A$7:$O$48,14))</f>
        <v/>
      </c>
      <c r="C17" s="261" t="str">
        <f>IF($E17="","",VLOOKUP($E17,'Lány 6 kcs A ELO'!$A$7:$O$48,15))</f>
        <v/>
      </c>
      <c r="D17" s="262" t="str">
        <f>IF($E17="","",VLOOKUP($E17,'Lány 6 kcs A ELO'!$A$7:$O$48,5))</f>
        <v/>
      </c>
      <c r="E17" s="263"/>
      <c r="F17" s="274" t="str">
        <f>UPPER(IF($E17="","",VLOOKUP($E17,'Lány 6 kcs A ELO'!$A$7:$O$48,2)))</f>
        <v/>
      </c>
      <c r="G17" s="274" t="str">
        <f>IF($E17="","",VLOOKUP($E17,'Lány 6 kcs A ELO'!$A$7:$O$48,3))</f>
        <v/>
      </c>
      <c r="H17" s="274"/>
      <c r="I17" s="274" t="str">
        <f>IF($E17="","",VLOOKUP($E17,'Lány 6 kcs A ELO'!$A$7:$O$48,4))</f>
        <v/>
      </c>
      <c r="J17" s="275"/>
      <c r="K17" s="266"/>
      <c r="L17" s="276"/>
      <c r="M17" s="266"/>
      <c r="N17" s="283"/>
      <c r="O17" s="219"/>
      <c r="P17" s="320"/>
      <c r="Q17" s="219"/>
      <c r="R17" s="220"/>
      <c r="S17" s="223"/>
      <c r="T17" s="59"/>
      <c r="U17" s="59"/>
      <c r="V17" s="59"/>
      <c r="W17" s="59"/>
      <c r="X17" s="59"/>
      <c r="Y17" s="179"/>
      <c r="Z17" s="179"/>
      <c r="AA17" s="179" t="s">
        <v>104</v>
      </c>
      <c r="AB17" s="180">
        <v>120</v>
      </c>
      <c r="AC17" s="180">
        <v>90</v>
      </c>
      <c r="AD17" s="180">
        <v>60</v>
      </c>
      <c r="AE17" s="180">
        <v>40</v>
      </c>
      <c r="AF17" s="180">
        <v>25</v>
      </c>
      <c r="AG17" s="180">
        <v>15</v>
      </c>
      <c r="AH17" s="180">
        <v>8</v>
      </c>
    </row>
    <row r="18" spans="1:39" ht="9.6" customHeight="1" x14ac:dyDescent="0.25">
      <c r="A18" s="224"/>
      <c r="B18" s="268"/>
      <c r="C18" s="268"/>
      <c r="D18" s="269"/>
      <c r="E18" s="277"/>
      <c r="F18" s="266"/>
      <c r="G18" s="266"/>
      <c r="H18" s="270"/>
      <c r="I18" s="266"/>
      <c r="J18" s="278"/>
      <c r="K18" s="279" t="s">
        <v>140</v>
      </c>
      <c r="L18" s="226" t="s">
        <v>384</v>
      </c>
      <c r="M18" s="272" t="str">
        <f>UPPER(IF(OR(L18="a",L18="as"),K16,IF(OR(L18="b",L18="bs"),K20,0)))</f>
        <v xml:space="preserve">MOLNÁR </v>
      </c>
      <c r="N18" s="289"/>
      <c r="O18" s="219"/>
      <c r="P18" s="320"/>
      <c r="Q18" s="219"/>
      <c r="R18" s="220"/>
      <c r="S18" s="223"/>
      <c r="T18" s="59"/>
      <c r="U18" s="59"/>
      <c r="V18" s="59"/>
      <c r="W18" s="59"/>
      <c r="X18" s="59"/>
      <c r="Y18" s="179"/>
      <c r="Z18" s="179"/>
      <c r="AA18" s="179" t="s">
        <v>105</v>
      </c>
      <c r="AB18" s="180">
        <v>90</v>
      </c>
      <c r="AC18" s="180">
        <v>60</v>
      </c>
      <c r="AD18" s="180">
        <v>40</v>
      </c>
      <c r="AE18" s="180">
        <v>25</v>
      </c>
      <c r="AF18" s="180">
        <v>15</v>
      </c>
      <c r="AG18" s="180">
        <v>8</v>
      </c>
      <c r="AH18" s="180">
        <v>4</v>
      </c>
    </row>
    <row r="19" spans="1:39" ht="9.6" customHeight="1" x14ac:dyDescent="0.25">
      <c r="A19" s="224">
        <v>7</v>
      </c>
      <c r="B19" s="261">
        <f>IF($E19="","",VLOOKUP($E19,'Lány 6 kcs A ELO'!$A$7:$O$48,14))</f>
        <v>0</v>
      </c>
      <c r="C19" s="261">
        <f>IF($E19="","",VLOOKUP($E19,'Lány 6 kcs A ELO'!$A$7:$O$48,15))</f>
        <v>0</v>
      </c>
      <c r="D19" s="262">
        <f>IF($E19="","",VLOOKUP($E19,'Lány 6 kcs A ELO'!$A$7:$O$48,5))</f>
        <v>0</v>
      </c>
      <c r="E19" s="263">
        <v>10</v>
      </c>
      <c r="F19" s="274" t="str">
        <f>UPPER(IF($E19="","",VLOOKUP($E19,'Lány 6 kcs A ELO'!$A$7:$O$48,2)))</f>
        <v xml:space="preserve">MOLNÁR </v>
      </c>
      <c r="G19" s="274" t="str">
        <f>IF($E19="","",VLOOKUP($E19,'Lány 6 kcs A ELO'!$A$7:$O$48,3))</f>
        <v>Borbála</v>
      </c>
      <c r="H19" s="274"/>
      <c r="I19" s="274" t="str">
        <f>IF($E19="","",VLOOKUP($E19,'Lány 6 kcs A ELO'!$A$7:$O$48,4))</f>
        <v>Egri Hunyadi Mátyás Általános Iskola</v>
      </c>
      <c r="J19" s="265"/>
      <c r="K19" s="266"/>
      <c r="L19" s="282"/>
      <c r="M19" s="266" t="s">
        <v>411</v>
      </c>
      <c r="N19" s="281"/>
      <c r="O19" s="219"/>
      <c r="P19" s="320"/>
      <c r="Q19" s="219"/>
      <c r="R19" s="220"/>
      <c r="S19" s="223"/>
      <c r="T19" s="59"/>
      <c r="U19" s="59"/>
      <c r="V19" s="59"/>
      <c r="W19" s="59"/>
      <c r="X19" s="59"/>
      <c r="Y19" s="179"/>
      <c r="Z19" s="179"/>
      <c r="AA19" s="179" t="s">
        <v>107</v>
      </c>
      <c r="AB19" s="180">
        <v>60</v>
      </c>
      <c r="AC19" s="180">
        <v>40</v>
      </c>
      <c r="AD19" s="180">
        <v>25</v>
      </c>
      <c r="AE19" s="180">
        <v>15</v>
      </c>
      <c r="AF19" s="180">
        <v>8</v>
      </c>
      <c r="AG19" s="180">
        <v>4</v>
      </c>
      <c r="AH19" s="180">
        <v>2</v>
      </c>
    </row>
    <row r="20" spans="1:39" ht="9.6" customHeight="1" x14ac:dyDescent="0.25">
      <c r="A20" s="224"/>
      <c r="B20" s="268"/>
      <c r="C20" s="268"/>
      <c r="D20" s="269"/>
      <c r="E20" s="268"/>
      <c r="F20" s="266"/>
      <c r="G20" s="266"/>
      <c r="H20" s="270"/>
      <c r="I20" s="279" t="s">
        <v>140</v>
      </c>
      <c r="J20" s="225" t="s">
        <v>383</v>
      </c>
      <c r="K20" s="272" t="str">
        <f>UPPER(IF(OR(J20="a",J20="as"),F19,IF(OR(J20="b",J20="bs"),F21,0)))</f>
        <v xml:space="preserve">MOLNÁR </v>
      </c>
      <c r="L20" s="284"/>
      <c r="M20" s="266"/>
      <c r="N20" s="281"/>
      <c r="O20" s="219"/>
      <c r="P20" s="320"/>
      <c r="Q20" s="219"/>
      <c r="R20" s="220"/>
      <c r="S20" s="223"/>
      <c r="T20" s="59"/>
      <c r="U20" s="59"/>
      <c r="V20" s="59"/>
      <c r="W20" s="59"/>
      <c r="X20" s="59"/>
      <c r="Y20" s="179"/>
      <c r="Z20" s="179"/>
      <c r="AA20" s="179" t="s">
        <v>108</v>
      </c>
      <c r="AB20" s="180">
        <v>40</v>
      </c>
      <c r="AC20" s="180">
        <v>25</v>
      </c>
      <c r="AD20" s="180">
        <v>15</v>
      </c>
      <c r="AE20" s="180">
        <v>8</v>
      </c>
      <c r="AF20" s="180">
        <v>4</v>
      </c>
      <c r="AG20" s="180">
        <v>2</v>
      </c>
      <c r="AH20" s="180">
        <v>1</v>
      </c>
    </row>
    <row r="21" spans="1:39" ht="9.6" customHeight="1" x14ac:dyDescent="0.25">
      <c r="A21" s="218">
        <v>8</v>
      </c>
      <c r="B21" s="261" t="str">
        <f>IF($E21="","",VLOOKUP($E21,'Lány 6 kcs A ELO'!$A$7:$O$48,14))</f>
        <v/>
      </c>
      <c r="C21" s="261" t="str">
        <f>IF($E21="","",VLOOKUP($E21,'Lány 6 kcs A ELO'!$A$7:$O$48,15))</f>
        <v/>
      </c>
      <c r="D21" s="262" t="str">
        <f>IF($E21="","",VLOOKUP($E21,'Lány 6 kcs A ELO'!$A$7:$O$48,5))</f>
        <v/>
      </c>
      <c r="E21" s="263"/>
      <c r="F21" s="264" t="str">
        <f>UPPER(IF($E21="","",VLOOKUP($E21,'Lány 6 kcs A ELO'!$A$7:$O$48,2)))</f>
        <v/>
      </c>
      <c r="G21" s="264" t="str">
        <f>IF($E21="","",VLOOKUP($E21,'Lány 6 kcs A ELO'!$A$7:$O$48,3))</f>
        <v/>
      </c>
      <c r="H21" s="264"/>
      <c r="I21" s="264" t="str">
        <f>IF($E21="","",VLOOKUP($E21,'Lány 6 kcs A ELO'!$A$7:$O$48,4))</f>
        <v/>
      </c>
      <c r="J21" s="285"/>
      <c r="K21" s="266"/>
      <c r="L21" s="266"/>
      <c r="M21" s="266"/>
      <c r="N21" s="281"/>
      <c r="O21" s="219"/>
      <c r="P21" s="320"/>
      <c r="Q21" s="219"/>
      <c r="R21" s="220"/>
      <c r="S21" s="223"/>
      <c r="T21" s="59"/>
      <c r="U21" s="59"/>
      <c r="V21" s="59"/>
      <c r="W21" s="59"/>
      <c r="X21" s="59"/>
      <c r="Y21" s="179"/>
      <c r="Z21" s="179"/>
      <c r="AA21" s="179" t="s">
        <v>109</v>
      </c>
      <c r="AB21" s="180">
        <v>25</v>
      </c>
      <c r="AC21" s="180">
        <v>15</v>
      </c>
      <c r="AD21" s="180">
        <v>10</v>
      </c>
      <c r="AE21" s="180">
        <v>6</v>
      </c>
      <c r="AF21" s="180">
        <v>3</v>
      </c>
      <c r="AG21" s="180">
        <v>1</v>
      </c>
      <c r="AH21" s="180">
        <v>0</v>
      </c>
    </row>
    <row r="22" spans="1:39" ht="9.6" customHeight="1" x14ac:dyDescent="0.25">
      <c r="A22" s="224"/>
      <c r="B22" s="268"/>
      <c r="C22" s="268"/>
      <c r="D22" s="269"/>
      <c r="E22" s="268"/>
      <c r="F22" s="286"/>
      <c r="G22" s="286"/>
      <c r="H22" s="290"/>
      <c r="I22" s="286"/>
      <c r="J22" s="278"/>
      <c r="K22" s="266"/>
      <c r="L22" s="266"/>
      <c r="M22" s="266"/>
      <c r="N22" s="281"/>
      <c r="O22" s="279" t="s">
        <v>140</v>
      </c>
      <c r="P22" s="226" t="s">
        <v>377</v>
      </c>
      <c r="Q22" s="272" t="str">
        <f>UPPER(IF(OR(P22="a",P22="as"),O14,IF(OR(P22="b",P22="bs"),O30,0)))</f>
        <v>SERKÉDI  E</v>
      </c>
      <c r="R22" s="321"/>
      <c r="S22" s="223"/>
      <c r="T22" s="59"/>
      <c r="U22" s="59"/>
      <c r="V22" s="59"/>
      <c r="W22" s="59"/>
      <c r="X22" s="59"/>
      <c r="Y22" s="179"/>
      <c r="Z22" s="179"/>
      <c r="AA22" s="179" t="s">
        <v>110</v>
      </c>
      <c r="AB22" s="180">
        <v>15</v>
      </c>
      <c r="AC22" s="180">
        <v>10</v>
      </c>
      <c r="AD22" s="180">
        <v>6</v>
      </c>
      <c r="AE22" s="180">
        <v>3</v>
      </c>
      <c r="AF22" s="180">
        <v>1</v>
      </c>
      <c r="AG22" s="180">
        <v>0</v>
      </c>
      <c r="AH22" s="180">
        <v>0</v>
      </c>
    </row>
    <row r="23" spans="1:39" ht="9.6" customHeight="1" x14ac:dyDescent="0.25">
      <c r="A23" s="218">
        <v>9</v>
      </c>
      <c r="B23" s="261">
        <f>IF($E23="","",VLOOKUP($E23,'Lány 6 kcs A ELO'!$A$7:$O$48,14))</f>
        <v>0</v>
      </c>
      <c r="C23" s="261">
        <f>IF($E23="","",VLOOKUP($E23,'Lány 6 kcs A ELO'!$A$7:$O$48,15))</f>
        <v>0</v>
      </c>
      <c r="D23" s="262">
        <f>IF($E23="","",VLOOKUP($E23,'Lány 6 kcs A ELO'!$A$7:$O$48,5))</f>
        <v>0</v>
      </c>
      <c r="E23" s="263">
        <v>4</v>
      </c>
      <c r="F23" s="264" t="str">
        <f>UPPER(IF($E23="","",VLOOKUP($E23,'Lány 6 kcs A ELO'!$A$7:$O$48,2)))</f>
        <v xml:space="preserve">BLUM </v>
      </c>
      <c r="G23" s="264" t="str">
        <f>IF($E23="","",VLOOKUP($E23,'Lány 6 kcs A ELO'!$A$7:$O$48,3))</f>
        <v>Hanna</v>
      </c>
      <c r="H23" s="264"/>
      <c r="I23" s="264" t="str">
        <f>IF($E23="","",VLOOKUP($E23,'Lány 6 kcs A ELO'!$A$7:$O$48,4))</f>
        <v>Bácsalmási Hunyadi János Gimnázium</v>
      </c>
      <c r="J23" s="265"/>
      <c r="K23" s="266"/>
      <c r="L23" s="266"/>
      <c r="M23" s="266"/>
      <c r="N23" s="281"/>
      <c r="O23" s="219"/>
      <c r="P23" s="320"/>
      <c r="Q23" s="266" t="s">
        <v>396</v>
      </c>
      <c r="R23" s="320"/>
      <c r="S23" s="223"/>
      <c r="T23" s="59"/>
      <c r="U23" s="59"/>
      <c r="V23" s="59"/>
      <c r="W23" s="59"/>
      <c r="X23" s="59"/>
      <c r="Y23" s="179"/>
      <c r="Z23" s="179"/>
      <c r="AA23" s="179" t="s">
        <v>112</v>
      </c>
      <c r="AB23" s="180">
        <v>10</v>
      </c>
      <c r="AC23" s="180">
        <v>6</v>
      </c>
      <c r="AD23" s="180">
        <v>3</v>
      </c>
      <c r="AE23" s="180">
        <v>1</v>
      </c>
      <c r="AF23" s="180">
        <v>0</v>
      </c>
      <c r="AG23" s="180">
        <v>0</v>
      </c>
      <c r="AH23" s="180">
        <v>0</v>
      </c>
    </row>
    <row r="24" spans="1:39" ht="9.6" customHeight="1" x14ac:dyDescent="0.25">
      <c r="A24" s="224"/>
      <c r="B24" s="268"/>
      <c r="C24" s="268"/>
      <c r="D24" s="269"/>
      <c r="E24" s="268"/>
      <c r="F24" s="266"/>
      <c r="G24" s="266"/>
      <c r="H24" s="270"/>
      <c r="I24" s="279" t="s">
        <v>140</v>
      </c>
      <c r="J24" s="225" t="s">
        <v>377</v>
      </c>
      <c r="K24" s="272" t="str">
        <f>UPPER(IF(OR(J24="a",J24="as"),F23,IF(OR(J24="b",J24="bs"),F25,0)))</f>
        <v xml:space="preserve">BLUM </v>
      </c>
      <c r="L24" s="272"/>
      <c r="M24" s="266"/>
      <c r="N24" s="281"/>
      <c r="O24" s="219"/>
      <c r="P24" s="320"/>
      <c r="Q24" s="219"/>
      <c r="R24" s="320"/>
      <c r="S24" s="223"/>
      <c r="T24" s="59"/>
      <c r="U24" s="59"/>
      <c r="V24" s="59"/>
      <c r="W24" s="59"/>
      <c r="X24" s="59"/>
      <c r="Y24" s="179"/>
      <c r="Z24" s="179"/>
      <c r="AA24" s="179" t="s">
        <v>113</v>
      </c>
      <c r="AB24" s="180">
        <v>6</v>
      </c>
      <c r="AC24" s="180">
        <v>3</v>
      </c>
      <c r="AD24" s="180">
        <v>1</v>
      </c>
      <c r="AE24" s="180">
        <v>0</v>
      </c>
      <c r="AF24" s="180">
        <v>0</v>
      </c>
      <c r="AG24" s="180">
        <v>0</v>
      </c>
      <c r="AH24" s="180">
        <v>0</v>
      </c>
    </row>
    <row r="25" spans="1:39" ht="9.6" customHeight="1" x14ac:dyDescent="0.25">
      <c r="A25" s="224">
        <v>10</v>
      </c>
      <c r="B25" s="261" t="str">
        <f>IF($E25="","",VLOOKUP($E25,'Lány 6 kcs A ELO'!$A$7:$O$48,14))</f>
        <v/>
      </c>
      <c r="C25" s="261" t="str">
        <f>IF($E25="","",VLOOKUP($E25,'Lány 6 kcs A ELO'!$A$7:$O$48,15))</f>
        <v/>
      </c>
      <c r="D25" s="262" t="str">
        <f>IF($E25="","",VLOOKUP($E25,'Lány 6 kcs A ELO'!$A$7:$O$48,5))</f>
        <v/>
      </c>
      <c r="E25" s="263"/>
      <c r="F25" s="274" t="str">
        <f>UPPER(IF($E25="","",VLOOKUP($E25,'Lány 6 kcs A ELO'!$A$7:$O$48,2)))</f>
        <v/>
      </c>
      <c r="G25" s="274" t="str">
        <f>IF($E25="","",VLOOKUP($E25,'Lány 6 kcs A ELO'!$A$7:$O$48,3))</f>
        <v/>
      </c>
      <c r="H25" s="274"/>
      <c r="I25" s="274" t="str">
        <f>IF($E25="","",VLOOKUP($E25,'Lány 6 kcs A ELO'!$A$7:$O$48,4))</f>
        <v/>
      </c>
      <c r="J25" s="275"/>
      <c r="K25" s="266"/>
      <c r="L25" s="276"/>
      <c r="M25" s="266"/>
      <c r="N25" s="281"/>
      <c r="O25" s="219"/>
      <c r="P25" s="320"/>
      <c r="Q25" s="219"/>
      <c r="R25" s="320"/>
      <c r="S25" s="223"/>
      <c r="T25" s="59"/>
      <c r="U25" s="59"/>
      <c r="V25" s="59"/>
      <c r="W25" s="59"/>
      <c r="X25" s="59"/>
      <c r="Y25" s="179"/>
      <c r="Z25" s="179"/>
      <c r="AA25" s="179" t="s">
        <v>114</v>
      </c>
      <c r="AB25" s="180">
        <v>3</v>
      </c>
      <c r="AC25" s="180">
        <v>2</v>
      </c>
      <c r="AD25" s="180">
        <v>1</v>
      </c>
      <c r="AE25" s="180">
        <v>0</v>
      </c>
      <c r="AF25" s="180">
        <v>0</v>
      </c>
      <c r="AG25" s="180">
        <v>0</v>
      </c>
      <c r="AH25" s="180">
        <v>0</v>
      </c>
    </row>
    <row r="26" spans="1:39" ht="9.6" customHeight="1" x14ac:dyDescent="0.25">
      <c r="A26" s="224"/>
      <c r="B26" s="268"/>
      <c r="C26" s="268"/>
      <c r="D26" s="269"/>
      <c r="E26" s="277"/>
      <c r="F26" s="266"/>
      <c r="G26" s="266"/>
      <c r="H26" s="270"/>
      <c r="I26" s="266"/>
      <c r="J26" s="278"/>
      <c r="K26" s="279" t="s">
        <v>140</v>
      </c>
      <c r="L26" s="226" t="s">
        <v>377</v>
      </c>
      <c r="M26" s="272" t="str">
        <f>UPPER(IF(OR(L26="a",L26="as"),K24,IF(OR(L26="b",L26="bs"),K28,0)))</f>
        <v xml:space="preserve">BLUM </v>
      </c>
      <c r="N26" s="280"/>
      <c r="O26" s="219"/>
      <c r="P26" s="320"/>
      <c r="Q26" s="219"/>
      <c r="R26" s="320"/>
      <c r="S26" s="223"/>
      <c r="T26" s="59"/>
      <c r="U26" s="59"/>
      <c r="V26" s="59"/>
      <c r="W26" s="59"/>
      <c r="X26" s="59"/>
      <c r="AL26" s="59"/>
      <c r="AM26" s="59"/>
    </row>
    <row r="27" spans="1:39" ht="9.6" customHeight="1" x14ac:dyDescent="0.25">
      <c r="A27" s="224">
        <v>11</v>
      </c>
      <c r="B27" s="261">
        <f>IF($E27="","",VLOOKUP($E27,'Lány 6 kcs A ELO'!$A$7:$O$48,14))</f>
        <v>0</v>
      </c>
      <c r="C27" s="261">
        <f>IF($E27="","",VLOOKUP($E27,'Lány 6 kcs A ELO'!$A$7:$O$48,15))</f>
        <v>0</v>
      </c>
      <c r="D27" s="262">
        <f>IF($E27="","",VLOOKUP($E27,'Lány 6 kcs A ELO'!$A$7:$O$48,5))</f>
        <v>0</v>
      </c>
      <c r="E27" s="263">
        <v>12</v>
      </c>
      <c r="F27" s="274" t="str">
        <f>UPPER(IF($E27="","",VLOOKUP($E27,'Lány 6 kcs A ELO'!$A$7:$O$48,2)))</f>
        <v xml:space="preserve">ÁBRAHÁM </v>
      </c>
      <c r="G27" s="274" t="str">
        <f>IF($E27="","",VLOOKUP($E27,'Lány 6 kcs A ELO'!$A$7:$O$48,3))</f>
        <v>Fanni</v>
      </c>
      <c r="H27" s="274"/>
      <c r="I27" s="274" t="str">
        <f>IF($E27="","",VLOOKUP($E27,'Lány 6 kcs A ELO'!$A$7:$O$48,4))</f>
        <v>Bajai III. Béla Gimnázium</v>
      </c>
      <c r="J27" s="265"/>
      <c r="K27" s="266"/>
      <c r="L27" s="282"/>
      <c r="M27" s="266" t="s">
        <v>402</v>
      </c>
      <c r="N27" s="283"/>
      <c r="O27" s="219"/>
      <c r="P27" s="320"/>
      <c r="Q27" s="219"/>
      <c r="R27" s="320"/>
      <c r="S27" s="223"/>
      <c r="T27" s="59"/>
      <c r="U27" s="59"/>
      <c r="V27" s="59"/>
      <c r="W27" s="59"/>
      <c r="X27" s="59"/>
      <c r="AL27" s="59"/>
      <c r="AM27" s="59"/>
    </row>
    <row r="28" spans="1:39" ht="9.6" customHeight="1" x14ac:dyDescent="0.25">
      <c r="A28" s="218"/>
      <c r="B28" s="268"/>
      <c r="C28" s="268"/>
      <c r="D28" s="269"/>
      <c r="E28" s="277"/>
      <c r="F28" s="266"/>
      <c r="G28" s="266"/>
      <c r="H28" s="270"/>
      <c r="I28" s="279" t="s">
        <v>140</v>
      </c>
      <c r="J28" s="225" t="s">
        <v>383</v>
      </c>
      <c r="K28" s="272" t="str">
        <f>UPPER(IF(OR(J28="a",J28="as"),F27,IF(OR(J28="b",J28="bs"),F29,0)))</f>
        <v xml:space="preserve">ÁBRAHÁM </v>
      </c>
      <c r="L28" s="284"/>
      <c r="M28" s="266"/>
      <c r="N28" s="283"/>
      <c r="O28" s="219"/>
      <c r="P28" s="320"/>
      <c r="Q28" s="219"/>
      <c r="R28" s="320"/>
      <c r="S28" s="223"/>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24">
        <v>12</v>
      </c>
      <c r="B29" s="261" t="str">
        <f>IF($E29="","",VLOOKUP($E29,'Lány 6 kcs A ELO'!$A$7:$O$48,14))</f>
        <v/>
      </c>
      <c r="C29" s="261" t="str">
        <f>IF($E29="","",VLOOKUP($E29,'Lány 6 kcs A ELO'!$A$7:$O$48,15))</f>
        <v/>
      </c>
      <c r="D29" s="262" t="str">
        <f>IF($E29="","",VLOOKUP($E29,'Lány 6 kcs A ELO'!$A$7:$O$48,5))</f>
        <v/>
      </c>
      <c r="E29" s="263"/>
      <c r="F29" s="274" t="str">
        <f>UPPER(IF($E29="","",VLOOKUP($E29,'Lány 6 kcs A ELO'!$A$7:$O$48,2)))</f>
        <v/>
      </c>
      <c r="G29" s="274" t="str">
        <f>IF($E29="","",VLOOKUP($E29,'Lány 6 kcs A ELO'!$A$7:$O$48,3))</f>
        <v/>
      </c>
      <c r="H29" s="274"/>
      <c r="I29" s="274" t="str">
        <f>IF($E29="","",VLOOKUP($E29,'Lány 6 kcs A ELO'!$A$7:$O$48,4))</f>
        <v/>
      </c>
      <c r="J29" s="285"/>
      <c r="K29" s="266"/>
      <c r="L29" s="266"/>
      <c r="M29" s="266"/>
      <c r="N29" s="283"/>
      <c r="O29" s="219"/>
      <c r="P29" s="320"/>
      <c r="Q29" s="219"/>
      <c r="R29" s="320"/>
      <c r="S29" s="223"/>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24"/>
      <c r="B30" s="268"/>
      <c r="C30" s="268"/>
      <c r="D30" s="269"/>
      <c r="E30" s="277"/>
      <c r="F30" s="266"/>
      <c r="G30" s="266"/>
      <c r="H30" s="270"/>
      <c r="I30" s="266"/>
      <c r="J30" s="278"/>
      <c r="K30" s="266"/>
      <c r="L30" s="266"/>
      <c r="M30" s="279" t="s">
        <v>140</v>
      </c>
      <c r="N30" s="226" t="s">
        <v>377</v>
      </c>
      <c r="O30" s="272" t="str">
        <f>UPPER(IF(OR(N30="a",N30="as"),M26,IF(OR(N30="b",N30="bs"),M34,0)))</f>
        <v xml:space="preserve">BLUM </v>
      </c>
      <c r="P30" s="322"/>
      <c r="Q30" s="219"/>
      <c r="R30" s="320"/>
      <c r="S30" s="223"/>
      <c r="T30" s="59"/>
      <c r="U30" s="59"/>
      <c r="V30" s="59"/>
      <c r="W30" s="59"/>
      <c r="X30" s="59"/>
      <c r="Y30" s="59"/>
      <c r="Z30" s="59"/>
      <c r="AA30" s="59"/>
      <c r="AB30" s="59"/>
      <c r="AC30" s="59"/>
      <c r="AD30" s="59"/>
      <c r="AE30" s="59"/>
      <c r="AF30" s="59"/>
      <c r="AG30" s="59"/>
      <c r="AH30" s="59"/>
      <c r="AI30" s="59"/>
      <c r="AJ30" s="59"/>
      <c r="AK30" s="59"/>
    </row>
    <row r="31" spans="1:39" ht="9.6" customHeight="1" x14ac:dyDescent="0.25">
      <c r="A31" s="224">
        <v>13</v>
      </c>
      <c r="B31" s="261">
        <f>IF($E31="","",VLOOKUP($E31,'Lány 6 kcs A ELO'!$A$7:$O$48,14))</f>
        <v>0</v>
      </c>
      <c r="C31" s="261">
        <f>IF($E31="","",VLOOKUP($E31,'Lány 6 kcs A ELO'!$A$7:$O$48,15))</f>
        <v>0</v>
      </c>
      <c r="D31" s="262">
        <f>IF($E31="","",VLOOKUP($E31,'Lány 6 kcs A ELO'!$A$7:$O$48,5))</f>
        <v>0</v>
      </c>
      <c r="E31" s="263">
        <v>15</v>
      </c>
      <c r="F31" s="274" t="str">
        <f>UPPER(IF($E31="","",VLOOKUP($E31,'Lány 6 kcs A ELO'!$A$7:$O$48,2)))</f>
        <v xml:space="preserve">BORS </v>
      </c>
      <c r="G31" s="274" t="str">
        <f>IF($E31="","",VLOOKUP($E31,'Lány 6 kcs A ELO'!$A$7:$O$48,3))</f>
        <v>Liza</v>
      </c>
      <c r="H31" s="274"/>
      <c r="I31" s="274" t="str">
        <f>IF($E31="","",VLOOKUP($E31,'Lány 6 kcs A ELO'!$A$7:$O$48,4))</f>
        <v>Siófoki Perczel M. Gimn. és Koll.</v>
      </c>
      <c r="J31" s="287"/>
      <c r="K31" s="266"/>
      <c r="L31" s="266"/>
      <c r="M31" s="266"/>
      <c r="N31" s="283"/>
      <c r="O31" s="266" t="s">
        <v>445</v>
      </c>
      <c r="P31" s="220"/>
      <c r="Q31" s="219"/>
      <c r="R31" s="320"/>
      <c r="S31" s="223"/>
      <c r="T31" s="59"/>
      <c r="U31" s="59"/>
      <c r="V31" s="59"/>
      <c r="W31" s="59"/>
      <c r="X31" s="59"/>
      <c r="Y31" s="59"/>
      <c r="Z31" s="59"/>
      <c r="AA31" s="59"/>
      <c r="AB31" s="59"/>
      <c r="AC31" s="59"/>
      <c r="AD31" s="59"/>
      <c r="AE31" s="59"/>
      <c r="AF31" s="59"/>
      <c r="AG31" s="59"/>
      <c r="AH31" s="59"/>
      <c r="AI31" s="59"/>
      <c r="AJ31" s="59"/>
      <c r="AK31" s="59"/>
    </row>
    <row r="32" spans="1:39" ht="9.6" customHeight="1" x14ac:dyDescent="0.25">
      <c r="A32" s="224"/>
      <c r="B32" s="268"/>
      <c r="C32" s="268"/>
      <c r="D32" s="269"/>
      <c r="E32" s="277"/>
      <c r="F32" s="266"/>
      <c r="G32" s="266"/>
      <c r="H32" s="270"/>
      <c r="I32" s="279" t="s">
        <v>140</v>
      </c>
      <c r="J32" s="225" t="s">
        <v>383</v>
      </c>
      <c r="K32" s="272" t="str">
        <f>UPPER(IF(OR(J32="a",J32="as"),F31,IF(OR(J32="b",J32="bs"),F33,0)))</f>
        <v xml:space="preserve">BORS </v>
      </c>
      <c r="L32" s="272"/>
      <c r="M32" s="266"/>
      <c r="N32" s="283"/>
      <c r="O32" s="219"/>
      <c r="P32" s="220"/>
      <c r="Q32" s="219"/>
      <c r="R32" s="320"/>
      <c r="S32" s="223"/>
      <c r="T32" s="59"/>
      <c r="U32" s="59"/>
      <c r="V32" s="59"/>
      <c r="W32" s="59"/>
      <c r="X32" s="59"/>
      <c r="Y32" s="59"/>
      <c r="Z32" s="59"/>
      <c r="AA32" s="59"/>
      <c r="AB32" s="59"/>
      <c r="AC32" s="59"/>
      <c r="AD32" s="59"/>
      <c r="AE32" s="59"/>
      <c r="AF32" s="59"/>
      <c r="AG32" s="59"/>
      <c r="AH32" s="59"/>
      <c r="AI32" s="59"/>
      <c r="AJ32" s="59"/>
      <c r="AK32" s="59"/>
    </row>
    <row r="33" spans="1:37" ht="9.6" customHeight="1" x14ac:dyDescent="0.25">
      <c r="A33" s="224">
        <v>14</v>
      </c>
      <c r="B33" s="261">
        <f>IF($E33="","",VLOOKUP($E33,'Lány 6 kcs A ELO'!$A$7:$O$48,14))</f>
        <v>0</v>
      </c>
      <c r="C33" s="261">
        <f>IF($E33="","",VLOOKUP($E33,'Lány 6 kcs A ELO'!$A$7:$O$48,15))</f>
        <v>0</v>
      </c>
      <c r="D33" s="262">
        <f>IF($E33="","",VLOOKUP($E33,'Lány 6 kcs A ELO'!$A$7:$O$48,5))</f>
        <v>0</v>
      </c>
      <c r="E33" s="263">
        <v>19</v>
      </c>
      <c r="F33" s="274" t="str">
        <f>UPPER(IF($E33="","",VLOOKUP($E33,'Lány 6 kcs A ELO'!$A$7:$O$48,2)))</f>
        <v xml:space="preserve">KOVÁCS </v>
      </c>
      <c r="G33" s="274" t="str">
        <f>IF($E33="","",VLOOKUP($E33,'Lány 6 kcs A ELO'!$A$7:$O$48,3))</f>
        <v>Sarolta</v>
      </c>
      <c r="H33" s="274"/>
      <c r="I33" s="274" t="str">
        <f>IF($E33="","",VLOOKUP($E33,'Lány 6 kcs A ELO'!$A$7:$O$48,4))</f>
        <v>Debreceni Fazekas Mihály Gimnázium</v>
      </c>
      <c r="J33" s="275"/>
      <c r="K33" s="266" t="s">
        <v>396</v>
      </c>
      <c r="L33" s="276"/>
      <c r="M33" s="266"/>
      <c r="N33" s="283"/>
      <c r="O33" s="219"/>
      <c r="P33" s="220"/>
      <c r="Q33" s="219"/>
      <c r="R33" s="320"/>
      <c r="S33" s="223"/>
      <c r="T33" s="59"/>
      <c r="U33" s="59"/>
      <c r="V33" s="59"/>
      <c r="W33" s="59"/>
      <c r="X33" s="59"/>
      <c r="Y33" s="59"/>
      <c r="Z33" s="59"/>
      <c r="AA33" s="59"/>
      <c r="AB33" s="59"/>
      <c r="AC33" s="59"/>
      <c r="AD33" s="59"/>
      <c r="AE33" s="59"/>
      <c r="AF33" s="59"/>
      <c r="AG33" s="59"/>
      <c r="AH33" s="59"/>
      <c r="AI33" s="59"/>
      <c r="AJ33" s="59"/>
      <c r="AK33" s="59"/>
    </row>
    <row r="34" spans="1:37" ht="9.6" customHeight="1" x14ac:dyDescent="0.25">
      <c r="A34" s="224"/>
      <c r="B34" s="268"/>
      <c r="C34" s="268"/>
      <c r="D34" s="269"/>
      <c r="E34" s="277"/>
      <c r="F34" s="266"/>
      <c r="G34" s="266"/>
      <c r="H34" s="270"/>
      <c r="I34" s="266"/>
      <c r="J34" s="278"/>
      <c r="K34" s="279" t="s">
        <v>140</v>
      </c>
      <c r="L34" s="226" t="s">
        <v>384</v>
      </c>
      <c r="M34" s="272" t="str">
        <f>UPPER(IF(OR(L34="a",L34="as"),K32,IF(OR(L34="b",L34="bs"),K36,0)))</f>
        <v>VECSERI</v>
      </c>
      <c r="N34" s="289"/>
      <c r="O34" s="219"/>
      <c r="P34" s="220"/>
      <c r="Q34" s="219"/>
      <c r="R34" s="320"/>
      <c r="S34" s="223"/>
      <c r="T34" s="59"/>
      <c r="U34" s="59"/>
      <c r="V34" s="59"/>
      <c r="W34" s="59"/>
      <c r="X34" s="59"/>
      <c r="Y34" s="59"/>
      <c r="Z34" s="59"/>
      <c r="AA34" s="59"/>
      <c r="AB34" s="59"/>
      <c r="AC34" s="59"/>
      <c r="AD34" s="59"/>
      <c r="AE34" s="59"/>
      <c r="AF34" s="59"/>
      <c r="AG34" s="59"/>
      <c r="AH34" s="59"/>
      <c r="AI34" s="59"/>
      <c r="AJ34" s="59"/>
      <c r="AK34" s="59"/>
    </row>
    <row r="35" spans="1:37" ht="9.6" customHeight="1" x14ac:dyDescent="0.25">
      <c r="A35" s="224">
        <v>15</v>
      </c>
      <c r="B35" s="261">
        <f>IF($E35="","",VLOOKUP($E35,'Lány 6 kcs A ELO'!$A$7:$O$48,14))</f>
        <v>0</v>
      </c>
      <c r="C35" s="261">
        <f>IF($E35="","",VLOOKUP($E35,'Lány 6 kcs A ELO'!$A$7:$O$48,15))</f>
        <v>0</v>
      </c>
      <c r="D35" s="262">
        <f>IF($E35="","",VLOOKUP($E35,'Lány 6 kcs A ELO'!$A$7:$O$48,5))</f>
        <v>0</v>
      </c>
      <c r="E35" s="263">
        <v>5</v>
      </c>
      <c r="F35" s="274" t="str">
        <f>UPPER(IF($E35="","",VLOOKUP($E35,'Lány 6 kcs A ELO'!$A$7:$O$48,2)))</f>
        <v>VECSERI</v>
      </c>
      <c r="G35" s="274" t="str">
        <f>IF($E35="","",VLOOKUP($E35,'Lány 6 kcs A ELO'!$A$7:$O$48,3))</f>
        <v xml:space="preserve"> Bianka</v>
      </c>
      <c r="H35" s="274"/>
      <c r="I35" s="274" t="str">
        <f>IF($E35="","",VLOOKUP($E35,'Lány 6 kcs A ELO'!$A$7:$O$48,4))</f>
        <v>Konstruktív Életvezetés Iskolája Alapítványi Általános Iskola</v>
      </c>
      <c r="J35" s="265"/>
      <c r="K35" s="266"/>
      <c r="L35" s="282"/>
      <c r="M35" s="266" t="s">
        <v>400</v>
      </c>
      <c r="N35" s="281"/>
      <c r="O35" s="219"/>
      <c r="P35" s="220"/>
      <c r="Q35" s="219"/>
      <c r="R35" s="320"/>
      <c r="S35" s="223"/>
      <c r="T35" s="59"/>
      <c r="U35" s="59"/>
      <c r="V35" s="59"/>
      <c r="W35" s="59"/>
      <c r="X35" s="59"/>
      <c r="Y35" s="59"/>
      <c r="Z35" s="59"/>
      <c r="AA35" s="59"/>
      <c r="AB35" s="59"/>
      <c r="AC35" s="59"/>
      <c r="AD35" s="59"/>
      <c r="AE35" s="59"/>
      <c r="AF35" s="59"/>
      <c r="AG35" s="59"/>
      <c r="AH35" s="59"/>
      <c r="AI35" s="59"/>
      <c r="AJ35" s="59"/>
      <c r="AK35" s="59"/>
    </row>
    <row r="36" spans="1:37" ht="9.6" customHeight="1" x14ac:dyDescent="0.25">
      <c r="A36" s="224"/>
      <c r="B36" s="268"/>
      <c r="C36" s="268"/>
      <c r="D36" s="269"/>
      <c r="E36" s="268"/>
      <c r="F36" s="266"/>
      <c r="G36" s="266"/>
      <c r="H36" s="270"/>
      <c r="I36" s="279" t="s">
        <v>140</v>
      </c>
      <c r="J36" s="225" t="s">
        <v>383</v>
      </c>
      <c r="K36" s="272" t="str">
        <f>UPPER(IF(OR(J36="a",J36="as"),F35,IF(OR(J36="b",J36="bs"),F37,0)))</f>
        <v>VECSERI</v>
      </c>
      <c r="L36" s="284"/>
      <c r="M36" s="266"/>
      <c r="N36" s="281"/>
      <c r="O36" s="219"/>
      <c r="P36" s="220"/>
      <c r="Q36" s="219"/>
      <c r="R36" s="320"/>
      <c r="S36" s="223"/>
      <c r="T36" s="59"/>
      <c r="U36" s="59"/>
      <c r="V36" s="59"/>
      <c r="W36" s="59"/>
      <c r="X36" s="59"/>
      <c r="Y36" s="59"/>
      <c r="Z36" s="59"/>
      <c r="AA36" s="59"/>
      <c r="AB36" s="59"/>
      <c r="AC36" s="59"/>
      <c r="AD36" s="59"/>
      <c r="AE36" s="59"/>
      <c r="AF36" s="59"/>
      <c r="AG36" s="59"/>
      <c r="AH36" s="59"/>
      <c r="AI36" s="59"/>
      <c r="AJ36" s="59"/>
      <c r="AK36" s="59"/>
    </row>
    <row r="37" spans="1:37" ht="9.6" customHeight="1" x14ac:dyDescent="0.25">
      <c r="A37" s="218">
        <v>16</v>
      </c>
      <c r="B37" s="261" t="str">
        <f>IF($E37="","",VLOOKUP($E37,'Lány 6 kcs A ELO'!$A$7:$O$48,14))</f>
        <v/>
      </c>
      <c r="C37" s="261" t="str">
        <f>IF($E37="","",VLOOKUP($E37,'Lány 6 kcs A ELO'!$A$7:$O$48,15))</f>
        <v/>
      </c>
      <c r="D37" s="262" t="str">
        <f>IF($E37="","",VLOOKUP($E37,'Lány 6 kcs A ELO'!$A$7:$O$48,5))</f>
        <v/>
      </c>
      <c r="E37" s="263"/>
      <c r="F37" s="264" t="str">
        <f>UPPER(IF($E37="","",VLOOKUP($E37,'Lány 6 kcs A ELO'!$A$7:$O$48,2)))</f>
        <v/>
      </c>
      <c r="G37" s="264" t="str">
        <f>IF($E37="","",VLOOKUP($E37,'Lány 6 kcs A ELO'!$A$7:$O$48,3))</f>
        <v/>
      </c>
      <c r="H37" s="264"/>
      <c r="I37" s="264" t="str">
        <f>IF($E37="","",VLOOKUP($E37,'Lány 6 kcs A ELO'!$A$7:$O$48,4))</f>
        <v/>
      </c>
      <c r="J37" s="285"/>
      <c r="K37" s="266"/>
      <c r="L37" s="266"/>
      <c r="M37" s="266"/>
      <c r="N37" s="281"/>
      <c r="O37" s="220"/>
      <c r="P37" s="220"/>
      <c r="Q37" s="219"/>
      <c r="R37" s="320"/>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24"/>
      <c r="B38" s="268"/>
      <c r="C38" s="268"/>
      <c r="D38" s="269"/>
      <c r="E38" s="268"/>
      <c r="F38" s="266"/>
      <c r="G38" s="266"/>
      <c r="H38" s="270"/>
      <c r="I38" s="266"/>
      <c r="J38" s="278"/>
      <c r="K38" s="266"/>
      <c r="L38" s="266"/>
      <c r="M38" s="266"/>
      <c r="N38" s="281"/>
      <c r="O38" s="323" t="s">
        <v>144</v>
      </c>
      <c r="P38" s="324"/>
      <c r="Q38" s="341" t="s">
        <v>454</v>
      </c>
      <c r="R38" s="325"/>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18">
        <v>17</v>
      </c>
      <c r="B39" s="261" t="str">
        <f>IF($E39="","",VLOOKUP($E39,'Lány 6 kcs A ELO'!$A$7:$O$48,14))</f>
        <v/>
      </c>
      <c r="C39" s="261" t="str">
        <f>IF($E39="","",VLOOKUP($E39,'Lány 6 kcs A ELO'!$A$7:$O$48,15))</f>
        <v/>
      </c>
      <c r="D39" s="262" t="str">
        <f>IF($E39="","",VLOOKUP($E39,'Lány 6 kcs A ELO'!$A$7:$O$48,5))</f>
        <v/>
      </c>
      <c r="E39" s="263"/>
      <c r="F39" s="264" t="str">
        <f>UPPER(IF($E39="","",VLOOKUP($E39,'Lány 6 kcs A ELO'!$A$7:$O$48,2)))</f>
        <v/>
      </c>
      <c r="G39" s="264" t="str">
        <f>IF($E39="","",VLOOKUP($E39,'Lány 6 kcs A ELO'!$A$7:$O$48,3))</f>
        <v/>
      </c>
      <c r="H39" s="264"/>
      <c r="I39" s="264" t="str">
        <f>IF($E39="","",VLOOKUP($E39,'Lány 6 kcs A ELO'!$A$7:$O$48,4))</f>
        <v/>
      </c>
      <c r="J39" s="265"/>
      <c r="K39" s="266"/>
      <c r="L39" s="266"/>
      <c r="M39" s="266"/>
      <c r="N39" s="281"/>
      <c r="O39" s="279" t="s">
        <v>140</v>
      </c>
      <c r="P39" s="326"/>
      <c r="Q39" s="342" t="s">
        <v>403</v>
      </c>
      <c r="R39" s="320"/>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24"/>
      <c r="B40" s="268"/>
      <c r="C40" s="268"/>
      <c r="D40" s="269"/>
      <c r="E40" s="268"/>
      <c r="F40" s="266"/>
      <c r="G40" s="266"/>
      <c r="H40" s="270"/>
      <c r="I40" s="279" t="s">
        <v>140</v>
      </c>
      <c r="J40" s="225" t="s">
        <v>384</v>
      </c>
      <c r="K40" s="272" t="str">
        <f>UPPER(IF(OR(J40="a",J40="as"),F39,IF(OR(J40="b",J40="bs"),F41,0)))</f>
        <v>JÁNOSIK</v>
      </c>
      <c r="L40" s="272"/>
      <c r="M40" s="266"/>
      <c r="N40" s="281"/>
      <c r="O40" s="219"/>
      <c r="P40" s="220"/>
      <c r="Q40" s="219"/>
      <c r="R40" s="320"/>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24">
        <v>18</v>
      </c>
      <c r="B41" s="261">
        <f>IF($E41="","",VLOOKUP($E41,'Lány 6 kcs A ELO'!$A$7:$O$48,14))</f>
        <v>0</v>
      </c>
      <c r="C41" s="261">
        <f>IF($E41="","",VLOOKUP($E41,'Lány 6 kcs A ELO'!$A$7:$O$48,15))</f>
        <v>0</v>
      </c>
      <c r="D41" s="262">
        <f>IF($E41="","",VLOOKUP($E41,'Lány 6 kcs A ELO'!$A$7:$O$48,5))</f>
        <v>0</v>
      </c>
      <c r="E41" s="263">
        <v>9</v>
      </c>
      <c r="F41" s="274" t="str">
        <f>UPPER(IF($E41="","",VLOOKUP($E41,'Lány 6 kcs A ELO'!$A$7:$O$48,2)))</f>
        <v>JÁNOSIK</v>
      </c>
      <c r="G41" s="274" t="str">
        <f>IF($E41="","",VLOOKUP($E41,'Lány 6 kcs A ELO'!$A$7:$O$48,3))</f>
        <v>Liliána</v>
      </c>
      <c r="H41" s="274"/>
      <c r="I41" s="274">
        <f>IF($E41="","",VLOOKUP($E41,'Lány 6 kcs A ELO'!$A$7:$O$48,4))</f>
        <v>0</v>
      </c>
      <c r="J41" s="275"/>
      <c r="K41" s="266"/>
      <c r="L41" s="276"/>
      <c r="M41" s="266"/>
      <c r="N41" s="281"/>
      <c r="O41" s="219"/>
      <c r="P41" s="220"/>
      <c r="Q41" s="344" t="str">
        <f>IF(Y3="","",CONCATENATE(AB1," pont"))</f>
        <v/>
      </c>
      <c r="R41" s="344"/>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24"/>
      <c r="B42" s="268"/>
      <c r="C42" s="268"/>
      <c r="D42" s="269"/>
      <c r="E42" s="277"/>
      <c r="F42" s="266"/>
      <c r="G42" s="266"/>
      <c r="H42" s="270"/>
      <c r="I42" s="266"/>
      <c r="J42" s="278"/>
      <c r="K42" s="279" t="s">
        <v>140</v>
      </c>
      <c r="L42" s="226" t="s">
        <v>384</v>
      </c>
      <c r="M42" s="272" t="str">
        <f>UPPER(IF(OR(L42="a",L42="as"),K40,IF(OR(L42="b",L42="bs"),K44,0)))</f>
        <v xml:space="preserve">MARJANOVIC </v>
      </c>
      <c r="N42" s="280"/>
      <c r="O42" s="219"/>
      <c r="P42" s="220"/>
      <c r="Q42" s="219"/>
      <c r="R42" s="320"/>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24">
        <v>19</v>
      </c>
      <c r="B43" s="261">
        <f>IF($E43="","",VLOOKUP($E43,'Lány 6 kcs A ELO'!$A$7:$O$48,14))</f>
        <v>0</v>
      </c>
      <c r="C43" s="261">
        <f>IF($E43="","",VLOOKUP($E43,'Lány 6 kcs A ELO'!$A$7:$O$48,15))</f>
        <v>0</v>
      </c>
      <c r="D43" s="262">
        <f>IF($E43="","",VLOOKUP($E43,'Lány 6 kcs A ELO'!$A$7:$O$48,5))</f>
        <v>0</v>
      </c>
      <c r="E43" s="263">
        <v>17</v>
      </c>
      <c r="F43" s="274" t="str">
        <f>UPPER(IF($E43="","",VLOOKUP($E43,'Lány 6 kcs A ELO'!$A$7:$O$48,2)))</f>
        <v xml:space="preserve">MARJANOVIC </v>
      </c>
      <c r="G43" s="274" t="str">
        <f>IF($E43="","",VLOOKUP($E43,'Lány 6 kcs A ELO'!$A$7:$O$48,3))</f>
        <v>Danica</v>
      </c>
      <c r="H43" s="274"/>
      <c r="I43" s="274" t="str">
        <f>IF($E43="","",VLOOKUP($E43,'Lány 6 kcs A ELO'!$A$7:$O$48,4))</f>
        <v>Nikola Tesla Szerb Tanítási Nyelvű Óvoda, Általános Iskola, Gimnázium, Kollégium és Könyvtár</v>
      </c>
      <c r="J43" s="265"/>
      <c r="K43" s="266"/>
      <c r="L43" s="282"/>
      <c r="M43" s="266" t="s">
        <v>409</v>
      </c>
      <c r="N43" s="283"/>
      <c r="O43" s="219"/>
      <c r="P43" s="220"/>
      <c r="Q43" s="219"/>
      <c r="R43" s="320"/>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24"/>
      <c r="B44" s="268"/>
      <c r="C44" s="268"/>
      <c r="D44" s="269"/>
      <c r="E44" s="277"/>
      <c r="F44" s="266"/>
      <c r="G44" s="266"/>
      <c r="H44" s="270"/>
      <c r="I44" s="279" t="s">
        <v>140</v>
      </c>
      <c r="J44" s="225" t="s">
        <v>383</v>
      </c>
      <c r="K44" s="272" t="str">
        <f>UPPER(IF(OR(J44="a",J44="as"),F43,IF(OR(J44="b",J44="bs"),F45,0)))</f>
        <v xml:space="preserve">MARJANOVIC </v>
      </c>
      <c r="L44" s="284"/>
      <c r="M44" s="266"/>
      <c r="N44" s="283"/>
      <c r="O44" s="219"/>
      <c r="P44" s="220"/>
      <c r="Q44" s="219"/>
      <c r="R44" s="320"/>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24">
        <v>20</v>
      </c>
      <c r="B45" s="261">
        <f>IF($E45="","",VLOOKUP($E45,'Lány 6 kcs A ELO'!$A$7:$O$48,14))</f>
        <v>0</v>
      </c>
      <c r="C45" s="261">
        <f>IF($E45="","",VLOOKUP($E45,'Lány 6 kcs A ELO'!$A$7:$O$48,15))</f>
        <v>0</v>
      </c>
      <c r="D45" s="262">
        <f>IF($E45="","",VLOOKUP($E45,'Lány 6 kcs A ELO'!$A$7:$O$48,5))</f>
        <v>0</v>
      </c>
      <c r="E45" s="263">
        <v>14</v>
      </c>
      <c r="F45" s="274" t="str">
        <f>UPPER(IF($E45="","",VLOOKUP($E45,'Lány 6 kcs A ELO'!$A$7:$O$48,2)))</f>
        <v>KOVÁCS</v>
      </c>
      <c r="G45" s="274" t="str">
        <f>IF($E45="","",VLOOKUP($E45,'Lány 6 kcs A ELO'!$A$7:$O$48,3))</f>
        <v>Kinga</v>
      </c>
      <c r="H45" s="274"/>
      <c r="I45" s="274" t="str">
        <f>IF($E45="","",VLOOKUP($E45,'Lány 6 kcs A ELO'!$A$7:$O$48,4))</f>
        <v>Zöldliget Baptista Gimn. Velence</v>
      </c>
      <c r="J45" s="285"/>
      <c r="K45" s="266" t="s">
        <v>395</v>
      </c>
      <c r="L45" s="266"/>
      <c r="M45" s="266"/>
      <c r="N45" s="283"/>
      <c r="O45" s="219"/>
      <c r="P45" s="220"/>
      <c r="Q45" s="219"/>
      <c r="R45" s="320"/>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24"/>
      <c r="B46" s="268"/>
      <c r="C46" s="268"/>
      <c r="D46" s="269"/>
      <c r="E46" s="277"/>
      <c r="F46" s="266"/>
      <c r="G46" s="266"/>
      <c r="H46" s="270"/>
      <c r="I46" s="266"/>
      <c r="J46" s="278"/>
      <c r="K46" s="266"/>
      <c r="L46" s="266"/>
      <c r="M46" s="279" t="s">
        <v>140</v>
      </c>
      <c r="N46" s="226" t="s">
        <v>384</v>
      </c>
      <c r="O46" s="272" t="str">
        <f>UPPER(IF(OR(N46="a",N46="as"),M42,IF(OR(N46="b",N46="bs"),M50,0)))</f>
        <v xml:space="preserve">SERKÉDI </v>
      </c>
      <c r="P46" s="321"/>
      <c r="Q46" s="219"/>
      <c r="R46" s="320"/>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24">
        <v>21</v>
      </c>
      <c r="B47" s="261">
        <f>IF($E47="","",VLOOKUP($E47,'Lány 6 kcs A ELO'!$A$7:$O$48,14))</f>
        <v>0</v>
      </c>
      <c r="C47" s="261">
        <f>IF($E47="","",VLOOKUP($E47,'Lány 6 kcs A ELO'!$A$7:$O$48,15))</f>
        <v>0</v>
      </c>
      <c r="D47" s="262">
        <f>IF($E47="","",VLOOKUP($E47,'Lány 6 kcs A ELO'!$A$7:$O$48,5))</f>
        <v>0</v>
      </c>
      <c r="E47" s="263">
        <v>6</v>
      </c>
      <c r="F47" s="274" t="str">
        <f>UPPER(IF($E47="","",VLOOKUP($E47,'Lány 6 kcs A ELO'!$A$7:$O$48,2)))</f>
        <v xml:space="preserve">SERKÉDI </v>
      </c>
      <c r="G47" s="274" t="str">
        <f>IF($E47="","",VLOOKUP($E47,'Lány 6 kcs A ELO'!$A$7:$O$48,3))</f>
        <v>Csenge</v>
      </c>
      <c r="H47" s="274"/>
      <c r="I47" s="274" t="str">
        <f>IF($E47="","",VLOOKUP($E47,'Lány 6 kcs A ELO'!$A$7:$O$48,4))</f>
        <v>Balatonfüredi Szent Benedek Gimnázium, Technikum és Kollégium</v>
      </c>
      <c r="J47" s="287"/>
      <c r="K47" s="266"/>
      <c r="L47" s="266"/>
      <c r="M47" s="266"/>
      <c r="N47" s="283"/>
      <c r="O47" s="266" t="s">
        <v>447</v>
      </c>
      <c r="P47" s="320"/>
      <c r="Q47" s="219"/>
      <c r="R47" s="320"/>
      <c r="S47" s="223"/>
      <c r="T47" s="59"/>
      <c r="U47" s="59"/>
      <c r="V47" s="59"/>
      <c r="W47" s="59"/>
      <c r="X47" s="59"/>
      <c r="Y47" s="59"/>
      <c r="Z47" s="59"/>
      <c r="AA47" s="59"/>
      <c r="AB47" s="59"/>
      <c r="AC47" s="59"/>
      <c r="AD47" s="59"/>
      <c r="AE47" s="59"/>
      <c r="AF47" s="59"/>
      <c r="AG47" s="59"/>
      <c r="AH47" s="59"/>
      <c r="AI47" s="59"/>
      <c r="AJ47" s="59"/>
      <c r="AK47" s="59"/>
    </row>
    <row r="48" spans="1:37" ht="9.6" customHeight="1" x14ac:dyDescent="0.25">
      <c r="A48" s="224"/>
      <c r="B48" s="268"/>
      <c r="C48" s="268"/>
      <c r="D48" s="269"/>
      <c r="E48" s="277"/>
      <c r="F48" s="266"/>
      <c r="G48" s="266"/>
      <c r="H48" s="270"/>
      <c r="I48" s="279" t="s">
        <v>140</v>
      </c>
      <c r="J48" s="225" t="s">
        <v>383</v>
      </c>
      <c r="K48" s="272" t="str">
        <f>UPPER(IF(OR(J48="a",J48="as"),F47,IF(OR(J48="b",J48="bs"),F49,0)))</f>
        <v xml:space="preserve">SERKÉDI </v>
      </c>
      <c r="L48" s="272"/>
      <c r="M48" s="266"/>
      <c r="N48" s="283"/>
      <c r="O48" s="219"/>
      <c r="P48" s="320"/>
      <c r="Q48" s="219"/>
      <c r="R48" s="320"/>
      <c r="S48" s="223"/>
      <c r="T48" s="59"/>
      <c r="U48" s="59"/>
      <c r="V48" s="59"/>
      <c r="W48" s="59"/>
      <c r="X48" s="59"/>
      <c r="Y48" s="59"/>
      <c r="Z48" s="59"/>
      <c r="AA48" s="59"/>
      <c r="AB48" s="59"/>
      <c r="AC48" s="59"/>
      <c r="AD48" s="59"/>
      <c r="AE48" s="59"/>
      <c r="AF48" s="59"/>
      <c r="AG48" s="59"/>
      <c r="AH48" s="59"/>
      <c r="AI48" s="59"/>
      <c r="AJ48" s="59"/>
      <c r="AK48" s="59"/>
    </row>
    <row r="49" spans="1:37" ht="9.6" customHeight="1" x14ac:dyDescent="0.25">
      <c r="A49" s="224">
        <v>22</v>
      </c>
      <c r="B49" s="261" t="str">
        <f>IF($E49="","",VLOOKUP($E49,'Lány 6 kcs A ELO'!$A$7:$O$48,14))</f>
        <v/>
      </c>
      <c r="C49" s="261" t="str">
        <f>IF($E49="","",VLOOKUP($E49,'Lány 6 kcs A ELO'!$A$7:$O$48,15))</f>
        <v/>
      </c>
      <c r="D49" s="262" t="str">
        <f>IF($E49="","",VLOOKUP($E49,'Lány 6 kcs A ELO'!$A$7:$O$48,5))</f>
        <v/>
      </c>
      <c r="E49" s="263"/>
      <c r="F49" s="274" t="str">
        <f>UPPER(IF($E49="","",VLOOKUP($E49,'Lány 6 kcs A ELO'!$A$7:$O$48,2)))</f>
        <v/>
      </c>
      <c r="G49" s="274" t="str">
        <f>IF($E49="","",VLOOKUP($E49,'Lány 6 kcs A ELO'!$A$7:$O$48,3))</f>
        <v/>
      </c>
      <c r="H49" s="274"/>
      <c r="I49" s="274" t="str">
        <f>IF($E49="","",VLOOKUP($E49,'Lány 6 kcs A ELO'!$A$7:$O$48,4))</f>
        <v/>
      </c>
      <c r="J49" s="275"/>
      <c r="K49" s="266"/>
      <c r="L49" s="276"/>
      <c r="M49" s="266"/>
      <c r="N49" s="283"/>
      <c r="O49" s="219"/>
      <c r="P49" s="320"/>
      <c r="Q49" s="219"/>
      <c r="R49" s="320"/>
      <c r="S49" s="223"/>
      <c r="T49" s="59"/>
      <c r="U49" s="59"/>
      <c r="V49" s="59"/>
      <c r="W49" s="59"/>
      <c r="X49" s="59"/>
      <c r="Y49" s="59"/>
      <c r="Z49" s="59"/>
      <c r="AA49" s="59"/>
      <c r="AB49" s="59"/>
      <c r="AC49" s="59"/>
      <c r="AD49" s="59"/>
      <c r="AE49" s="59"/>
      <c r="AF49" s="59"/>
      <c r="AG49" s="59"/>
      <c r="AH49" s="59"/>
      <c r="AI49" s="59"/>
      <c r="AJ49" s="59"/>
      <c r="AK49" s="59"/>
    </row>
    <row r="50" spans="1:37" ht="9.6" customHeight="1" x14ac:dyDescent="0.25">
      <c r="A50" s="224"/>
      <c r="B50" s="268"/>
      <c r="C50" s="268"/>
      <c r="D50" s="269"/>
      <c r="E50" s="277"/>
      <c r="F50" s="266"/>
      <c r="G50" s="266"/>
      <c r="H50" s="270"/>
      <c r="I50" s="266"/>
      <c r="J50" s="278"/>
      <c r="K50" s="279" t="s">
        <v>140</v>
      </c>
      <c r="L50" s="226" t="s">
        <v>383</v>
      </c>
      <c r="M50" s="272" t="str">
        <f>UPPER(IF(OR(L50="a",L50="as"),K48,IF(OR(L50="b",L50="bs"),K52,0)))</f>
        <v xml:space="preserve">SERKÉDI </v>
      </c>
      <c r="N50" s="289"/>
      <c r="O50" s="219"/>
      <c r="P50" s="320"/>
      <c r="Q50" s="219"/>
      <c r="R50" s="320"/>
      <c r="S50" s="223"/>
      <c r="T50" s="59"/>
      <c r="U50" s="59"/>
      <c r="V50" s="59"/>
      <c r="W50" s="59"/>
      <c r="X50" s="59"/>
      <c r="Y50" s="59"/>
      <c r="Z50" s="59"/>
      <c r="AA50" s="59"/>
      <c r="AB50" s="59"/>
      <c r="AC50" s="59"/>
      <c r="AD50" s="59"/>
      <c r="AE50" s="59"/>
      <c r="AF50" s="59"/>
      <c r="AG50" s="59"/>
      <c r="AH50" s="59"/>
      <c r="AI50" s="59"/>
      <c r="AJ50" s="59"/>
      <c r="AK50" s="59"/>
    </row>
    <row r="51" spans="1:37" ht="9.6" customHeight="1" x14ac:dyDescent="0.25">
      <c r="A51" s="224">
        <v>23</v>
      </c>
      <c r="B51" s="261" t="str">
        <f>IF($E51="","",VLOOKUP($E51,'Lány 6 kcs A ELO'!$A$7:$O$48,14))</f>
        <v/>
      </c>
      <c r="C51" s="261" t="str">
        <f>IF($E51="","",VLOOKUP($E51,'Lány 6 kcs A ELO'!$A$7:$O$48,15))</f>
        <v/>
      </c>
      <c r="D51" s="262" t="str">
        <f>IF($E51="","",VLOOKUP($E51,'Lány 6 kcs A ELO'!$A$7:$O$48,5))</f>
        <v/>
      </c>
      <c r="E51" s="263"/>
      <c r="F51" s="274" t="str">
        <f>UPPER(IF($E51="","",VLOOKUP($E51,'Lány 6 kcs A ELO'!$A$7:$O$48,2)))</f>
        <v/>
      </c>
      <c r="G51" s="274" t="str">
        <f>IF($E51="","",VLOOKUP($E51,'Lány 6 kcs A ELO'!$A$7:$O$48,3))</f>
        <v/>
      </c>
      <c r="H51" s="274"/>
      <c r="I51" s="274" t="str">
        <f>IF($E51="","",VLOOKUP($E51,'Lány 6 kcs A ELO'!$A$7:$O$48,4))</f>
        <v/>
      </c>
      <c r="J51" s="265"/>
      <c r="K51" s="266"/>
      <c r="L51" s="282"/>
      <c r="M51" s="266" t="s">
        <v>440</v>
      </c>
      <c r="N51" s="281"/>
      <c r="O51" s="219"/>
      <c r="P51" s="320"/>
      <c r="Q51" s="219"/>
      <c r="R51" s="320"/>
      <c r="S51" s="223"/>
      <c r="T51" s="59"/>
      <c r="U51" s="59"/>
      <c r="V51" s="59"/>
      <c r="W51" s="59"/>
      <c r="X51" s="59"/>
      <c r="Y51" s="59"/>
      <c r="Z51" s="59"/>
      <c r="AA51" s="59"/>
      <c r="AB51" s="59"/>
      <c r="AC51" s="59"/>
      <c r="AD51" s="59"/>
      <c r="AE51" s="59"/>
      <c r="AF51" s="59"/>
      <c r="AG51" s="59"/>
      <c r="AH51" s="59"/>
      <c r="AI51" s="59"/>
      <c r="AJ51" s="59"/>
      <c r="AK51" s="59"/>
    </row>
    <row r="52" spans="1:37" ht="9.6" customHeight="1" x14ac:dyDescent="0.25">
      <c r="A52" s="224"/>
      <c r="B52" s="268"/>
      <c r="C52" s="268"/>
      <c r="D52" s="269"/>
      <c r="E52" s="268"/>
      <c r="F52" s="266"/>
      <c r="G52" s="266"/>
      <c r="H52" s="270"/>
      <c r="I52" s="279" t="s">
        <v>140</v>
      </c>
      <c r="J52" s="225" t="s">
        <v>378</v>
      </c>
      <c r="K52" s="272" t="str">
        <f>UPPER(IF(OR(J52="a",J52="as"),F51,IF(OR(J52="b",J52="bs"),F53,0)))</f>
        <v xml:space="preserve">JÁSZFAI </v>
      </c>
      <c r="L52" s="284"/>
      <c r="M52" s="266"/>
      <c r="N52" s="281"/>
      <c r="O52" s="219"/>
      <c r="P52" s="320"/>
      <c r="Q52" s="219"/>
      <c r="R52" s="320"/>
      <c r="S52" s="223"/>
      <c r="T52" s="59"/>
      <c r="U52" s="59"/>
      <c r="V52" s="59"/>
      <c r="W52" s="59"/>
      <c r="X52" s="59"/>
      <c r="Y52" s="59"/>
      <c r="Z52" s="59"/>
      <c r="AA52" s="59"/>
      <c r="AB52" s="59"/>
      <c r="AC52" s="59"/>
      <c r="AD52" s="59"/>
      <c r="AE52" s="59"/>
      <c r="AF52" s="59"/>
      <c r="AG52" s="59"/>
      <c r="AH52" s="59"/>
      <c r="AI52" s="59"/>
      <c r="AJ52" s="59"/>
      <c r="AK52" s="59"/>
    </row>
    <row r="53" spans="1:37" ht="9.6" customHeight="1" x14ac:dyDescent="0.25">
      <c r="A53" s="218">
        <v>24</v>
      </c>
      <c r="B53" s="261">
        <f>IF($E53="","",VLOOKUP($E53,'Lány 6 kcs A ELO'!$A$7:$O$48,14))</f>
        <v>0</v>
      </c>
      <c r="C53" s="261">
        <f>IF($E53="","",VLOOKUP($E53,'Lány 6 kcs A ELO'!$A$7:$O$48,15))</f>
        <v>0</v>
      </c>
      <c r="D53" s="262">
        <f>IF($E53="","",VLOOKUP($E53,'Lány 6 kcs A ELO'!$A$7:$O$48,5))</f>
        <v>0</v>
      </c>
      <c r="E53" s="263">
        <v>3</v>
      </c>
      <c r="F53" s="264" t="str">
        <f>UPPER(IF($E53="","",VLOOKUP($E53,'Lány 6 kcs A ELO'!$A$7:$O$48,2)))</f>
        <v xml:space="preserve">JÁSZFAI </v>
      </c>
      <c r="G53" s="264" t="str">
        <f>IF($E53="","",VLOOKUP($E53,'Lány 6 kcs A ELO'!$A$7:$O$48,3))</f>
        <v>Fanni Léna</v>
      </c>
      <c r="H53" s="264"/>
      <c r="I53" s="264" t="str">
        <f>IF($E53="","",VLOOKUP($E53,'Lány 6 kcs A ELO'!$A$7:$O$48,4))</f>
        <v>Váci SZC Lányi Ferenc Technikum és Szakképző I</v>
      </c>
      <c r="J53" s="285"/>
      <c r="K53" s="266"/>
      <c r="L53" s="266"/>
      <c r="M53" s="266"/>
      <c r="N53" s="281"/>
      <c r="O53" s="219"/>
      <c r="P53" s="320"/>
      <c r="Q53" s="219"/>
      <c r="R53" s="320"/>
      <c r="S53" s="223"/>
      <c r="T53" s="59"/>
      <c r="U53" s="59"/>
      <c r="V53" s="59"/>
      <c r="W53" s="59"/>
      <c r="X53" s="59"/>
      <c r="Y53" s="59"/>
      <c r="Z53" s="59"/>
      <c r="AA53" s="59"/>
      <c r="AB53" s="59"/>
      <c r="AC53" s="59"/>
      <c r="AD53" s="59"/>
      <c r="AE53" s="59"/>
      <c r="AF53" s="59"/>
      <c r="AG53" s="59"/>
      <c r="AH53" s="59"/>
      <c r="AI53" s="59"/>
      <c r="AJ53" s="59"/>
      <c r="AK53" s="59"/>
    </row>
    <row r="54" spans="1:37" ht="9.6" customHeight="1" x14ac:dyDescent="0.25">
      <c r="A54" s="224"/>
      <c r="B54" s="268"/>
      <c r="C54" s="268"/>
      <c r="D54" s="269"/>
      <c r="E54" s="268"/>
      <c r="F54" s="286"/>
      <c r="G54" s="286"/>
      <c r="H54" s="290"/>
      <c r="I54" s="286"/>
      <c r="J54" s="278"/>
      <c r="K54" s="266"/>
      <c r="L54" s="266"/>
      <c r="M54" s="266"/>
      <c r="N54" s="281"/>
      <c r="O54" s="279" t="s">
        <v>140</v>
      </c>
      <c r="P54" s="226" t="s">
        <v>383</v>
      </c>
      <c r="Q54" s="272" t="str">
        <f>UPPER(IF(OR(P54="a",P54="as"),O46,IF(OR(P54="b",P54="bs"),O62,0)))</f>
        <v xml:space="preserve">SERKÉDI </v>
      </c>
      <c r="R54" s="322"/>
      <c r="S54" s="223"/>
      <c r="T54" s="59"/>
      <c r="U54" s="59"/>
      <c r="V54" s="59"/>
      <c r="W54" s="59"/>
      <c r="X54" s="59"/>
      <c r="Y54" s="59"/>
      <c r="Z54" s="59"/>
      <c r="AA54" s="59"/>
      <c r="AB54" s="59"/>
      <c r="AC54" s="59"/>
      <c r="AD54" s="59"/>
      <c r="AE54" s="59"/>
      <c r="AF54" s="59"/>
      <c r="AG54" s="59"/>
      <c r="AH54" s="59"/>
      <c r="AI54" s="59"/>
      <c r="AJ54" s="59"/>
      <c r="AK54" s="59"/>
    </row>
    <row r="55" spans="1:37" ht="9.6" customHeight="1" x14ac:dyDescent="0.25">
      <c r="A55" s="218">
        <v>25</v>
      </c>
      <c r="B55" s="261" t="str">
        <f>IF($E55="","",VLOOKUP($E55,'Lány 6 kcs A ELO'!$A$7:$O$48,14))</f>
        <v/>
      </c>
      <c r="C55" s="261" t="str">
        <f>IF($E55="","",VLOOKUP($E55,'Lány 6 kcs A ELO'!$A$7:$O$48,15))</f>
        <v/>
      </c>
      <c r="D55" s="262" t="str">
        <f>IF($E55="","",VLOOKUP($E55,'Lány 6 kcs A ELO'!$A$7:$O$48,5))</f>
        <v/>
      </c>
      <c r="E55" s="263"/>
      <c r="F55" s="264" t="str">
        <f>UPPER(IF($E55="","",VLOOKUP($E55,'Lány 6 kcs A ELO'!$A$7:$O$48,2)))</f>
        <v/>
      </c>
      <c r="G55" s="264" t="str">
        <f>IF($E55="","",VLOOKUP($E55,'Lány 6 kcs A ELO'!$A$7:$O$48,3))</f>
        <v/>
      </c>
      <c r="H55" s="264"/>
      <c r="I55" s="264" t="str">
        <f>IF($E55="","",VLOOKUP($E55,'Lány 6 kcs A ELO'!$A$7:$O$48,4))</f>
        <v/>
      </c>
      <c r="J55" s="265"/>
      <c r="K55" s="266"/>
      <c r="L55" s="266"/>
      <c r="M55" s="266"/>
      <c r="N55" s="281"/>
      <c r="O55" s="219"/>
      <c r="P55" s="320"/>
      <c r="Q55" s="266" t="s">
        <v>451</v>
      </c>
      <c r="R55" s="220"/>
      <c r="S55" s="223"/>
      <c r="T55" s="59"/>
      <c r="U55" s="59"/>
      <c r="V55" s="59"/>
      <c r="W55" s="59"/>
      <c r="X55" s="59"/>
      <c r="Y55" s="59"/>
      <c r="Z55" s="59"/>
      <c r="AA55" s="59"/>
      <c r="AB55" s="59"/>
      <c r="AC55" s="59"/>
      <c r="AD55" s="59"/>
      <c r="AE55" s="59"/>
      <c r="AF55" s="59"/>
      <c r="AG55" s="59"/>
      <c r="AH55" s="59"/>
      <c r="AI55" s="59"/>
      <c r="AJ55" s="59"/>
      <c r="AK55" s="59"/>
    </row>
    <row r="56" spans="1:37" ht="9.6" customHeight="1" x14ac:dyDescent="0.25">
      <c r="A56" s="224"/>
      <c r="B56" s="268"/>
      <c r="C56" s="268"/>
      <c r="D56" s="269"/>
      <c r="E56" s="268"/>
      <c r="F56" s="266"/>
      <c r="G56" s="266"/>
      <c r="H56" s="270"/>
      <c r="I56" s="279" t="s">
        <v>140</v>
      </c>
      <c r="J56" s="225" t="s">
        <v>384</v>
      </c>
      <c r="K56" s="272" t="str">
        <f>UPPER(IF(OR(J56="a",J56="as"),F55,IF(OR(J56="b",J56="bs"),F57,0)))</f>
        <v xml:space="preserve">BOCSÁK 	</v>
      </c>
      <c r="L56" s="272"/>
      <c r="M56" s="266"/>
      <c r="N56" s="281"/>
      <c r="O56" s="219"/>
      <c r="P56" s="320"/>
      <c r="Q56" s="219"/>
      <c r="R56" s="220"/>
      <c r="S56" s="223"/>
      <c r="T56" s="59"/>
      <c r="U56" s="59"/>
      <c r="V56" s="59"/>
      <c r="W56" s="59"/>
      <c r="X56" s="59"/>
      <c r="Y56" s="59"/>
      <c r="Z56" s="59"/>
      <c r="AA56" s="59"/>
      <c r="AB56" s="59"/>
      <c r="AC56" s="59"/>
      <c r="AD56" s="59"/>
      <c r="AE56" s="59"/>
      <c r="AF56" s="59"/>
      <c r="AG56" s="59"/>
      <c r="AH56" s="59"/>
      <c r="AI56" s="59"/>
      <c r="AJ56" s="59"/>
      <c r="AK56" s="59"/>
    </row>
    <row r="57" spans="1:37" ht="9.6" customHeight="1" x14ac:dyDescent="0.25">
      <c r="A57" s="224">
        <v>26</v>
      </c>
      <c r="B57" s="261">
        <f>IF($E57="","",VLOOKUP($E57,'Lány 6 kcs A ELO'!$A$7:$O$48,14))</f>
        <v>0</v>
      </c>
      <c r="C57" s="261">
        <f>IF($E57="","",VLOOKUP($E57,'Lány 6 kcs A ELO'!$A$7:$O$48,15))</f>
        <v>0</v>
      </c>
      <c r="D57" s="262">
        <f>IF($E57="","",VLOOKUP($E57,'Lány 6 kcs A ELO'!$A$7:$O$48,5))</f>
        <v>0</v>
      </c>
      <c r="E57" s="263">
        <v>7</v>
      </c>
      <c r="F57" s="274" t="str">
        <f>UPPER(IF($E57="","",VLOOKUP($E57,'Lány 6 kcs A ELO'!$A$7:$O$48,2)))</f>
        <v xml:space="preserve">BOCSÁK 	</v>
      </c>
      <c r="G57" s="274" t="str">
        <f>IF($E57="","",VLOOKUP($E57,'Lány 6 kcs A ELO'!$A$7:$O$48,3))</f>
        <v>Henriett Anna</v>
      </c>
      <c r="H57" s="274"/>
      <c r="I57" s="274" t="str">
        <f>IF($E57="","",VLOOKUP($E57,'Lány 6 kcs A ELO'!$A$7:$O$48,4))</f>
        <v>Premontrei Szent Norbert Gimnázium</v>
      </c>
      <c r="J57" s="275"/>
      <c r="K57" s="266"/>
      <c r="L57" s="276"/>
      <c r="M57" s="266"/>
      <c r="N57" s="281"/>
      <c r="O57" s="219"/>
      <c r="P57" s="320"/>
      <c r="Q57" s="219"/>
      <c r="R57" s="220"/>
      <c r="S57" s="223"/>
      <c r="T57" s="59"/>
      <c r="U57" s="59"/>
      <c r="V57" s="59"/>
      <c r="W57" s="59"/>
      <c r="X57" s="59"/>
      <c r="Y57" s="59"/>
      <c r="Z57" s="59"/>
      <c r="AA57" s="59"/>
      <c r="AB57" s="59"/>
      <c r="AC57" s="59"/>
      <c r="AD57" s="59"/>
      <c r="AE57" s="59"/>
      <c r="AF57" s="59"/>
      <c r="AG57" s="59"/>
      <c r="AH57" s="59"/>
      <c r="AI57" s="59"/>
      <c r="AJ57" s="59"/>
      <c r="AK57" s="59"/>
    </row>
    <row r="58" spans="1:37" ht="9.6" customHeight="1" x14ac:dyDescent="0.25">
      <c r="A58" s="224"/>
      <c r="B58" s="268"/>
      <c r="C58" s="268"/>
      <c r="D58" s="269"/>
      <c r="E58" s="277"/>
      <c r="F58" s="266"/>
      <c r="G58" s="266"/>
      <c r="H58" s="270"/>
      <c r="I58" s="266"/>
      <c r="J58" s="278"/>
      <c r="K58" s="279" t="s">
        <v>140</v>
      </c>
      <c r="L58" s="226" t="s">
        <v>384</v>
      </c>
      <c r="M58" s="272" t="str">
        <f>UPPER(IF(OR(L58="a",L58="as"),K56,IF(OR(L58="b",L58="bs"),K60,0)))</f>
        <v>SISKA</v>
      </c>
      <c r="N58" s="280"/>
      <c r="O58" s="219"/>
      <c r="P58" s="320"/>
      <c r="Q58" s="219"/>
      <c r="R58" s="220"/>
      <c r="S58" s="223"/>
      <c r="T58" s="59"/>
      <c r="U58" s="59"/>
      <c r="V58" s="59"/>
      <c r="W58" s="59"/>
      <c r="X58" s="59"/>
      <c r="Y58" s="59"/>
      <c r="Z58" s="59"/>
      <c r="AA58" s="59"/>
      <c r="AB58" s="59"/>
      <c r="AC58" s="59"/>
      <c r="AD58" s="59"/>
      <c r="AE58" s="59"/>
      <c r="AF58" s="59"/>
      <c r="AG58" s="59"/>
      <c r="AH58" s="59"/>
      <c r="AI58" s="59"/>
      <c r="AJ58" s="59"/>
      <c r="AK58" s="59"/>
    </row>
    <row r="59" spans="1:37" ht="9.6" customHeight="1" x14ac:dyDescent="0.25">
      <c r="A59" s="224">
        <v>27</v>
      </c>
      <c r="B59" s="261">
        <f>IF($E59="","",VLOOKUP($E59,'Lány 6 kcs A ELO'!$A$7:$O$48,14))</f>
        <v>0</v>
      </c>
      <c r="C59" s="261">
        <f>IF($E59="","",VLOOKUP($E59,'Lány 6 kcs A ELO'!$A$7:$O$48,15))</f>
        <v>0</v>
      </c>
      <c r="D59" s="262">
        <f>IF($E59="","",VLOOKUP($E59,'Lány 6 kcs A ELO'!$A$7:$O$48,5))</f>
        <v>0</v>
      </c>
      <c r="E59" s="263">
        <v>13</v>
      </c>
      <c r="F59" s="274" t="str">
        <f>UPPER(IF($E59="","",VLOOKUP($E59,'Lány 6 kcs A ELO'!$A$7:$O$48,2)))</f>
        <v>SISKA</v>
      </c>
      <c r="G59" s="274" t="str">
        <f>IF($E59="","",VLOOKUP($E59,'Lány 6 kcs A ELO'!$A$7:$O$48,3))</f>
        <v>Luca</v>
      </c>
      <c r="H59" s="274"/>
      <c r="I59" s="274" t="str">
        <f>IF($E59="","",VLOOKUP($E59,'Lány 6 kcs A ELO'!$A$7:$O$48,4))</f>
        <v>Vasvári Gimn. Szfvár</v>
      </c>
      <c r="J59" s="265"/>
      <c r="K59" s="266"/>
      <c r="L59" s="282"/>
      <c r="M59" s="266" t="s">
        <v>442</v>
      </c>
      <c r="N59" s="283"/>
      <c r="O59" s="219"/>
      <c r="P59" s="320"/>
      <c r="Q59" s="219"/>
      <c r="R59" s="220"/>
      <c r="S59" s="227"/>
      <c r="T59" s="59"/>
      <c r="U59" s="59"/>
      <c r="V59" s="59"/>
      <c r="W59" s="59"/>
      <c r="X59" s="59"/>
      <c r="Y59" s="59"/>
      <c r="Z59" s="59"/>
      <c r="AA59" s="59"/>
      <c r="AB59" s="59"/>
      <c r="AC59" s="59"/>
      <c r="AD59" s="59"/>
      <c r="AE59" s="59"/>
      <c r="AF59" s="59"/>
      <c r="AG59" s="59"/>
      <c r="AH59" s="59"/>
      <c r="AI59" s="59"/>
      <c r="AJ59" s="59"/>
      <c r="AK59" s="59"/>
    </row>
    <row r="60" spans="1:37" ht="9.6" customHeight="1" x14ac:dyDescent="0.25">
      <c r="A60" s="224"/>
      <c r="B60" s="268"/>
      <c r="C60" s="268"/>
      <c r="D60" s="269"/>
      <c r="E60" s="277"/>
      <c r="F60" s="266"/>
      <c r="G60" s="266"/>
      <c r="H60" s="270"/>
      <c r="I60" s="279" t="s">
        <v>140</v>
      </c>
      <c r="J60" s="225" t="s">
        <v>383</v>
      </c>
      <c r="K60" s="272" t="str">
        <f>UPPER(IF(OR(J60="a",J60="as"),F59,IF(OR(J60="b",J60="bs"),F61,0)))</f>
        <v>SISKA</v>
      </c>
      <c r="L60" s="284"/>
      <c r="M60" s="266"/>
      <c r="N60" s="283"/>
      <c r="O60" s="219"/>
      <c r="P60" s="320"/>
      <c r="Q60" s="219"/>
      <c r="R60" s="220"/>
      <c r="S60" s="223"/>
      <c r="T60" s="59"/>
      <c r="U60" s="59"/>
      <c r="V60" s="59"/>
      <c r="W60" s="59"/>
      <c r="X60" s="59"/>
      <c r="Y60" s="59"/>
      <c r="Z60" s="59"/>
      <c r="AA60" s="59"/>
      <c r="AB60" s="59"/>
      <c r="AC60" s="59"/>
      <c r="AD60" s="59"/>
      <c r="AE60" s="59"/>
      <c r="AF60" s="59"/>
      <c r="AG60" s="59"/>
      <c r="AH60" s="59"/>
      <c r="AI60" s="59"/>
      <c r="AJ60" s="59"/>
      <c r="AK60" s="59"/>
    </row>
    <row r="61" spans="1:37" ht="9.6" customHeight="1" x14ac:dyDescent="0.25">
      <c r="A61" s="224">
        <v>28</v>
      </c>
      <c r="B61" s="261" t="str">
        <f>IF($E61="","",VLOOKUP($E61,'Lány 6 kcs A ELO'!$A$7:$O$48,14))</f>
        <v/>
      </c>
      <c r="C61" s="261" t="str">
        <f>IF($E61="","",VLOOKUP($E61,'Lány 6 kcs A ELO'!$A$7:$O$48,15))</f>
        <v/>
      </c>
      <c r="D61" s="262" t="str">
        <f>IF($E61="","",VLOOKUP($E61,'Lány 6 kcs A ELO'!$A$7:$O$48,5))</f>
        <v/>
      </c>
      <c r="E61" s="263"/>
      <c r="F61" s="274" t="str">
        <f>UPPER(IF($E61="","",VLOOKUP($E61,'Lány 6 kcs A ELO'!$A$7:$O$48,2)))</f>
        <v/>
      </c>
      <c r="G61" s="274" t="str">
        <f>IF($E61="","",VLOOKUP($E61,'Lány 6 kcs A ELO'!$A$7:$O$48,3))</f>
        <v/>
      </c>
      <c r="H61" s="274"/>
      <c r="I61" s="274" t="str">
        <f>IF($E61="","",VLOOKUP($E61,'Lány 6 kcs A ELO'!$A$7:$O$48,4))</f>
        <v/>
      </c>
      <c r="J61" s="285"/>
      <c r="K61" s="266"/>
      <c r="L61" s="266"/>
      <c r="M61" s="266"/>
      <c r="N61" s="283"/>
      <c r="O61" s="219"/>
      <c r="P61" s="320"/>
      <c r="Q61" s="219"/>
      <c r="R61" s="220"/>
      <c r="S61" s="223"/>
      <c r="T61" s="59"/>
      <c r="U61" s="59"/>
      <c r="V61" s="59"/>
      <c r="W61" s="59"/>
      <c r="X61" s="59"/>
      <c r="Y61" s="59"/>
      <c r="Z61" s="59"/>
      <c r="AA61" s="59"/>
      <c r="AB61" s="59"/>
      <c r="AC61" s="59"/>
      <c r="AD61" s="59"/>
      <c r="AE61" s="59"/>
      <c r="AF61" s="59"/>
      <c r="AG61" s="59"/>
      <c r="AH61" s="59"/>
      <c r="AI61" s="59"/>
      <c r="AJ61" s="59"/>
      <c r="AK61" s="59"/>
    </row>
    <row r="62" spans="1:37" ht="9.6" customHeight="1" x14ac:dyDescent="0.25">
      <c r="A62" s="224"/>
      <c r="B62" s="268"/>
      <c r="C62" s="268"/>
      <c r="D62" s="269"/>
      <c r="E62" s="277"/>
      <c r="F62" s="266"/>
      <c r="G62" s="266"/>
      <c r="H62" s="270"/>
      <c r="I62" s="266"/>
      <c r="J62" s="278"/>
      <c r="K62" s="266"/>
      <c r="L62" s="266"/>
      <c r="M62" s="279" t="s">
        <v>140</v>
      </c>
      <c r="N62" s="226" t="s">
        <v>378</v>
      </c>
      <c r="O62" s="272" t="str">
        <f>UPPER(IF(OR(N62="a",N62="as"),M58,IF(OR(N62="b",N62="bs"),M66,0)))</f>
        <v>MÉSZÁROS</v>
      </c>
      <c r="P62" s="322"/>
      <c r="Q62" s="219"/>
      <c r="R62" s="220"/>
      <c r="S62" s="223"/>
      <c r="T62" s="59"/>
      <c r="U62" s="59"/>
      <c r="V62" s="59"/>
      <c r="W62" s="59"/>
      <c r="X62" s="59"/>
      <c r="Y62" s="59"/>
      <c r="Z62" s="59"/>
      <c r="AA62" s="59"/>
      <c r="AB62" s="59"/>
      <c r="AC62" s="59"/>
      <c r="AD62" s="59"/>
      <c r="AE62" s="59"/>
      <c r="AF62" s="59"/>
      <c r="AG62" s="59"/>
      <c r="AH62" s="59"/>
      <c r="AI62" s="59"/>
      <c r="AJ62" s="59"/>
      <c r="AK62" s="59"/>
    </row>
    <row r="63" spans="1:37" ht="9.6" customHeight="1" x14ac:dyDescent="0.25">
      <c r="A63" s="224">
        <v>29</v>
      </c>
      <c r="B63" s="261">
        <f>IF($E63="","",VLOOKUP($E63,'Lány 6 kcs A ELO'!$A$7:$O$48,14))</f>
        <v>0</v>
      </c>
      <c r="C63" s="261">
        <f>IF($E63="","",VLOOKUP($E63,'Lány 6 kcs A ELO'!$A$7:$O$48,15))</f>
        <v>0</v>
      </c>
      <c r="D63" s="262">
        <f>IF($E63="","",VLOOKUP($E63,'Lány 6 kcs A ELO'!$A$7:$O$48,5))</f>
        <v>0</v>
      </c>
      <c r="E63" s="263">
        <v>18</v>
      </c>
      <c r="F63" s="274" t="str">
        <f>UPPER(IF($E63="","",VLOOKUP($E63,'Lány 6 kcs A ELO'!$A$7:$O$48,2)))</f>
        <v xml:space="preserve">RUPF </v>
      </c>
      <c r="G63" s="274" t="str">
        <f>IF($E63="","",VLOOKUP($E63,'Lány 6 kcs A ELO'!$A$7:$O$48,3))</f>
        <v>Anna</v>
      </c>
      <c r="H63" s="274"/>
      <c r="I63" s="274" t="str">
        <f>IF($E63="","",VLOOKUP($E63,'Lány 6 kcs A ELO'!$A$7:$O$48,4))</f>
        <v>Eötvös József Evangélikus Gimnázium, Egészségügyi Technikum és Művészeti Szakgimnázium</v>
      </c>
      <c r="J63" s="287"/>
      <c r="K63" s="266"/>
      <c r="L63" s="266"/>
      <c r="M63" s="266"/>
      <c r="N63" s="283"/>
      <c r="O63" s="266" t="s">
        <v>448</v>
      </c>
      <c r="P63" s="281"/>
      <c r="Q63" s="221"/>
      <c r="R63" s="222"/>
      <c r="S63" s="223"/>
      <c r="T63" s="59"/>
      <c r="U63" s="59"/>
      <c r="V63" s="59"/>
      <c r="W63" s="59"/>
      <c r="X63" s="59"/>
      <c r="Y63" s="59"/>
      <c r="Z63" s="59"/>
      <c r="AA63" s="59"/>
      <c r="AB63" s="59"/>
      <c r="AC63" s="59"/>
      <c r="AD63" s="59"/>
      <c r="AE63" s="59"/>
      <c r="AF63" s="59"/>
      <c r="AG63" s="59"/>
      <c r="AH63" s="59"/>
      <c r="AI63" s="59"/>
      <c r="AJ63" s="59"/>
      <c r="AK63" s="59"/>
    </row>
    <row r="64" spans="1:37" ht="9.6" customHeight="1" x14ac:dyDescent="0.25">
      <c r="A64" s="224"/>
      <c r="B64" s="268"/>
      <c r="C64" s="268"/>
      <c r="D64" s="269"/>
      <c r="E64" s="277"/>
      <c r="F64" s="266"/>
      <c r="G64" s="266"/>
      <c r="H64" s="270"/>
      <c r="I64" s="279" t="s">
        <v>140</v>
      </c>
      <c r="J64" s="225" t="s">
        <v>383</v>
      </c>
      <c r="K64" s="272" t="str">
        <f>UPPER(IF(OR(J64="a",J64="as"),F63,IF(OR(J64="b",J64="bs"),F65,0)))</f>
        <v xml:space="preserve">RUPF </v>
      </c>
      <c r="L64" s="272"/>
      <c r="M64" s="266"/>
      <c r="N64" s="283"/>
      <c r="O64" s="281"/>
      <c r="P64" s="281"/>
      <c r="Q64" s="221"/>
      <c r="R64" s="222"/>
      <c r="S64" s="223"/>
      <c r="T64" s="59"/>
      <c r="U64" s="59"/>
      <c r="V64" s="59"/>
      <c r="W64" s="59"/>
      <c r="X64" s="59"/>
      <c r="Y64" s="59"/>
      <c r="Z64" s="59"/>
      <c r="AA64" s="59"/>
      <c r="AB64" s="59"/>
      <c r="AC64" s="59"/>
      <c r="AD64" s="59"/>
      <c r="AE64" s="59"/>
      <c r="AF64" s="59"/>
      <c r="AG64" s="59"/>
      <c r="AH64" s="59"/>
      <c r="AI64" s="59"/>
      <c r="AJ64" s="59"/>
      <c r="AK64" s="59"/>
    </row>
    <row r="65" spans="1:37" ht="9.6" customHeight="1" x14ac:dyDescent="0.25">
      <c r="A65" s="224">
        <v>30</v>
      </c>
      <c r="B65" s="261">
        <f>IF($E65="","",VLOOKUP($E65,'Lány 6 kcs A ELO'!$A$7:$O$48,14))</f>
        <v>0</v>
      </c>
      <c r="C65" s="261">
        <f>IF($E65="","",VLOOKUP($E65,'Lány 6 kcs A ELO'!$A$7:$O$48,15))</f>
        <v>0</v>
      </c>
      <c r="D65" s="262">
        <f>IF($E65="","",VLOOKUP($E65,'Lány 6 kcs A ELO'!$A$7:$O$48,5))</f>
        <v>0</v>
      </c>
      <c r="E65" s="263">
        <v>16</v>
      </c>
      <c r="F65" s="274" t="str">
        <f>UPPER(IF($E65="","",VLOOKUP($E65,'Lány 6 kcs A ELO'!$A$7:$O$48,2)))</f>
        <v>KOVÁCS-VARGA</v>
      </c>
      <c r="G65" s="274" t="str">
        <f>IF($E65="","",VLOOKUP($E65,'Lány 6 kcs A ELO'!$A$7:$O$48,3))</f>
        <v>Alíz</v>
      </c>
      <c r="H65" s="274"/>
      <c r="I65" s="274" t="str">
        <f>IF($E65="","",VLOOKUP($E65,'Lány 6 kcs A ELO'!$A$7:$O$48,4))</f>
        <v>Diósgyőri Gimnázium</v>
      </c>
      <c r="J65" s="275"/>
      <c r="K65" s="266" t="s">
        <v>409</v>
      </c>
      <c r="L65" s="276"/>
      <c r="M65" s="266"/>
      <c r="N65" s="283"/>
      <c r="O65" s="281"/>
      <c r="P65" s="281"/>
      <c r="Q65" s="221"/>
      <c r="R65" s="222"/>
      <c r="S65" s="223"/>
      <c r="T65" s="59"/>
      <c r="U65" s="59"/>
      <c r="V65" s="59"/>
      <c r="W65" s="59"/>
      <c r="X65" s="59"/>
      <c r="Y65" s="59"/>
      <c r="Z65" s="59"/>
      <c r="AA65" s="59"/>
      <c r="AB65" s="59"/>
      <c r="AC65" s="59"/>
      <c r="AD65" s="59"/>
      <c r="AE65" s="59"/>
      <c r="AF65" s="59"/>
      <c r="AG65" s="59"/>
      <c r="AH65" s="59"/>
      <c r="AI65" s="59"/>
      <c r="AJ65" s="59"/>
      <c r="AK65" s="59"/>
    </row>
    <row r="66" spans="1:37" ht="9.6" customHeight="1" x14ac:dyDescent="0.25">
      <c r="A66" s="224"/>
      <c r="B66" s="268"/>
      <c r="C66" s="268"/>
      <c r="D66" s="269"/>
      <c r="E66" s="277"/>
      <c r="F66" s="266"/>
      <c r="G66" s="266"/>
      <c r="H66" s="270"/>
      <c r="I66" s="266"/>
      <c r="J66" s="278"/>
      <c r="K66" s="279" t="s">
        <v>140</v>
      </c>
      <c r="L66" s="226" t="s">
        <v>378</v>
      </c>
      <c r="M66" s="272" t="str">
        <f>UPPER(IF(OR(L66="a",L66="as"),K64,IF(OR(L66="b",L66="bs"),K68,0)))</f>
        <v>MÉSZÁROS</v>
      </c>
      <c r="N66" s="289"/>
      <c r="O66" s="281"/>
      <c r="P66" s="281"/>
      <c r="Q66" s="221"/>
      <c r="R66" s="222"/>
      <c r="S66" s="223"/>
      <c r="T66" s="59"/>
      <c r="U66" s="59"/>
      <c r="V66" s="59"/>
      <c r="W66" s="59"/>
      <c r="X66" s="59"/>
      <c r="Y66" s="59"/>
      <c r="Z66" s="59"/>
      <c r="AA66" s="59"/>
      <c r="AB66" s="59"/>
      <c r="AC66" s="59"/>
      <c r="AD66" s="59"/>
      <c r="AE66" s="59"/>
      <c r="AF66" s="59"/>
      <c r="AG66" s="59"/>
      <c r="AH66" s="59"/>
      <c r="AI66" s="59"/>
      <c r="AJ66" s="59"/>
      <c r="AK66" s="59"/>
    </row>
    <row r="67" spans="1:37" ht="9.6" customHeight="1" x14ac:dyDescent="0.25">
      <c r="A67" s="224">
        <v>31</v>
      </c>
      <c r="B67" s="261" t="str">
        <f>IF($E67="","",VLOOKUP($E67,'Lány 6 kcs A ELO'!$A$7:$O$48,14))</f>
        <v/>
      </c>
      <c r="C67" s="261" t="str">
        <f>IF($E67="","",VLOOKUP($E67,'Lány 6 kcs A ELO'!$A$7:$O$48,15))</f>
        <v/>
      </c>
      <c r="D67" s="262" t="str">
        <f>IF($E67="","",VLOOKUP($E67,'Lány 6 kcs A ELO'!$A$7:$O$48,5))</f>
        <v/>
      </c>
      <c r="E67" s="263"/>
      <c r="F67" s="274" t="str">
        <f>UPPER(IF($E67="","",VLOOKUP($E67,'Lány 6 kcs A ELO'!$A$7:$O$48,2)))</f>
        <v/>
      </c>
      <c r="G67" s="274" t="str">
        <f>IF($E67="","",VLOOKUP($E67,'Lány 6 kcs A ELO'!$A$7:$O$48,3))</f>
        <v/>
      </c>
      <c r="H67" s="274"/>
      <c r="I67" s="274" t="str">
        <f>IF($E67="","",VLOOKUP($E67,'Lány 6 kcs A ELO'!$A$7:$O$48,4))</f>
        <v/>
      </c>
      <c r="J67" s="265"/>
      <c r="K67" s="266"/>
      <c r="L67" s="282"/>
      <c r="M67" s="266" t="s">
        <v>439</v>
      </c>
      <c r="N67" s="281"/>
      <c r="O67" s="281"/>
      <c r="P67" s="281"/>
      <c r="Q67" s="221"/>
      <c r="R67" s="222"/>
      <c r="S67" s="223"/>
      <c r="T67" s="59"/>
      <c r="U67" s="59"/>
      <c r="V67" s="59"/>
      <c r="W67" s="59"/>
      <c r="X67" s="59"/>
      <c r="Y67" s="59"/>
      <c r="Z67" s="59"/>
      <c r="AA67" s="59"/>
      <c r="AB67" s="59"/>
      <c r="AC67" s="59"/>
      <c r="AD67" s="59"/>
      <c r="AE67" s="59"/>
      <c r="AF67" s="59"/>
      <c r="AG67" s="59"/>
      <c r="AH67" s="59"/>
      <c r="AI67" s="59"/>
      <c r="AJ67" s="59"/>
      <c r="AK67" s="59"/>
    </row>
    <row r="68" spans="1:37" ht="9.6" customHeight="1" x14ac:dyDescent="0.25">
      <c r="A68" s="224"/>
      <c r="B68" s="268"/>
      <c r="C68" s="268"/>
      <c r="D68" s="269"/>
      <c r="E68" s="268"/>
      <c r="F68" s="266"/>
      <c r="G68" s="266"/>
      <c r="H68" s="270"/>
      <c r="I68" s="279" t="s">
        <v>140</v>
      </c>
      <c r="J68" s="225" t="s">
        <v>378</v>
      </c>
      <c r="K68" s="272" t="str">
        <f>UPPER(IF(OR(J68="a",J68="as"),F67,IF(OR(J68="b",J68="bs"),F69,0)))</f>
        <v>MÉSZÁROS</v>
      </c>
      <c r="L68" s="284"/>
      <c r="M68" s="266"/>
      <c r="N68" s="281"/>
      <c r="O68" s="281"/>
      <c r="P68" s="281"/>
      <c r="Q68" s="221"/>
      <c r="R68" s="222"/>
      <c r="S68" s="223"/>
      <c r="T68" s="59"/>
      <c r="U68" s="59"/>
      <c r="V68" s="59"/>
      <c r="W68" s="59"/>
      <c r="X68" s="59"/>
      <c r="Y68" s="59"/>
      <c r="Z68" s="59"/>
      <c r="AA68" s="59"/>
      <c r="AB68" s="59"/>
      <c r="AC68" s="59"/>
      <c r="AD68" s="59"/>
      <c r="AE68" s="59"/>
      <c r="AF68" s="59"/>
      <c r="AG68" s="59"/>
      <c r="AH68" s="59"/>
      <c r="AI68" s="59"/>
      <c r="AJ68" s="59"/>
      <c r="AK68" s="59"/>
    </row>
    <row r="69" spans="1:37" ht="9.6" customHeight="1" x14ac:dyDescent="0.25">
      <c r="A69" s="218">
        <v>32</v>
      </c>
      <c r="B69" s="261">
        <f>IF($E69="","",VLOOKUP($E69,'Lány 6 kcs A ELO'!$A$7:$O$48,14))</f>
        <v>0</v>
      </c>
      <c r="C69" s="261">
        <f>IF($E69="","",VLOOKUP($E69,'Lány 6 kcs A ELO'!$A$7:$O$48,15))</f>
        <v>0</v>
      </c>
      <c r="D69" s="262">
        <f>IF($E69="","",VLOOKUP($E69,'Lány 6 kcs A ELO'!$A$7:$O$48,5))</f>
        <v>0</v>
      </c>
      <c r="E69" s="263">
        <v>2</v>
      </c>
      <c r="F69" s="264" t="str">
        <f>UPPER(IF($E69="","",VLOOKUP($E69,'Lány 6 kcs A ELO'!$A$7:$O$48,2)))</f>
        <v>MÉSZÁROS</v>
      </c>
      <c r="G69" s="264" t="str">
        <f>IF($E69="","",VLOOKUP($E69,'Lány 6 kcs A ELO'!$A$7:$O$48,3))</f>
        <v>Dóra</v>
      </c>
      <c r="H69" s="264"/>
      <c r="I69" s="264" t="str">
        <f>IF($E69="","",VLOOKUP($E69,'Lány 6 kcs A ELO'!$A$7:$O$48,4))</f>
        <v>Tatai Református Gimnázium</v>
      </c>
      <c r="J69" s="285"/>
      <c r="K69" s="266"/>
      <c r="L69" s="266"/>
      <c r="M69" s="266"/>
      <c r="N69" s="266"/>
      <c r="O69" s="219"/>
      <c r="P69" s="220"/>
      <c r="Q69" s="221"/>
      <c r="R69" s="222"/>
      <c r="S69" s="223"/>
      <c r="T69" s="59"/>
      <c r="U69" s="59"/>
      <c r="V69" s="59"/>
      <c r="W69" s="59"/>
      <c r="X69" s="59"/>
      <c r="Y69" s="59"/>
      <c r="Z69" s="59"/>
      <c r="AA69" s="59"/>
      <c r="AB69" s="59"/>
      <c r="AC69" s="59"/>
      <c r="AD69" s="59"/>
      <c r="AE69" s="59"/>
      <c r="AF69" s="59"/>
      <c r="AG69" s="59"/>
      <c r="AH69" s="59"/>
      <c r="AI69" s="59"/>
      <c r="AJ69" s="59"/>
      <c r="AK69" s="59"/>
    </row>
    <row r="70" spans="1:37" ht="6.75" customHeight="1" x14ac:dyDescent="0.25">
      <c r="A70" s="228"/>
      <c r="B70" s="228"/>
      <c r="C70" s="228"/>
      <c r="D70" s="228"/>
      <c r="E70" s="228"/>
      <c r="F70" s="297"/>
      <c r="G70" s="297"/>
      <c r="H70" s="297"/>
      <c r="I70" s="297"/>
      <c r="J70" s="230"/>
      <c r="K70" s="229"/>
      <c r="L70" s="231"/>
      <c r="M70" s="229"/>
      <c r="N70" s="231"/>
      <c r="O70" s="229"/>
      <c r="P70" s="231"/>
      <c r="Q70" s="229"/>
      <c r="R70" s="231"/>
      <c r="S70" s="232"/>
      <c r="T70" s="52"/>
      <c r="U70" s="52"/>
      <c r="V70" s="52"/>
      <c r="W70" s="52"/>
      <c r="X70" s="52"/>
      <c r="Y70" s="52"/>
      <c r="Z70" s="52"/>
      <c r="AA70" s="52"/>
      <c r="AB70" s="52"/>
      <c r="AC70" s="52"/>
      <c r="AD70" s="52"/>
      <c r="AE70" s="52"/>
      <c r="AF70" s="52"/>
      <c r="AG70" s="52"/>
      <c r="AH70" s="52"/>
      <c r="AI70" s="52"/>
      <c r="AJ70" s="52"/>
      <c r="AK70" s="52"/>
    </row>
    <row r="71" spans="1:37" ht="10.5" customHeight="1" x14ac:dyDescent="0.25">
      <c r="A71" s="182" t="s">
        <v>106</v>
      </c>
      <c r="B71" s="183"/>
      <c r="C71" s="183"/>
      <c r="D71" s="184"/>
      <c r="E71" s="233" t="s">
        <v>117</v>
      </c>
      <c r="F71" s="234" t="s">
        <v>118</v>
      </c>
      <c r="G71" s="233"/>
      <c r="H71" s="233"/>
      <c r="I71" s="235"/>
      <c r="J71" s="233" t="s">
        <v>117</v>
      </c>
      <c r="K71" s="234" t="s">
        <v>119</v>
      </c>
      <c r="L71" s="236"/>
      <c r="M71" s="234" t="s">
        <v>120</v>
      </c>
      <c r="N71" s="237"/>
      <c r="O71" s="238" t="s">
        <v>121</v>
      </c>
      <c r="P71" s="238"/>
      <c r="Q71" s="239"/>
      <c r="R71" s="240"/>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298" t="s">
        <v>122</v>
      </c>
      <c r="B72" s="299"/>
      <c r="C72" s="300"/>
      <c r="D72" s="301"/>
      <c r="E72" s="302">
        <v>1</v>
      </c>
      <c r="F72" s="241" t="str">
        <f>IF(E72&gt;$R$79,0,UPPER(VLOOKUP(E72,'Lány 6 kcs A ELO'!$A$7:$Q$134,2)))</f>
        <v>SERKÉDI  E</v>
      </c>
      <c r="G72" s="242"/>
      <c r="H72" s="241"/>
      <c r="I72" s="185"/>
      <c r="J72" s="303" t="s">
        <v>123</v>
      </c>
      <c r="K72" s="304"/>
      <c r="L72" s="305"/>
      <c r="M72" s="304"/>
      <c r="N72" s="306"/>
      <c r="O72" s="307" t="s">
        <v>124</v>
      </c>
      <c r="P72" s="308"/>
      <c r="Q72" s="308"/>
      <c r="R72" s="30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10" t="s">
        <v>125</v>
      </c>
      <c r="B73" s="311"/>
      <c r="C73" s="312"/>
      <c r="D73" s="313"/>
      <c r="E73" s="302">
        <v>2</v>
      </c>
      <c r="F73" s="241" t="str">
        <f>IF(E73&gt;$R$79,0,UPPER(VLOOKUP(E73,'Lány 6 kcs A ELO'!$A$7:$Q$134,2)))</f>
        <v>MÉSZÁROS</v>
      </c>
      <c r="G73" s="242"/>
      <c r="H73" s="241"/>
      <c r="I73" s="185"/>
      <c r="J73" s="303" t="s">
        <v>126</v>
      </c>
      <c r="K73" s="304"/>
      <c r="L73" s="305"/>
      <c r="M73" s="304"/>
      <c r="N73" s="306"/>
      <c r="O73" s="314"/>
      <c r="P73" s="315"/>
      <c r="Q73" s="311"/>
      <c r="R73" s="31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186"/>
      <c r="B74" s="187"/>
      <c r="C74" s="243"/>
      <c r="D74" s="188"/>
      <c r="E74" s="302">
        <v>3</v>
      </c>
      <c r="F74" s="241" t="str">
        <f>IF(E74&gt;$R$79,0,UPPER(VLOOKUP(E74,'Lány 6 kcs A ELO'!$A$7:$Q$134,2)))</f>
        <v xml:space="preserve">JÁSZFAI </v>
      </c>
      <c r="G74" s="242"/>
      <c r="H74" s="241"/>
      <c r="I74" s="185"/>
      <c r="J74" s="303" t="s">
        <v>127</v>
      </c>
      <c r="K74" s="304"/>
      <c r="L74" s="305"/>
      <c r="M74" s="304"/>
      <c r="N74" s="306"/>
      <c r="O74" s="307" t="s">
        <v>128</v>
      </c>
      <c r="P74" s="308"/>
      <c r="Q74" s="308"/>
      <c r="R74" s="30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189"/>
      <c r="B75" s="190"/>
      <c r="C75" s="190"/>
      <c r="D75" s="191"/>
      <c r="E75" s="302">
        <v>4</v>
      </c>
      <c r="F75" s="241" t="str">
        <f>IF(E75&gt;$R$79,0,UPPER(VLOOKUP(E75,'Lány 6 kcs A ELO'!$A$7:$Q$134,2)))</f>
        <v xml:space="preserve">BLUM </v>
      </c>
      <c r="G75" s="242"/>
      <c r="H75" s="241"/>
      <c r="I75" s="185"/>
      <c r="J75" s="303" t="s">
        <v>129</v>
      </c>
      <c r="K75" s="304"/>
      <c r="L75" s="305"/>
      <c r="M75" s="304"/>
      <c r="N75" s="306"/>
      <c r="O75" s="304"/>
      <c r="P75" s="305"/>
      <c r="Q75" s="304"/>
      <c r="R75" s="30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192"/>
      <c r="B76" s="49"/>
      <c r="C76" s="49"/>
      <c r="D76" s="193"/>
      <c r="E76" s="302">
        <v>5</v>
      </c>
      <c r="F76" s="241" t="str">
        <f>IF(E76&gt;$R$79,0,UPPER(VLOOKUP(E76,'Lány 6 kcs A ELO'!$A$7:$Q$134,2)))</f>
        <v>VECSERI</v>
      </c>
      <c r="G76" s="242"/>
      <c r="H76" s="241"/>
      <c r="I76" s="185"/>
      <c r="J76" s="303" t="s">
        <v>130</v>
      </c>
      <c r="K76" s="304"/>
      <c r="L76" s="305"/>
      <c r="M76" s="304"/>
      <c r="N76" s="306"/>
      <c r="O76" s="311"/>
      <c r="P76" s="315"/>
      <c r="Q76" s="311"/>
      <c r="R76" s="31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194"/>
      <c r="B77" s="14"/>
      <c r="C77" s="190"/>
      <c r="D77" s="191"/>
      <c r="E77" s="302">
        <v>6</v>
      </c>
      <c r="F77" s="241" t="str">
        <f>IF(E77&gt;$R$79,0,UPPER(VLOOKUP(E77,'Lány 6 kcs A ELO'!$A$7:$Q$134,2)))</f>
        <v xml:space="preserve">SERKÉDI </v>
      </c>
      <c r="G77" s="242"/>
      <c r="H77" s="241"/>
      <c r="I77" s="185"/>
      <c r="J77" s="303" t="s">
        <v>131</v>
      </c>
      <c r="K77" s="304"/>
      <c r="L77" s="305"/>
      <c r="M77" s="304"/>
      <c r="N77" s="306"/>
      <c r="O77" s="307" t="s">
        <v>33</v>
      </c>
      <c r="P77" s="308"/>
      <c r="Q77" s="308"/>
      <c r="R77" s="30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194"/>
      <c r="B78" s="14"/>
      <c r="C78" s="244"/>
      <c r="D78" s="195"/>
      <c r="E78" s="302">
        <v>7</v>
      </c>
      <c r="F78" s="241" t="str">
        <f>IF(E78&gt;$R$79,0,UPPER(VLOOKUP(E78,'Lány 6 kcs A ELO'!$A$7:$Q$134,2)))</f>
        <v xml:space="preserve">BOCSÁK 	</v>
      </c>
      <c r="G78" s="242"/>
      <c r="H78" s="241"/>
      <c r="I78" s="185"/>
      <c r="J78" s="303" t="s">
        <v>132</v>
      </c>
      <c r="K78" s="304"/>
      <c r="L78" s="305"/>
      <c r="M78" s="304"/>
      <c r="N78" s="306"/>
      <c r="O78" s="304"/>
      <c r="P78" s="305"/>
      <c r="Q78" s="304"/>
      <c r="R78" s="30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196"/>
      <c r="B79" s="197"/>
      <c r="C79" s="245"/>
      <c r="D79" s="198"/>
      <c r="E79" s="317">
        <v>8</v>
      </c>
      <c r="F79" s="199" t="str">
        <f>IF(E79&gt;$R$79,0,UPPER(VLOOKUP(E79,'Lány 6 kcs A ELO'!$A$7:$Q$134,2)))</f>
        <v xml:space="preserve">VÖRÖS </v>
      </c>
      <c r="G79" s="246"/>
      <c r="H79" s="199"/>
      <c r="I79" s="200"/>
      <c r="J79" s="318" t="s">
        <v>133</v>
      </c>
      <c r="K79" s="311"/>
      <c r="L79" s="315"/>
      <c r="M79" s="311"/>
      <c r="N79" s="316"/>
      <c r="O79" s="311">
        <f>R4</f>
        <v>0</v>
      </c>
      <c r="P79" s="315"/>
      <c r="Q79" s="311"/>
      <c r="R79" s="247">
        <f>MIN(8,'Lány 6 kcs A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148" priority="11" stopIfTrue="1">
      <formula>$E7&lt;9</formula>
    </cfRule>
  </conditionalFormatting>
  <conditionalFormatting sqref="E13 E15 E17 E19 E21 E23 E25 E27 E29 E31 E33 E35 E37 E39 E41 E43 E45 E47 E49 E51 E53 E55 E57 E59 E61 E63 E65 E67 E69">
    <cfRule type="expression" dxfId="147" priority="5" stopIfTrue="1">
      <formula>AND($E13&lt;9,$C13&gt;0)</formula>
    </cfRule>
  </conditionalFormatting>
  <conditionalFormatting sqref="H7 H9 H11 H13 H15 H17 H19 H21 H23 H25 H27 H29 H31 H33 H35 H37 H39 H41 H43 H45 H47 H49 H51 H53 H55 H57 H59 H61 H63 H65 H67 H69">
    <cfRule type="expression" dxfId="146" priority="1" stopIfTrue="1">
      <formula>AND($E7&lt;9,$C7&gt;0)</formula>
    </cfRule>
  </conditionalFormatting>
  <conditionalFormatting sqref="I8 K10 I12 M14 I16 K18 I20 O22 I24 K26 I28 M30 I32 K34 I36 O39 I40 K42 I44 M46 I48 K50 I52 O54 I56 K58 I60 M62 I64 K66 I68">
    <cfRule type="expression" dxfId="145" priority="2" stopIfTrue="1">
      <formula>AND($O$1="CU",I8="Umpire")</formula>
    </cfRule>
    <cfRule type="expression" dxfId="144" priority="3" stopIfTrue="1">
      <formula>AND($O$1="CU",I8&lt;&gt;"Umpire",J8&lt;&gt;"")</formula>
    </cfRule>
    <cfRule type="expression" dxfId="143" priority="4" stopIfTrue="1">
      <formula>AND($O$1="CU",I8&lt;&gt;"Umpire")</formula>
    </cfRule>
  </conditionalFormatting>
  <conditionalFormatting sqref="J8 L10 J12 N14 J16 L18 J20 P22 J24 L26 J28 N30 J32 L34 J36 P39 J40 L42 J44 N46 J48 L50 J52 P54 J56 L58 J60 N62 J64 L66 J68 R79">
    <cfRule type="expression" dxfId="142" priority="8" stopIfTrue="1">
      <formula>$O$1="CU"</formula>
    </cfRule>
  </conditionalFormatting>
  <conditionalFormatting sqref="K8 M10 K12 O14 K16 M18 K20 Q22 K24 M26 K28 O30 K32 M34 K36 K40 M42 K44 O46 K48 M50 K52 Q54 K56 M58 K60 O62 K64 M66 K68">
    <cfRule type="expression" dxfId="141" priority="6" stopIfTrue="1">
      <formula>J8="as"</formula>
    </cfRule>
    <cfRule type="expression" dxfId="140" priority="7" stopIfTrue="1">
      <formula>J8="bs"</formula>
    </cfRule>
  </conditionalFormatting>
  <conditionalFormatting sqref="Q38">
    <cfRule type="expression" dxfId="139" priority="9" stopIfTrue="1">
      <formula>P39="as"</formula>
    </cfRule>
    <cfRule type="expression" dxfId="138" priority="10" stopIfTrue="1">
      <formula>P39="bs"</formula>
    </cfRule>
  </conditionalFormatting>
  <dataValidations count="2">
    <dataValidation type="list" allowBlank="1" sqref="I8 K10 I12 M14 I16 K18 I20 I24 K26 I28 M30 I32 K34 I36 I40 K42 I44 M46 I48 K50 I52 I56 K58 I60 M62 I64 K66 I68" xr:uid="{00000000-0002-0000-0300-000000000000}">
      <formula1>$U$7:$U$16</formula1>
      <formula2>0</formula2>
    </dataValidation>
    <dataValidation type="list" allowBlank="1" sqref="O22 O39 O54" xr:uid="{00000000-0002-0000-0300-000001000000}">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229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229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7">
    <tabColor indexed="11"/>
    <pageSetUpPr fitToPage="1"/>
  </sheetPr>
  <dimension ref="A1:AO57"/>
  <sheetViews>
    <sheetView showGridLines="0" showZeros="0" workbookViewId="0">
      <selection activeCell="X25" sqref="X2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90"/>
      <c r="I1" s="249"/>
      <c r="J1" s="250"/>
      <c r="K1" s="92" t="s">
        <v>29</v>
      </c>
      <c r="L1" s="93"/>
      <c r="M1" s="95"/>
      <c r="N1" s="250"/>
      <c r="O1" s="250" t="s">
        <v>141</v>
      </c>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98"/>
      <c r="E2" s="98" t="str">
        <f>Altalanos!$A$8</f>
        <v>Lány 6 kcs. A</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142</v>
      </c>
      <c r="N5" s="211"/>
      <c r="O5" s="208" t="s">
        <v>134</v>
      </c>
      <c r="P5" s="211"/>
      <c r="Q5" s="208" t="s">
        <v>139</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",VLOOKUP(Y3,AB1:AH1,5)," pont"))</f>
        <v/>
      </c>
      <c r="G6" s="215"/>
      <c r="H6" s="6"/>
      <c r="I6" s="215"/>
      <c r="J6" s="216"/>
      <c r="K6" s="214" t="str">
        <f>IF(Y3="","",CONCATENATE(VLOOKUP(Y3,AB1:AH1,4)," pont"))</f>
        <v/>
      </c>
      <c r="L6" s="216"/>
      <c r="M6" s="214" t="str">
        <f>IF(Y3="","",CONCATENATE(VLOOKUP(Y3,AB1:AH1,3)," pont"))</f>
        <v/>
      </c>
      <c r="N6" s="216"/>
      <c r="O6" s="214" t="str">
        <f>IF(Y3="","",CONCATENATE(VLOOKUP(Y3,AB1:AH1,2)," pont"))</f>
        <v/>
      </c>
      <c r="P6" s="216"/>
      <c r="Q6" s="214" t="str">
        <f>IF(Y3="","",CONCATENATE(VLOOKUP(Y3,AB1:AH1,1)," pont"))</f>
        <v/>
      </c>
      <c r="R6" s="217"/>
      <c r="S6" s="206"/>
      <c r="T6" s="206"/>
      <c r="U6" s="206"/>
      <c r="V6" s="206"/>
      <c r="W6" s="206"/>
      <c r="X6" s="206"/>
      <c r="Y6" s="179"/>
      <c r="Z6" s="179"/>
      <c r="AA6" s="179" t="s">
        <v>107</v>
      </c>
      <c r="AB6" s="180">
        <v>150</v>
      </c>
      <c r="AC6" s="180">
        <v>120</v>
      </c>
      <c r="AD6" s="180">
        <v>90</v>
      </c>
      <c r="AE6" s="180">
        <v>60</v>
      </c>
      <c r="AF6" s="180">
        <v>40</v>
      </c>
      <c r="AG6" s="180">
        <v>25</v>
      </c>
      <c r="AH6" s="180">
        <v>10</v>
      </c>
    </row>
    <row r="7" spans="1:37" ht="12.9" customHeight="1" x14ac:dyDescent="0.25">
      <c r="A7" s="218">
        <v>1</v>
      </c>
      <c r="B7" s="261" t="str">
        <f>IF($E7="","",VLOOKUP($E7,'Lány 6 kcs A ELO'!$A$7:$O$22,14))</f>
        <v/>
      </c>
      <c r="C7" s="262" t="str">
        <f>IF($E7="","",VLOOKUP($E7,'Lány 6 kcs A ELO'!$A$7:$O$22,15))</f>
        <v/>
      </c>
      <c r="D7" s="262" t="str">
        <f>IF($E7="","",VLOOKUP($E7,'Lány 6 kcs A ELO'!$A$7:$O$22,5))</f>
        <v/>
      </c>
      <c r="E7" s="263"/>
      <c r="F7" s="264" t="str">
        <f>UPPER(IF($E7="","",VLOOKUP($E7,'Lány 6 kcs A ELO'!$A$7:$O$22,2)))</f>
        <v/>
      </c>
      <c r="G7" s="264" t="str">
        <f>IF($E7="","",VLOOKUP($E7,'Lány 6 kcs A ELO'!$A$7:$O$22,3))</f>
        <v/>
      </c>
      <c r="H7" s="264"/>
      <c r="I7" s="264" t="str">
        <f>IF($E7="","",VLOOKUP($E7,'Lány 6 kcs A ELO'!$A$7:$O$22,4))</f>
        <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12.9" customHeight="1" x14ac:dyDescent="0.25">
      <c r="A8" s="224"/>
      <c r="B8" s="268"/>
      <c r="C8" s="269"/>
      <c r="D8" s="269"/>
      <c r="E8" s="268"/>
      <c r="F8" s="266"/>
      <c r="G8" s="266"/>
      <c r="H8" s="270"/>
      <c r="I8" s="271" t="s">
        <v>140</v>
      </c>
      <c r="J8" s="225" t="s">
        <v>384</v>
      </c>
      <c r="K8" s="272" t="str">
        <f>UPPER(IF(OR(J8="a",J8="as"),F7,IF(OR(J8="b",J8="bs"),F9,0)))</f>
        <v>X</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12.9" customHeight="1" x14ac:dyDescent="0.25">
      <c r="A9" s="224">
        <v>2</v>
      </c>
      <c r="B9" s="261" t="str">
        <f>IF($E9="","",VLOOKUP($E9,'Lány 6 kcs A ELO'!$A$7:$O$22,14))</f>
        <v/>
      </c>
      <c r="C9" s="262" t="str">
        <f>IF($E9="","",VLOOKUP($E9,'Lány 6 kcs A ELO'!$A$7:$O$22,15))</f>
        <v/>
      </c>
      <c r="D9" s="262" t="str">
        <f>IF($E9="","",VLOOKUP($E9,'Lány 6 kcs A ELO'!$A$7:$O$22,5))</f>
        <v/>
      </c>
      <c r="E9" s="263"/>
      <c r="F9" s="274" t="s">
        <v>385</v>
      </c>
      <c r="G9" s="274" t="str">
        <f>IF($E9="","",VLOOKUP($E9,'Lány 6 kcs A ELO'!$A$7:$O$22,3))</f>
        <v/>
      </c>
      <c r="H9" s="274"/>
      <c r="I9" s="264" t="str">
        <f>IF($E9="","",VLOOKUP($E9,'Lány 6 kcs A ELO'!$A$7:$O$22,4))</f>
        <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12.9" customHeight="1" x14ac:dyDescent="0.25">
      <c r="A10" s="224"/>
      <c r="B10" s="268"/>
      <c r="C10" s="269"/>
      <c r="D10" s="269"/>
      <c r="E10" s="277"/>
      <c r="F10" s="266"/>
      <c r="G10" s="266"/>
      <c r="H10" s="270"/>
      <c r="I10" s="266"/>
      <c r="J10" s="278"/>
      <c r="K10" s="279" t="s">
        <v>140</v>
      </c>
      <c r="L10" s="226"/>
      <c r="M10" s="272" t="s">
        <v>385</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12.9" customHeight="1" x14ac:dyDescent="0.25">
      <c r="A11" s="224">
        <v>3</v>
      </c>
      <c r="B11" s="261" t="str">
        <f>IF($E11="","",VLOOKUP($E11,'Lány 6 kcs A ELO'!$A$7:$O$22,14))</f>
        <v/>
      </c>
      <c r="C11" s="262" t="str">
        <f>IF($E11="","",VLOOKUP($E11,'Lány 6 kcs A ELO'!$A$7:$O$22,15))</f>
        <v/>
      </c>
      <c r="D11" s="262" t="str">
        <f>IF($E11="","",VLOOKUP($E11,'Lány 6 kcs A ELO'!$A$7:$O$22,5))</f>
        <v/>
      </c>
      <c r="E11" s="263"/>
      <c r="F11" s="274" t="str">
        <f>UPPER(IF($E11="","",VLOOKUP($E11,'Lány 6 kcs A ELO'!$A$7:$O$22,2)))</f>
        <v/>
      </c>
      <c r="G11" s="274" t="str">
        <f>IF($E11="","",VLOOKUP($E11,'Lány 6 kcs A ELO'!$A$7:$O$22,3))</f>
        <v/>
      </c>
      <c r="H11" s="274"/>
      <c r="I11" s="274" t="str">
        <f>IF($E11="","",VLOOKUP($E11,'Lány 6 kcs A ELO'!$A$7:$O$22,4))</f>
        <v/>
      </c>
      <c r="J11" s="265"/>
      <c r="K11" s="266"/>
      <c r="L11" s="282"/>
      <c r="M11" s="266"/>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12.9" customHeight="1" x14ac:dyDescent="0.25">
      <c r="A12" s="224"/>
      <c r="B12" s="268"/>
      <c r="C12" s="269"/>
      <c r="D12" s="269"/>
      <c r="E12" s="277"/>
      <c r="F12" s="266"/>
      <c r="G12" s="266"/>
      <c r="H12" s="270"/>
      <c r="I12" s="271" t="s">
        <v>140</v>
      </c>
      <c r="J12" s="225"/>
      <c r="K12" s="272" t="str">
        <f>UPPER(IF(OR(J12="a",J12="as"),F11,IF(OR(J12="b",J12="bs"),F13,0)))</f>
        <v>0</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12.9" customHeight="1" x14ac:dyDescent="0.25">
      <c r="A13" s="224">
        <v>4</v>
      </c>
      <c r="B13" s="261" t="str">
        <f>IF($E13="","",VLOOKUP($E13,'Lány 6 kcs A ELO'!$A$7:$O$22,14))</f>
        <v/>
      </c>
      <c r="C13" s="262" t="str">
        <f>IF($E13="","",VLOOKUP($E13,'Lány 6 kcs A ELO'!$A$7:$O$22,15))</f>
        <v/>
      </c>
      <c r="D13" s="262" t="str">
        <f>IF($E13="","",VLOOKUP($E13,'Lány 6 kcs A ELO'!$A$7:$O$22,5))</f>
        <v/>
      </c>
      <c r="E13" s="263"/>
      <c r="F13" s="274" t="str">
        <f>UPPER(IF($E13="","",VLOOKUP($E13,'Lány 6 kcs A ELO'!$A$7:$O$22,2)))</f>
        <v/>
      </c>
      <c r="G13" s="274" t="str">
        <f>IF($E13="","",VLOOKUP($E13,'Lány 6 kcs A ELO'!$A$7:$O$22,3))</f>
        <v/>
      </c>
      <c r="H13" s="274"/>
      <c r="I13" s="274" t="str">
        <f>IF($E13="","",VLOOKUP($E13,'Lány 6 kcs A ELO'!$A$7:$O$22,4))</f>
        <v/>
      </c>
      <c r="J13" s="285"/>
      <c r="K13" s="266"/>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12.9" customHeight="1" x14ac:dyDescent="0.25">
      <c r="A14" s="224"/>
      <c r="B14" s="268"/>
      <c r="C14" s="269"/>
      <c r="D14" s="269"/>
      <c r="E14" s="277"/>
      <c r="F14" s="266"/>
      <c r="G14" s="266"/>
      <c r="H14" s="270"/>
      <c r="I14" s="286"/>
      <c r="J14" s="278"/>
      <c r="K14" s="266"/>
      <c r="L14" s="266"/>
      <c r="M14" s="279" t="s">
        <v>140</v>
      </c>
      <c r="N14" s="226" t="s">
        <v>384</v>
      </c>
      <c r="O14" s="272" t="str">
        <f>UPPER(IF(OR(N14="a",N14="as"),M10,IF(OR(N14="b",N14="bs"),M18,0)))</f>
        <v xml:space="preserve">ÁBRAHÁM </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12.9" customHeight="1" x14ac:dyDescent="0.25">
      <c r="A15" s="218">
        <v>5</v>
      </c>
      <c r="B15" s="261" t="str">
        <f>IF($E15="","",VLOOKUP($E15,'Lány 6 kcs A ELO'!$A$7:$O$22,14))</f>
        <v/>
      </c>
      <c r="C15" s="262" t="str">
        <f>IF($E15="","",VLOOKUP($E15,'Lány 6 kcs A ELO'!$A$7:$O$22,15))</f>
        <v/>
      </c>
      <c r="D15" s="262" t="str">
        <f>IF($E15="","",VLOOKUP($E15,'Lány 6 kcs A ELO'!$A$7:$O$22,5))</f>
        <v/>
      </c>
      <c r="E15" s="263"/>
      <c r="F15" s="264" t="str">
        <f>UPPER(IF($E15="","",VLOOKUP($E15,'Lány 6 kcs A ELO'!$A$7:$O$22,2)))</f>
        <v/>
      </c>
      <c r="G15" s="264" t="str">
        <f>IF($E15="","",VLOOKUP($E15,'Lány 6 kcs A ELO'!$A$7:$O$22,3))</f>
        <v/>
      </c>
      <c r="H15" s="264"/>
      <c r="I15" s="264" t="str">
        <f>IF($E15="","",VLOOKUP($E15,'Lány 6 kcs A ELO'!$A$7:$O$22,4))</f>
        <v/>
      </c>
      <c r="J15" s="287"/>
      <c r="K15" s="266"/>
      <c r="L15" s="266"/>
      <c r="M15" s="266"/>
      <c r="N15" s="283"/>
      <c r="O15" s="266"/>
      <c r="P15" s="283"/>
      <c r="Q15" s="221"/>
      <c r="R15" s="222"/>
      <c r="S15" s="223"/>
      <c r="T15" s="59"/>
      <c r="U15" s="273" t="str">
        <f>Birók!P29</f>
        <v xml:space="preserve"> </v>
      </c>
      <c r="V15" s="59"/>
      <c r="W15" s="59"/>
      <c r="X15" s="59"/>
      <c r="Y15" s="179"/>
      <c r="Z15" s="179"/>
      <c r="AA15" s="179"/>
      <c r="AB15" s="179"/>
      <c r="AC15" s="179"/>
      <c r="AD15" s="179"/>
      <c r="AE15" s="179"/>
      <c r="AF15" s="179"/>
      <c r="AG15" s="179"/>
      <c r="AH15" s="179"/>
    </row>
    <row r="16" spans="1:37" ht="12.9" customHeight="1" x14ac:dyDescent="0.25">
      <c r="A16" s="224"/>
      <c r="B16" s="268"/>
      <c r="C16" s="269"/>
      <c r="D16" s="269"/>
      <c r="E16" s="277"/>
      <c r="F16" s="266"/>
      <c r="G16" s="266"/>
      <c r="H16" s="270"/>
      <c r="I16" s="271" t="s">
        <v>140</v>
      </c>
      <c r="J16" s="225" t="s">
        <v>384</v>
      </c>
      <c r="K16" s="272" t="str">
        <f>UPPER(IF(OR(J16="a",J16="as"),F15,IF(OR(J16="b",J16="bs"),F17,0)))</f>
        <v xml:space="preserve">ÁBRAHÁM </v>
      </c>
      <c r="L16" s="272"/>
      <c r="M16" s="266"/>
      <c r="N16" s="283"/>
      <c r="O16" s="281"/>
      <c r="P16" s="283"/>
      <c r="Q16" s="221"/>
      <c r="R16" s="222"/>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41" ht="12.9" customHeight="1" x14ac:dyDescent="0.25">
      <c r="A17" s="224">
        <v>6</v>
      </c>
      <c r="B17" s="261">
        <f>IF($E17="","",VLOOKUP($E17,'Lány 6 kcs A ELO'!$A$7:$O$22,14))</f>
        <v>0</v>
      </c>
      <c r="C17" s="262">
        <f>IF($E17="","",VLOOKUP($E17,'Lány 6 kcs A ELO'!$A$7:$O$22,15))</f>
        <v>0</v>
      </c>
      <c r="D17" s="262">
        <f>IF($E17="","",VLOOKUP($E17,'Lány 6 kcs A ELO'!$A$7:$O$22,5))</f>
        <v>0</v>
      </c>
      <c r="E17" s="263">
        <v>12</v>
      </c>
      <c r="F17" s="274" t="str">
        <f>UPPER(IF($E17="","",VLOOKUP($E17,'Lány 6 kcs A ELO'!$A$7:$O$22,2)))</f>
        <v xml:space="preserve">ÁBRAHÁM </v>
      </c>
      <c r="G17" s="274" t="str">
        <f>IF($E17="","",VLOOKUP($E17,'Lány 6 kcs A ELO'!$A$7:$O$22,3))</f>
        <v>Fanni</v>
      </c>
      <c r="H17" s="274"/>
      <c r="I17" s="274" t="str">
        <f>IF($E17="","",VLOOKUP($E17,'Lány 6 kcs A ELO'!$A$7:$O$22,4))</f>
        <v>Bajai III. Béla Gimnázium</v>
      </c>
      <c r="J17" s="275"/>
      <c r="K17" s="266"/>
      <c r="L17" s="276"/>
      <c r="M17" s="266"/>
      <c r="N17" s="283"/>
      <c r="O17" s="281"/>
      <c r="P17" s="283"/>
      <c r="Q17" s="221"/>
      <c r="R17" s="222"/>
      <c r="S17" s="223"/>
      <c r="T17" s="59"/>
      <c r="U17" s="59"/>
      <c r="V17" s="59"/>
      <c r="W17" s="59"/>
      <c r="X17" s="59"/>
      <c r="Y17" s="179"/>
      <c r="Z17" s="179"/>
      <c r="AA17" s="179" t="s">
        <v>104</v>
      </c>
      <c r="AB17" s="180">
        <v>120</v>
      </c>
      <c r="AC17" s="180">
        <v>90</v>
      </c>
      <c r="AD17" s="180">
        <v>60</v>
      </c>
      <c r="AE17" s="180">
        <v>40</v>
      </c>
      <c r="AF17" s="180">
        <v>25</v>
      </c>
      <c r="AG17" s="180">
        <v>15</v>
      </c>
      <c r="AH17" s="180">
        <v>8</v>
      </c>
    </row>
    <row r="18" spans="1:41" ht="12.9" customHeight="1" x14ac:dyDescent="0.25">
      <c r="A18" s="224"/>
      <c r="B18" s="268"/>
      <c r="C18" s="269"/>
      <c r="D18" s="269"/>
      <c r="E18" s="277"/>
      <c r="F18" s="266"/>
      <c r="G18" s="266"/>
      <c r="H18" s="270"/>
      <c r="I18" s="266"/>
      <c r="J18" s="278"/>
      <c r="K18" s="279" t="s">
        <v>140</v>
      </c>
      <c r="L18" s="226" t="s">
        <v>383</v>
      </c>
      <c r="M18" s="272" t="str">
        <f>UPPER(IF(OR(L18="a",L18="as"),K16,IF(OR(L18="b",L18="bs"),K20,0)))</f>
        <v xml:space="preserve">ÁBRAHÁM </v>
      </c>
      <c r="N18" s="289"/>
      <c r="O18" s="281"/>
      <c r="P18" s="283"/>
      <c r="Q18" s="221"/>
      <c r="R18" s="222"/>
      <c r="S18" s="223"/>
      <c r="T18" s="59"/>
      <c r="U18" s="59"/>
      <c r="V18" s="59"/>
      <c r="W18" s="59"/>
      <c r="X18" s="59"/>
      <c r="Y18" s="179"/>
      <c r="Z18" s="179"/>
      <c r="AA18" s="179" t="s">
        <v>105</v>
      </c>
      <c r="AB18" s="180">
        <v>90</v>
      </c>
      <c r="AC18" s="180">
        <v>60</v>
      </c>
      <c r="AD18" s="180">
        <v>40</v>
      </c>
      <c r="AE18" s="180">
        <v>25</v>
      </c>
      <c r="AF18" s="180">
        <v>15</v>
      </c>
      <c r="AG18" s="180">
        <v>8</v>
      </c>
      <c r="AH18" s="180">
        <v>4</v>
      </c>
    </row>
    <row r="19" spans="1:41" ht="12.9" customHeight="1" x14ac:dyDescent="0.25">
      <c r="A19" s="224">
        <v>7</v>
      </c>
      <c r="B19" s="261" t="str">
        <f>IF($E19="","",VLOOKUP($E19,'Lány 6 kcs A ELO'!$A$7:$O$22,14))</f>
        <v/>
      </c>
      <c r="C19" s="262" t="str">
        <f>IF($E19="","",VLOOKUP($E19,'Lány 6 kcs A ELO'!$A$7:$O$22,15))</f>
        <v/>
      </c>
      <c r="D19" s="262" t="str">
        <f>IF($E19="","",VLOOKUP($E19,'Lány 6 kcs A ELO'!$A$7:$O$22,5))</f>
        <v/>
      </c>
      <c r="E19" s="263"/>
      <c r="F19" s="274" t="str">
        <f>UPPER(IF($E19="","",VLOOKUP($E19,'Lány 6 kcs A ELO'!$A$7:$O$22,2)))</f>
        <v/>
      </c>
      <c r="G19" s="274" t="str">
        <f>IF($E19="","",VLOOKUP($E19,'Lány 6 kcs A ELO'!$A$7:$O$22,3))</f>
        <v/>
      </c>
      <c r="H19" s="274"/>
      <c r="I19" s="274" t="str">
        <f>IF($E19="","",VLOOKUP($E19,'Lány 6 kcs A ELO'!$A$7:$O$22,4))</f>
        <v/>
      </c>
      <c r="J19" s="265"/>
      <c r="K19" s="266"/>
      <c r="L19" s="282"/>
      <c r="M19" s="266"/>
      <c r="N19" s="281"/>
      <c r="O19" s="281"/>
      <c r="P19" s="283"/>
      <c r="Q19" s="221"/>
      <c r="R19" s="222"/>
      <c r="S19" s="223"/>
      <c r="T19" s="59"/>
      <c r="U19" s="59"/>
      <c r="V19" s="59"/>
      <c r="W19" s="59"/>
      <c r="X19" s="59"/>
      <c r="Y19" s="179"/>
      <c r="Z19" s="179"/>
      <c r="AA19" s="179" t="s">
        <v>107</v>
      </c>
      <c r="AB19" s="180">
        <v>60</v>
      </c>
      <c r="AC19" s="180">
        <v>40</v>
      </c>
      <c r="AD19" s="180">
        <v>25</v>
      </c>
      <c r="AE19" s="180">
        <v>15</v>
      </c>
      <c r="AF19" s="180">
        <v>8</v>
      </c>
      <c r="AG19" s="180">
        <v>4</v>
      </c>
      <c r="AH19" s="180">
        <v>2</v>
      </c>
    </row>
    <row r="20" spans="1:41" ht="12.9" customHeight="1" x14ac:dyDescent="0.25">
      <c r="A20" s="224"/>
      <c r="B20" s="268"/>
      <c r="C20" s="269"/>
      <c r="D20" s="269"/>
      <c r="E20" s="268"/>
      <c r="F20" s="266"/>
      <c r="G20" s="266"/>
      <c r="H20" s="270"/>
      <c r="I20" s="271" t="s">
        <v>140</v>
      </c>
      <c r="J20" s="225"/>
      <c r="K20" s="272" t="str">
        <f>UPPER(IF(OR(J20="a",J20="as"),F19,IF(OR(J20="b",J20="bs"),F21,0)))</f>
        <v>0</v>
      </c>
      <c r="L20" s="284"/>
      <c r="M20" s="266"/>
      <c r="N20" s="281"/>
      <c r="O20" s="281"/>
      <c r="P20" s="283"/>
      <c r="Q20" s="221"/>
      <c r="R20" s="222"/>
      <c r="S20" s="223"/>
      <c r="T20" s="59"/>
      <c r="U20" s="59"/>
      <c r="V20" s="59"/>
      <c r="W20" s="59"/>
      <c r="X20" s="59"/>
      <c r="Y20" s="179"/>
      <c r="Z20" s="179"/>
      <c r="AA20" s="179" t="s">
        <v>108</v>
      </c>
      <c r="AB20" s="180">
        <v>40</v>
      </c>
      <c r="AC20" s="180">
        <v>25</v>
      </c>
      <c r="AD20" s="180">
        <v>15</v>
      </c>
      <c r="AE20" s="180">
        <v>8</v>
      </c>
      <c r="AF20" s="180">
        <v>4</v>
      </c>
      <c r="AG20" s="180">
        <v>2</v>
      </c>
      <c r="AH20" s="180">
        <v>1</v>
      </c>
    </row>
    <row r="21" spans="1:41" ht="12.9" customHeight="1" x14ac:dyDescent="0.25">
      <c r="A21" s="224">
        <v>8</v>
      </c>
      <c r="B21" s="261" t="str">
        <f>IF($E21="","",VLOOKUP($E21,'Lány 6 kcs A ELO'!$A$7:$O$22,14))</f>
        <v/>
      </c>
      <c r="C21" s="262" t="str">
        <f>IF($E21="","",VLOOKUP($E21,'Lány 6 kcs A ELO'!$A$7:$O$22,15))</f>
        <v/>
      </c>
      <c r="D21" s="262" t="str">
        <f>IF($E21="","",VLOOKUP($E21,'Lány 6 kcs A ELO'!$A$7:$O$22,5))</f>
        <v/>
      </c>
      <c r="E21" s="263"/>
      <c r="F21" s="274" t="str">
        <f>UPPER(IF($E21="","",VLOOKUP($E21,'Lány 6 kcs A ELO'!$A$7:$O$22,2)))</f>
        <v/>
      </c>
      <c r="G21" s="274" t="str">
        <f>IF($E21="","",VLOOKUP($E21,'Lány 6 kcs A ELO'!$A$7:$O$22,3))</f>
        <v/>
      </c>
      <c r="H21" s="274"/>
      <c r="I21" s="274" t="str">
        <f>IF($E21="","",VLOOKUP($E21,'Lány 6 kcs A ELO'!$A$7:$O$22,4))</f>
        <v/>
      </c>
      <c r="J21" s="285"/>
      <c r="K21" s="266"/>
      <c r="L21" s="266"/>
      <c r="M21" s="266"/>
      <c r="N21" s="281"/>
      <c r="O21" s="281"/>
      <c r="P21" s="283"/>
      <c r="Q21" s="221"/>
      <c r="R21" s="222"/>
      <c r="S21" s="223"/>
      <c r="T21" s="59"/>
      <c r="U21" s="59"/>
      <c r="V21" s="59"/>
      <c r="W21" s="59"/>
      <c r="X21" s="59"/>
      <c r="Y21" s="179"/>
      <c r="Z21" s="179"/>
      <c r="AA21" s="179" t="s">
        <v>109</v>
      </c>
      <c r="AB21" s="180">
        <v>25</v>
      </c>
      <c r="AC21" s="180">
        <v>15</v>
      </c>
      <c r="AD21" s="180">
        <v>10</v>
      </c>
      <c r="AE21" s="180">
        <v>6</v>
      </c>
      <c r="AF21" s="180">
        <v>3</v>
      </c>
      <c r="AG21" s="180">
        <v>1</v>
      </c>
      <c r="AH21" s="180">
        <v>0</v>
      </c>
    </row>
    <row r="22" spans="1:41" ht="12.9" customHeight="1" x14ac:dyDescent="0.25">
      <c r="A22" s="224"/>
      <c r="B22" s="268"/>
      <c r="C22" s="269"/>
      <c r="D22" s="269"/>
      <c r="E22" s="268"/>
      <c r="F22" s="286"/>
      <c r="G22" s="286"/>
      <c r="H22" s="290"/>
      <c r="I22" s="286"/>
      <c r="J22" s="278"/>
      <c r="K22" s="266"/>
      <c r="L22" s="266"/>
      <c r="M22" s="266"/>
      <c r="N22" s="281"/>
      <c r="O22" s="279" t="s">
        <v>140</v>
      </c>
      <c r="P22" s="226" t="s">
        <v>384</v>
      </c>
      <c r="Q22" s="272" t="str">
        <f>UPPER(IF(OR(P22="a",P22="as"),O14,IF(OR(P22="b",P22="bs"),O30,0)))</f>
        <v>JÁNOSIK</v>
      </c>
      <c r="R22" s="280"/>
      <c r="S22" s="223"/>
      <c r="T22" s="59"/>
      <c r="U22" s="59"/>
      <c r="V22" s="59"/>
      <c r="W22" s="59"/>
      <c r="X22" s="59"/>
      <c r="Y22" s="179"/>
      <c r="Z22" s="179"/>
      <c r="AA22" s="179" t="s">
        <v>110</v>
      </c>
      <c r="AB22" s="180">
        <v>15</v>
      </c>
      <c r="AC22" s="180">
        <v>10</v>
      </c>
      <c r="AD22" s="180">
        <v>6</v>
      </c>
      <c r="AE22" s="180">
        <v>3</v>
      </c>
      <c r="AF22" s="180">
        <v>1</v>
      </c>
      <c r="AG22" s="180">
        <v>0</v>
      </c>
      <c r="AH22" s="180">
        <v>0</v>
      </c>
    </row>
    <row r="23" spans="1:41" ht="12.9" customHeight="1" x14ac:dyDescent="0.25">
      <c r="A23" s="224">
        <v>9</v>
      </c>
      <c r="B23" s="261">
        <f>IF($E23="","",VLOOKUP($E23,'Lány 6 kcs A ELO'!$A$7:$O$22,14))</f>
        <v>0</v>
      </c>
      <c r="C23" s="262">
        <f>IF($E23="","",VLOOKUP($E23,'Lány 6 kcs A ELO'!$A$7:$O$22,15))</f>
        <v>0</v>
      </c>
      <c r="D23" s="262">
        <f>IF($E23="","",VLOOKUP($E23,'Lány 6 kcs A ELO'!$A$7:$O$22,5))</f>
        <v>0</v>
      </c>
      <c r="E23" s="263">
        <v>9</v>
      </c>
      <c r="F23" s="274" t="str">
        <f>UPPER(IF($E23="","",VLOOKUP($E23,'Lány 6 kcs A ELO'!$A$7:$O$22,2)))</f>
        <v>JÁNOSIK</v>
      </c>
      <c r="G23" s="274" t="str">
        <f>IF($E23="","",VLOOKUP($E23,'Lány 6 kcs A ELO'!$A$7:$O$22,3))</f>
        <v>Liliána</v>
      </c>
      <c r="H23" s="274"/>
      <c r="I23" s="274">
        <f>IF($E23="","",VLOOKUP($E23,'Lány 6 kcs A ELO'!$A$7:$O$22,4))</f>
        <v>0</v>
      </c>
      <c r="J23" s="265"/>
      <c r="K23" s="266"/>
      <c r="L23" s="266"/>
      <c r="M23" s="266"/>
      <c r="N23" s="281"/>
      <c r="O23" s="266"/>
      <c r="P23" s="283"/>
      <c r="Q23" s="266">
        <v>41</v>
      </c>
      <c r="R23" s="281"/>
      <c r="S23" s="223"/>
      <c r="T23" s="59"/>
      <c r="U23" s="59"/>
      <c r="V23" s="59"/>
      <c r="W23" s="59"/>
      <c r="X23" s="59"/>
      <c r="Y23" s="179"/>
      <c r="Z23" s="179"/>
      <c r="AA23" s="179" t="s">
        <v>112</v>
      </c>
      <c r="AB23" s="180">
        <v>10</v>
      </c>
      <c r="AC23" s="180">
        <v>6</v>
      </c>
      <c r="AD23" s="180">
        <v>3</v>
      </c>
      <c r="AE23" s="180">
        <v>1</v>
      </c>
      <c r="AF23" s="180">
        <v>0</v>
      </c>
      <c r="AG23" s="180">
        <v>0</v>
      </c>
      <c r="AH23" s="180">
        <v>0</v>
      </c>
    </row>
    <row r="24" spans="1:41" ht="12.9" customHeight="1" x14ac:dyDescent="0.25">
      <c r="A24" s="224"/>
      <c r="B24" s="268"/>
      <c r="C24" s="269"/>
      <c r="D24" s="269"/>
      <c r="E24" s="268"/>
      <c r="F24" s="266"/>
      <c r="G24" s="266"/>
      <c r="H24" s="270"/>
      <c r="I24" s="271" t="s">
        <v>140</v>
      </c>
      <c r="J24" s="225" t="s">
        <v>383</v>
      </c>
      <c r="K24" s="272" t="str">
        <f>UPPER(IF(OR(J24="a",J24="as"),F23,IF(OR(J24="b",J24="bs"),F25,0)))</f>
        <v>JÁNOSIK</v>
      </c>
      <c r="L24" s="272"/>
      <c r="M24" s="266"/>
      <c r="N24" s="281"/>
      <c r="O24" s="281"/>
      <c r="P24" s="283"/>
      <c r="Q24" s="221"/>
      <c r="R24" s="222"/>
      <c r="S24" s="223"/>
      <c r="T24" s="59"/>
      <c r="U24" s="59"/>
      <c r="V24" s="59"/>
      <c r="W24" s="59"/>
      <c r="X24" s="59"/>
      <c r="Y24" s="179"/>
      <c r="Z24" s="179"/>
      <c r="AA24" s="179" t="s">
        <v>113</v>
      </c>
      <c r="AB24" s="180">
        <v>6</v>
      </c>
      <c r="AC24" s="180">
        <v>3</v>
      </c>
      <c r="AD24" s="180">
        <v>1</v>
      </c>
      <c r="AE24" s="180">
        <v>0</v>
      </c>
      <c r="AF24" s="180">
        <v>0</v>
      </c>
      <c r="AG24" s="180">
        <v>0</v>
      </c>
      <c r="AH24" s="180">
        <v>0</v>
      </c>
    </row>
    <row r="25" spans="1:41" ht="12.9" customHeight="1" x14ac:dyDescent="0.25">
      <c r="A25" s="224">
        <v>10</v>
      </c>
      <c r="B25" s="261" t="str">
        <f>IF($E25="","",VLOOKUP($E25,'Lány 6 kcs A ELO'!$A$7:$O$22,14))</f>
        <v/>
      </c>
      <c r="C25" s="262" t="str">
        <f>IF($E25="","",VLOOKUP($E25,'Lány 6 kcs A ELO'!$A$7:$O$22,15))</f>
        <v/>
      </c>
      <c r="D25" s="262" t="str">
        <f>IF($E25="","",VLOOKUP($E25,'Lány 6 kcs A ELO'!$A$7:$O$22,5))</f>
        <v/>
      </c>
      <c r="E25" s="263"/>
      <c r="F25" s="274" t="str">
        <f>UPPER(IF($E25="","",VLOOKUP($E25,'Lány 6 kcs A ELO'!$A$7:$O$22,2)))</f>
        <v/>
      </c>
      <c r="G25" s="274" t="str">
        <f>IF($E25="","",VLOOKUP($E25,'Lány 6 kcs A ELO'!$A$7:$O$22,3))</f>
        <v/>
      </c>
      <c r="H25" s="274"/>
      <c r="I25" s="274" t="str">
        <f>IF($E25="","",VLOOKUP($E25,'Lány 6 kcs A ELO'!$A$7:$O$22,4))</f>
        <v/>
      </c>
      <c r="J25" s="275"/>
      <c r="K25" s="266"/>
      <c r="L25" s="276"/>
      <c r="M25" s="266"/>
      <c r="N25" s="281"/>
      <c r="O25" s="281"/>
      <c r="P25" s="283"/>
      <c r="Q25" s="221"/>
      <c r="R25" s="222"/>
      <c r="S25" s="223"/>
      <c r="T25" s="59"/>
      <c r="U25" s="59"/>
      <c r="V25" s="59"/>
      <c r="W25" s="59"/>
      <c r="X25" s="59"/>
      <c r="Y25" s="179"/>
      <c r="Z25" s="179"/>
      <c r="AA25" s="179" t="s">
        <v>114</v>
      </c>
      <c r="AB25" s="180">
        <v>3</v>
      </c>
      <c r="AC25" s="180">
        <v>2</v>
      </c>
      <c r="AD25" s="180">
        <v>1</v>
      </c>
      <c r="AE25" s="180">
        <v>0</v>
      </c>
      <c r="AF25" s="180">
        <v>0</v>
      </c>
      <c r="AG25" s="180">
        <v>0</v>
      </c>
      <c r="AH25" s="180">
        <v>0</v>
      </c>
    </row>
    <row r="26" spans="1:41" ht="12.9" customHeight="1" x14ac:dyDescent="0.25">
      <c r="A26" s="224"/>
      <c r="B26" s="268"/>
      <c r="C26" s="269"/>
      <c r="D26" s="269"/>
      <c r="E26" s="277"/>
      <c r="F26" s="266"/>
      <c r="G26" s="266"/>
      <c r="H26" s="270"/>
      <c r="I26" s="266"/>
      <c r="J26" s="278"/>
      <c r="K26" s="279" t="s">
        <v>140</v>
      </c>
      <c r="L26" s="226" t="s">
        <v>383</v>
      </c>
      <c r="M26" s="272" t="str">
        <f>UPPER(IF(OR(L26="a",L26="as"),K24,IF(OR(L26="b",L26="bs"),K28,0)))</f>
        <v>JÁNOSIK</v>
      </c>
      <c r="N26" s="280"/>
      <c r="O26" s="281"/>
      <c r="P26" s="283"/>
      <c r="Q26" s="221"/>
      <c r="R26" s="222"/>
      <c r="S26" s="223"/>
      <c r="T26" s="59"/>
      <c r="U26" s="59"/>
      <c r="V26" s="59"/>
      <c r="W26" s="59"/>
      <c r="X26" s="59"/>
      <c r="AL26" s="59"/>
      <c r="AM26" s="59"/>
      <c r="AN26" s="59"/>
      <c r="AO26" s="59"/>
    </row>
    <row r="27" spans="1:41" ht="12.9" customHeight="1" x14ac:dyDescent="0.25">
      <c r="A27" s="224">
        <v>11</v>
      </c>
      <c r="B27" s="261" t="str">
        <f>IF($E27="","",VLOOKUP($E27,'Lány 6 kcs A ELO'!$A$7:$O$22,14))</f>
        <v/>
      </c>
      <c r="C27" s="262" t="str">
        <f>IF($E27="","",VLOOKUP($E27,'Lány 6 kcs A ELO'!$A$7:$O$22,15))</f>
        <v/>
      </c>
      <c r="D27" s="262" t="str">
        <f>IF($E27="","",VLOOKUP($E27,'Lány 6 kcs A ELO'!$A$7:$O$22,5))</f>
        <v/>
      </c>
      <c r="E27" s="263"/>
      <c r="F27" s="274" t="str">
        <f>UPPER(IF($E27="","",VLOOKUP($E27,'Lány 6 kcs A ELO'!$A$7:$O$22,2)))</f>
        <v/>
      </c>
      <c r="G27" s="274" t="str">
        <f>IF($E27="","",VLOOKUP($E27,'Lány 6 kcs A ELO'!$A$7:$O$22,3))</f>
        <v/>
      </c>
      <c r="H27" s="274"/>
      <c r="I27" s="274" t="str">
        <f>IF($E27="","",VLOOKUP($E27,'Lány 6 kcs A ELO'!$A$7:$O$22,4))</f>
        <v/>
      </c>
      <c r="J27" s="265"/>
      <c r="K27" s="266"/>
      <c r="L27" s="282"/>
      <c r="M27" s="266"/>
      <c r="N27" s="283"/>
      <c r="O27" s="281"/>
      <c r="P27" s="283"/>
      <c r="Q27" s="221"/>
      <c r="R27" s="222"/>
      <c r="S27" s="223"/>
      <c r="T27" s="59"/>
      <c r="U27" s="59"/>
      <c r="V27" s="59"/>
      <c r="W27" s="59"/>
      <c r="X27" s="59"/>
      <c r="AL27" s="59"/>
      <c r="AM27" s="59"/>
      <c r="AN27" s="59"/>
      <c r="AO27" s="59"/>
    </row>
    <row r="28" spans="1:41" ht="12.9" customHeight="1" x14ac:dyDescent="0.25">
      <c r="A28" s="218"/>
      <c r="B28" s="268"/>
      <c r="C28" s="269"/>
      <c r="D28" s="269"/>
      <c r="E28" s="277"/>
      <c r="F28" s="266"/>
      <c r="G28" s="266"/>
      <c r="H28" s="270"/>
      <c r="I28" s="271" t="s">
        <v>140</v>
      </c>
      <c r="J28" s="225"/>
      <c r="K28" s="272" t="str">
        <f>UPPER(IF(OR(J28="a",J28="as"),F27,IF(OR(J28="b",J28="bs"),F29,0)))</f>
        <v>0</v>
      </c>
      <c r="L28" s="284"/>
      <c r="M28" s="266"/>
      <c r="N28" s="283"/>
      <c r="O28" s="281"/>
      <c r="P28" s="283"/>
      <c r="Q28" s="221"/>
      <c r="R28" s="222"/>
      <c r="S28" s="223"/>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18">
        <v>12</v>
      </c>
      <c r="B29" s="261" t="str">
        <f>IF($E29="","",VLOOKUP($E29,'Lány 6 kcs A ELO'!$A$7:$O$22,14))</f>
        <v/>
      </c>
      <c r="C29" s="262" t="str">
        <f>IF($E29="","",VLOOKUP($E29,'Lány 6 kcs A ELO'!$A$7:$O$22,15))</f>
        <v/>
      </c>
      <c r="D29" s="262" t="str">
        <f>IF($E29="","",VLOOKUP($E29,'Lány 6 kcs A ELO'!$A$7:$O$22,5))</f>
        <v/>
      </c>
      <c r="E29" s="263"/>
      <c r="F29" s="264" t="str">
        <f>UPPER(IF($E29="","",VLOOKUP($E29,'Lány 6 kcs A ELO'!$A$7:$O$22,2)))</f>
        <v/>
      </c>
      <c r="G29" s="264" t="str">
        <f>IF($E29="","",VLOOKUP($E29,'Lány 6 kcs A ELO'!$A$7:$O$22,3))</f>
        <v/>
      </c>
      <c r="H29" s="264"/>
      <c r="I29" s="264" t="str">
        <f>IF($E29="","",VLOOKUP($E29,'Lány 6 kcs A ELO'!$A$7:$O$22,4))</f>
        <v/>
      </c>
      <c r="J29" s="285"/>
      <c r="K29" s="266"/>
      <c r="L29" s="266"/>
      <c r="M29" s="266"/>
      <c r="N29" s="283"/>
      <c r="O29" s="281"/>
      <c r="P29" s="283"/>
      <c r="Q29" s="221"/>
      <c r="R29" s="222"/>
      <c r="S29" s="223"/>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24"/>
      <c r="B30" s="268"/>
      <c r="C30" s="269"/>
      <c r="D30" s="269"/>
      <c r="E30" s="277"/>
      <c r="F30" s="266"/>
      <c r="G30" s="266"/>
      <c r="H30" s="270"/>
      <c r="I30" s="286"/>
      <c r="J30" s="278"/>
      <c r="K30" s="266"/>
      <c r="L30" s="266"/>
      <c r="M30" s="279" t="s">
        <v>140</v>
      </c>
      <c r="N30" s="226" t="s">
        <v>383</v>
      </c>
      <c r="O30" s="272" t="str">
        <f>UPPER(IF(OR(N30="a",N30="as"),M26,IF(OR(N30="b",N30="bs"),M34,0)))</f>
        <v>JÁNOSIK</v>
      </c>
      <c r="P30" s="289"/>
      <c r="Q30" s="221"/>
      <c r="R30" s="222"/>
      <c r="S30" s="223"/>
      <c r="T30" s="59"/>
      <c r="U30" s="59"/>
      <c r="V30" s="59"/>
      <c r="W30" s="59"/>
      <c r="X30" s="59"/>
      <c r="Y30" s="59"/>
      <c r="Z30" s="59"/>
      <c r="AA30" s="59"/>
      <c r="AB30" s="59"/>
      <c r="AC30" s="59"/>
      <c r="AD30" s="59"/>
      <c r="AE30" s="59"/>
      <c r="AF30" s="59"/>
      <c r="AG30" s="59"/>
      <c r="AH30" s="59"/>
      <c r="AI30" s="59"/>
      <c r="AJ30" s="59"/>
      <c r="AK30" s="59"/>
    </row>
    <row r="31" spans="1:41" ht="12.9" customHeight="1" x14ac:dyDescent="0.25">
      <c r="A31" s="224">
        <v>13</v>
      </c>
      <c r="B31" s="261" t="str">
        <f>IF($E31="","",VLOOKUP($E31,'Lány 6 kcs A ELO'!$A$7:$O$22,14))</f>
        <v/>
      </c>
      <c r="C31" s="262" t="str">
        <f>IF($E31="","",VLOOKUP($E31,'Lány 6 kcs A ELO'!$A$7:$O$22,15))</f>
        <v/>
      </c>
      <c r="D31" s="262" t="str">
        <f>IF($E31="","",VLOOKUP($E31,'Lány 6 kcs A ELO'!$A$7:$O$22,5))</f>
        <v/>
      </c>
      <c r="E31" s="263"/>
      <c r="F31" s="274" t="str">
        <f>UPPER(IF($E31="","",VLOOKUP($E31,'Lány 6 kcs A ELO'!$A$7:$O$22,2)))</f>
        <v/>
      </c>
      <c r="G31" s="274" t="str">
        <f>IF($E31="","",VLOOKUP($E31,'Lány 6 kcs A ELO'!$A$7:$O$22,3))</f>
        <v/>
      </c>
      <c r="H31" s="274"/>
      <c r="I31" s="274" t="str">
        <f>IF($E31="","",VLOOKUP($E31,'Lány 6 kcs A ELO'!$A$7:$O$22,4))</f>
        <v/>
      </c>
      <c r="J31" s="287"/>
      <c r="K31" s="266"/>
      <c r="L31" s="266"/>
      <c r="M31" s="266"/>
      <c r="N31" s="283"/>
      <c r="O31" s="266">
        <v>40</v>
      </c>
      <c r="P31" s="281"/>
      <c r="Q31" s="221"/>
      <c r="R31" s="222"/>
      <c r="S31" s="223"/>
      <c r="T31" s="59"/>
      <c r="U31" s="59"/>
      <c r="V31" s="59"/>
      <c r="W31" s="59"/>
      <c r="X31" s="59"/>
      <c r="Y31" s="59"/>
      <c r="Z31" s="59"/>
      <c r="AA31" s="59"/>
      <c r="AB31" s="59"/>
      <c r="AC31" s="59"/>
      <c r="AD31" s="59"/>
      <c r="AE31" s="59"/>
      <c r="AF31" s="59"/>
      <c r="AG31" s="59"/>
      <c r="AH31" s="59"/>
      <c r="AI31" s="59"/>
      <c r="AJ31" s="59"/>
      <c r="AK31" s="59"/>
    </row>
    <row r="32" spans="1:41" ht="12.9" customHeight="1" x14ac:dyDescent="0.25">
      <c r="A32" s="224"/>
      <c r="B32" s="268"/>
      <c r="C32" s="269"/>
      <c r="D32" s="269"/>
      <c r="E32" s="277"/>
      <c r="F32" s="266"/>
      <c r="G32" s="266"/>
      <c r="H32" s="270"/>
      <c r="I32" s="279" t="s">
        <v>140</v>
      </c>
      <c r="J32" s="225"/>
      <c r="K32" s="272" t="str">
        <f>UPPER(IF(OR(J32="a",J32="as"),F31,IF(OR(J32="b",J32="bs"),F33,0)))</f>
        <v>0</v>
      </c>
      <c r="L32" s="272"/>
      <c r="M32" s="266"/>
      <c r="N32" s="283"/>
      <c r="O32" s="281"/>
      <c r="P32" s="281"/>
      <c r="Q32" s="221"/>
      <c r="R32" s="222"/>
      <c r="S32" s="223"/>
      <c r="T32" s="59"/>
      <c r="U32" s="59"/>
      <c r="V32" s="59"/>
      <c r="W32" s="59"/>
      <c r="X32" s="59"/>
      <c r="Y32" s="59"/>
      <c r="Z32" s="59"/>
      <c r="AA32" s="59"/>
      <c r="AB32" s="59"/>
      <c r="AC32" s="59"/>
      <c r="AD32" s="59"/>
      <c r="AE32" s="59"/>
      <c r="AF32" s="59"/>
      <c r="AG32" s="59"/>
      <c r="AH32" s="59"/>
      <c r="AI32" s="59"/>
      <c r="AJ32" s="59"/>
      <c r="AK32" s="59"/>
    </row>
    <row r="33" spans="1:37" ht="12.9" customHeight="1" x14ac:dyDescent="0.25">
      <c r="A33" s="224">
        <v>14</v>
      </c>
      <c r="B33" s="261" t="str">
        <f>IF($E33="","",VLOOKUP($E33,'Lány 6 kcs A ELO'!$A$7:$O$22,14))</f>
        <v/>
      </c>
      <c r="C33" s="262" t="str">
        <f>IF($E33="","",VLOOKUP($E33,'Lány 6 kcs A ELO'!$A$7:$O$22,15))</f>
        <v/>
      </c>
      <c r="D33" s="262" t="str">
        <f>IF($E33="","",VLOOKUP($E33,'Lány 6 kcs A ELO'!$A$7:$O$22,5))</f>
        <v/>
      </c>
      <c r="E33" s="263"/>
      <c r="F33" s="274" t="str">
        <f>UPPER(IF($E33="","",VLOOKUP($E33,'Lány 6 kcs A ELO'!$A$7:$O$22,2)))</f>
        <v/>
      </c>
      <c r="G33" s="274" t="str">
        <f>IF($E33="","",VLOOKUP($E33,'Lány 6 kcs A ELO'!$A$7:$O$22,3))</f>
        <v/>
      </c>
      <c r="H33" s="274"/>
      <c r="I33" s="274" t="str">
        <f>IF($E33="","",VLOOKUP($E33,'Lány 6 kcs A ELO'!$A$7:$O$22,4))</f>
        <v/>
      </c>
      <c r="J33" s="275"/>
      <c r="K33" s="266"/>
      <c r="L33" s="276"/>
      <c r="M33" s="266"/>
      <c r="N33" s="283"/>
      <c r="O33" s="281"/>
      <c r="P33" s="281"/>
      <c r="Q33" s="221"/>
      <c r="R33" s="222"/>
      <c r="S33" s="223"/>
      <c r="T33" s="59"/>
      <c r="U33" s="59"/>
      <c r="V33" s="59"/>
      <c r="W33" s="59"/>
      <c r="X33" s="59"/>
      <c r="Y33" s="59"/>
      <c r="Z33" s="59"/>
      <c r="AA33" s="59"/>
      <c r="AB33" s="59"/>
      <c r="AC33" s="59"/>
      <c r="AD33" s="59"/>
      <c r="AE33" s="59"/>
      <c r="AF33" s="59"/>
      <c r="AG33" s="59"/>
      <c r="AH33" s="59"/>
      <c r="AI33" s="59"/>
      <c r="AJ33" s="59"/>
      <c r="AK33" s="59"/>
    </row>
    <row r="34" spans="1:37" ht="12.9" customHeight="1" x14ac:dyDescent="0.25">
      <c r="A34" s="224"/>
      <c r="B34" s="268"/>
      <c r="C34" s="269"/>
      <c r="D34" s="269"/>
      <c r="E34" s="277"/>
      <c r="F34" s="266"/>
      <c r="G34" s="266"/>
      <c r="H34" s="270"/>
      <c r="I34" s="266"/>
      <c r="J34" s="278"/>
      <c r="K34" s="279" t="s">
        <v>140</v>
      </c>
      <c r="L34" s="226" t="s">
        <v>384</v>
      </c>
      <c r="M34" s="272" t="str">
        <f>UPPER(IF(OR(L34="a",L34="as"),K32,IF(OR(L34="b",L34="bs"),K36,0)))</f>
        <v>KOVÁCS-VARGA</v>
      </c>
      <c r="N34" s="289"/>
      <c r="O34" s="281"/>
      <c r="P34" s="281"/>
      <c r="Q34" s="221"/>
      <c r="R34" s="222"/>
      <c r="S34" s="223"/>
      <c r="T34" s="59"/>
      <c r="U34" s="59"/>
      <c r="V34" s="59"/>
      <c r="W34" s="59"/>
      <c r="X34" s="59"/>
      <c r="Y34" s="59"/>
      <c r="Z34" s="59"/>
      <c r="AA34" s="59"/>
      <c r="AB34" s="59"/>
      <c r="AC34" s="59"/>
      <c r="AD34" s="59"/>
      <c r="AE34" s="59"/>
      <c r="AF34" s="59"/>
      <c r="AG34" s="59"/>
      <c r="AH34" s="59"/>
      <c r="AI34" s="59"/>
      <c r="AJ34" s="59"/>
      <c r="AK34" s="59"/>
    </row>
    <row r="35" spans="1:37" ht="12.9" customHeight="1" x14ac:dyDescent="0.25">
      <c r="A35" s="224">
        <v>15</v>
      </c>
      <c r="B35" s="261">
        <f>IF($E35="","",VLOOKUP($E35,'Lány 6 kcs A ELO'!$A$7:$O$22,14))</f>
        <v>0</v>
      </c>
      <c r="C35" s="262">
        <f>IF($E35="","",VLOOKUP($E35,'Lány 6 kcs A ELO'!$A$7:$O$22,15))</f>
        <v>0</v>
      </c>
      <c r="D35" s="262">
        <f>IF($E35="","",VLOOKUP($E35,'Lány 6 kcs A ELO'!$A$7:$O$22,5))</f>
        <v>0</v>
      </c>
      <c r="E35" s="263">
        <v>16</v>
      </c>
      <c r="F35" s="274" t="str">
        <f>UPPER(IF($E35="","",VLOOKUP($E35,'Lány 6 kcs A ELO'!$A$7:$O$22,2)))</f>
        <v>KOVÁCS-VARGA</v>
      </c>
      <c r="G35" s="274" t="str">
        <f>IF($E35="","",VLOOKUP($E35,'Lány 6 kcs A ELO'!$A$7:$O$22,3))</f>
        <v>Alíz</v>
      </c>
      <c r="H35" s="274"/>
      <c r="I35" s="274" t="str">
        <f>IF($E35="","",VLOOKUP($E35,'Lány 6 kcs A ELO'!$A$7:$O$22,4))</f>
        <v>Diósgyőri Gimnázium</v>
      </c>
      <c r="J35" s="265"/>
      <c r="K35" s="266"/>
      <c r="L35" s="282"/>
      <c r="M35" s="266"/>
      <c r="N35" s="281"/>
      <c r="O35" s="281"/>
      <c r="P35" s="281"/>
      <c r="Q35" s="221"/>
      <c r="R35" s="222"/>
      <c r="S35" s="223"/>
      <c r="T35" s="59"/>
      <c r="U35" s="59"/>
      <c r="V35" s="59"/>
      <c r="W35" s="59"/>
      <c r="X35" s="59"/>
      <c r="Y35" s="59"/>
      <c r="Z35" s="59"/>
      <c r="AA35" s="59"/>
      <c r="AB35" s="59"/>
      <c r="AC35" s="59"/>
      <c r="AD35" s="59"/>
      <c r="AE35" s="59"/>
      <c r="AF35" s="59"/>
      <c r="AG35" s="59"/>
      <c r="AH35" s="59"/>
      <c r="AI35" s="59"/>
      <c r="AJ35" s="59"/>
      <c r="AK35" s="59"/>
    </row>
    <row r="36" spans="1:37" ht="12.9" customHeight="1" x14ac:dyDescent="0.25">
      <c r="A36" s="224"/>
      <c r="B36" s="268"/>
      <c r="C36" s="269"/>
      <c r="D36" s="269"/>
      <c r="E36" s="268"/>
      <c r="F36" s="266"/>
      <c r="G36" s="266"/>
      <c r="H36" s="270"/>
      <c r="I36" s="279" t="s">
        <v>140</v>
      </c>
      <c r="J36" s="225" t="s">
        <v>383</v>
      </c>
      <c r="K36" s="272" t="str">
        <f>UPPER(IF(OR(J36="a",J36="as"),F35,IF(OR(J36="b",J36="bs"),F37,0)))</f>
        <v>KOVÁCS-VARGA</v>
      </c>
      <c r="L36" s="284"/>
      <c r="M36" s="266"/>
      <c r="N36" s="281"/>
      <c r="O36" s="281"/>
      <c r="P36" s="281"/>
      <c r="Q36" s="221"/>
      <c r="R36" s="222"/>
      <c r="S36" s="223"/>
      <c r="T36" s="59"/>
      <c r="U36" s="59"/>
      <c r="V36" s="59"/>
      <c r="W36" s="59"/>
      <c r="X36" s="59"/>
      <c r="Y36" s="59"/>
      <c r="Z36" s="59"/>
      <c r="AA36" s="59"/>
      <c r="AB36" s="59"/>
      <c r="AC36" s="59"/>
      <c r="AD36" s="59"/>
      <c r="AE36" s="59"/>
      <c r="AF36" s="59"/>
      <c r="AG36" s="59"/>
      <c r="AH36" s="59"/>
      <c r="AI36" s="59"/>
      <c r="AJ36" s="59"/>
      <c r="AK36" s="59"/>
    </row>
    <row r="37" spans="1:37" ht="12.9" customHeight="1" x14ac:dyDescent="0.25">
      <c r="A37" s="218">
        <v>16</v>
      </c>
      <c r="B37" s="261" t="str">
        <f>IF($E37="","",VLOOKUP($E37,'Lány 6 kcs A ELO'!$A$7:$O$22,14))</f>
        <v/>
      </c>
      <c r="C37" s="262" t="str">
        <f>IF($E37="","",VLOOKUP($E37,'Lány 6 kcs A ELO'!$A$7:$O$22,15))</f>
        <v/>
      </c>
      <c r="D37" s="262" t="str">
        <f>IF($E37="","",VLOOKUP($E37,'Lány 6 kcs A ELO'!$A$7:$O$22,5))</f>
        <v/>
      </c>
      <c r="E37" s="263"/>
      <c r="F37" s="264" t="str">
        <f>UPPER(IF($E37="","",VLOOKUP($E37,'Lány 6 kcs A ELO'!$A$7:$O$22,2)))</f>
        <v/>
      </c>
      <c r="G37" s="264" t="str">
        <f>IF($E37="","",VLOOKUP($E37,'Lány 6 kcs A ELO'!$A$7:$O$22,3))</f>
        <v/>
      </c>
      <c r="H37" s="274"/>
      <c r="I37" s="264" t="str">
        <f>IF($E37="","",VLOOKUP($E37,'Lány 6 kcs A ELO'!$A$7:$O$22,4))</f>
        <v/>
      </c>
      <c r="J37" s="285"/>
      <c r="K37" s="266"/>
      <c r="L37" s="266"/>
      <c r="M37" s="266"/>
      <c r="N37" s="281"/>
      <c r="O37" s="281"/>
      <c r="P37" s="281"/>
      <c r="Q37" s="221"/>
      <c r="R37" s="222"/>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91"/>
      <c r="B38" s="268"/>
      <c r="C38" s="268"/>
      <c r="D38" s="268"/>
      <c r="E38" s="268"/>
      <c r="F38" s="286"/>
      <c r="G38" s="286"/>
      <c r="H38" s="290"/>
      <c r="I38" s="266"/>
      <c r="J38" s="278"/>
      <c r="K38" s="266"/>
      <c r="L38" s="266"/>
      <c r="M38" s="266"/>
      <c r="N38" s="281"/>
      <c r="O38" s="281"/>
      <c r="P38" s="281"/>
      <c r="Q38" s="221"/>
      <c r="R38" s="222"/>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92"/>
      <c r="B39" s="293"/>
      <c r="C39" s="293"/>
      <c r="D39" s="293"/>
      <c r="E39" s="268"/>
      <c r="F39" s="293"/>
      <c r="G39" s="293"/>
      <c r="H39" s="293"/>
      <c r="I39" s="293"/>
      <c r="J39" s="268"/>
      <c r="K39" s="293"/>
      <c r="L39" s="293"/>
      <c r="M39" s="293"/>
      <c r="N39" s="294"/>
      <c r="O39" s="294"/>
      <c r="P39" s="294"/>
      <c r="Q39" s="221"/>
      <c r="R39" s="222"/>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91"/>
      <c r="B40" s="268"/>
      <c r="C40" s="268"/>
      <c r="D40" s="268"/>
      <c r="E40" s="268"/>
      <c r="F40" s="293"/>
      <c r="G40" s="293"/>
      <c r="H40" s="59"/>
      <c r="I40" s="293"/>
      <c r="J40" s="268"/>
      <c r="K40" s="293"/>
      <c r="L40" s="293"/>
      <c r="M40" s="295"/>
      <c r="N40" s="268"/>
      <c r="O40" s="293"/>
      <c r="P40" s="294"/>
      <c r="Q40" s="221"/>
      <c r="R40" s="222"/>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91"/>
      <c r="B41" s="293"/>
      <c r="C41" s="293"/>
      <c r="D41" s="293"/>
      <c r="E41" s="268"/>
      <c r="F41" s="293"/>
      <c r="G41" s="293"/>
      <c r="H41" s="293"/>
      <c r="I41" s="293"/>
      <c r="J41" s="268"/>
      <c r="K41" s="293"/>
      <c r="L41" s="293"/>
      <c r="M41" s="293"/>
      <c r="N41" s="294"/>
      <c r="O41" s="293"/>
      <c r="P41" s="294"/>
      <c r="Q41" s="221"/>
      <c r="R41" s="222"/>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91"/>
      <c r="B42" s="268"/>
      <c r="C42" s="268"/>
      <c r="D42" s="268"/>
      <c r="E42" s="268"/>
      <c r="F42" s="293"/>
      <c r="G42" s="293"/>
      <c r="H42" s="59"/>
      <c r="I42" s="295"/>
      <c r="J42" s="268"/>
      <c r="K42" s="293"/>
      <c r="L42" s="293"/>
      <c r="M42" s="293"/>
      <c r="N42" s="294"/>
      <c r="O42" s="294"/>
      <c r="P42" s="294"/>
      <c r="Q42" s="221"/>
      <c r="R42" s="222"/>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91"/>
      <c r="B43" s="293"/>
      <c r="C43" s="293"/>
      <c r="D43" s="293"/>
      <c r="E43" s="268"/>
      <c r="F43" s="293"/>
      <c r="G43" s="293"/>
      <c r="H43" s="293"/>
      <c r="I43" s="293"/>
      <c r="J43" s="268"/>
      <c r="K43" s="293"/>
      <c r="L43" s="296"/>
      <c r="M43" s="293"/>
      <c r="N43" s="294"/>
      <c r="O43" s="294"/>
      <c r="P43" s="294"/>
      <c r="Q43" s="221"/>
      <c r="R43" s="222"/>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91"/>
      <c r="B44" s="268"/>
      <c r="C44" s="268"/>
      <c r="D44" s="268"/>
      <c r="E44" s="268"/>
      <c r="F44" s="293"/>
      <c r="G44" s="293"/>
      <c r="H44" s="59"/>
      <c r="I44" s="293"/>
      <c r="J44" s="268"/>
      <c r="K44" s="295"/>
      <c r="L44" s="268"/>
      <c r="M44" s="293"/>
      <c r="N44" s="294"/>
      <c r="O44" s="294"/>
      <c r="P44" s="294"/>
      <c r="Q44" s="221"/>
      <c r="R44" s="222"/>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91"/>
      <c r="B45" s="293"/>
      <c r="C45" s="293"/>
      <c r="D45" s="293"/>
      <c r="E45" s="268"/>
      <c r="F45" s="293"/>
      <c r="G45" s="293"/>
      <c r="H45" s="293"/>
      <c r="I45" s="293"/>
      <c r="J45" s="268"/>
      <c r="K45" s="293"/>
      <c r="L45" s="293"/>
      <c r="M45" s="293"/>
      <c r="N45" s="294"/>
      <c r="O45" s="294"/>
      <c r="P45" s="294"/>
      <c r="Q45" s="221"/>
      <c r="R45" s="222"/>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91"/>
      <c r="B46" s="268"/>
      <c r="C46" s="268"/>
      <c r="D46" s="268"/>
      <c r="E46" s="268"/>
      <c r="F46" s="293"/>
      <c r="G46" s="293"/>
      <c r="H46" s="59"/>
      <c r="I46" s="295"/>
      <c r="J46" s="268"/>
      <c r="K46" s="293"/>
      <c r="L46" s="293"/>
      <c r="M46" s="293"/>
      <c r="N46" s="294"/>
      <c r="O46" s="294"/>
      <c r="P46" s="294"/>
      <c r="Q46" s="221"/>
      <c r="R46" s="222"/>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92"/>
      <c r="B47" s="293"/>
      <c r="C47" s="293"/>
      <c r="D47" s="293"/>
      <c r="E47" s="268"/>
      <c r="F47" s="293"/>
      <c r="G47" s="293"/>
      <c r="H47" s="293"/>
      <c r="I47" s="293"/>
      <c r="J47" s="268"/>
      <c r="K47" s="293"/>
      <c r="L47" s="293"/>
      <c r="M47" s="293"/>
      <c r="N47" s="293"/>
      <c r="O47" s="219"/>
      <c r="P47" s="219"/>
      <c r="Q47" s="221"/>
      <c r="R47" s="222"/>
      <c r="S47" s="223"/>
      <c r="T47" s="59"/>
      <c r="U47" s="59"/>
      <c r="V47" s="59"/>
      <c r="W47" s="59"/>
      <c r="X47" s="59"/>
      <c r="Y47" s="59"/>
      <c r="Z47" s="59"/>
      <c r="AA47" s="59"/>
      <c r="AB47" s="59"/>
      <c r="AC47" s="59"/>
      <c r="AD47" s="59"/>
      <c r="AE47" s="59"/>
      <c r="AF47" s="59"/>
      <c r="AG47" s="59"/>
      <c r="AH47" s="59"/>
      <c r="AI47" s="59"/>
      <c r="AJ47" s="59"/>
      <c r="AK47" s="59"/>
    </row>
    <row r="48" spans="1:37" ht="6.75" customHeight="1" x14ac:dyDescent="0.25">
      <c r="A48" s="228"/>
      <c r="B48" s="228"/>
      <c r="C48" s="228"/>
      <c r="D48" s="228"/>
      <c r="E48" s="228"/>
      <c r="F48" s="297"/>
      <c r="G48" s="297"/>
      <c r="H48" s="297"/>
      <c r="I48" s="297"/>
      <c r="J48" s="230"/>
      <c r="K48" s="229"/>
      <c r="L48" s="231"/>
      <c r="M48" s="229"/>
      <c r="N48" s="231"/>
      <c r="O48" s="229"/>
      <c r="P48" s="231"/>
      <c r="Q48" s="229"/>
      <c r="R48" s="231"/>
      <c r="S48" s="232"/>
      <c r="T48" s="52"/>
      <c r="U48" s="52"/>
      <c r="V48" s="52"/>
      <c r="W48" s="52"/>
      <c r="X48" s="52"/>
      <c r="Y48" s="52"/>
      <c r="Z48" s="52"/>
      <c r="AA48" s="52"/>
      <c r="AB48" s="52"/>
      <c r="AC48" s="52"/>
      <c r="AD48" s="52"/>
      <c r="AE48" s="52"/>
      <c r="AF48" s="52"/>
      <c r="AG48" s="52"/>
      <c r="AH48" s="52"/>
      <c r="AI48" s="52"/>
      <c r="AJ48" s="52"/>
      <c r="AK48" s="52"/>
    </row>
    <row r="49" spans="1:37" ht="10.5" customHeight="1" x14ac:dyDescent="0.25">
      <c r="A49" s="182" t="s">
        <v>106</v>
      </c>
      <c r="B49" s="183"/>
      <c r="C49" s="183"/>
      <c r="D49" s="184"/>
      <c r="E49" s="233" t="s">
        <v>117</v>
      </c>
      <c r="F49" s="234" t="s">
        <v>118</v>
      </c>
      <c r="G49" s="233"/>
      <c r="H49" s="233"/>
      <c r="I49" s="235"/>
      <c r="J49" s="233" t="s">
        <v>117</v>
      </c>
      <c r="K49" s="234" t="s">
        <v>119</v>
      </c>
      <c r="L49" s="236"/>
      <c r="M49" s="234" t="s">
        <v>120</v>
      </c>
      <c r="N49" s="237"/>
      <c r="O49" s="238" t="s">
        <v>121</v>
      </c>
      <c r="P49" s="238"/>
      <c r="Q49" s="239"/>
      <c r="R49" s="240"/>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298" t="s">
        <v>122</v>
      </c>
      <c r="B50" s="299"/>
      <c r="C50" s="300"/>
      <c r="D50" s="301"/>
      <c r="E50" s="302">
        <v>1</v>
      </c>
      <c r="F50" s="241" t="str">
        <f>IF(E50&gt;$R$57,0,UPPER(VLOOKUP(E50,'Lány 6 kcs A ELO'!$A$7:$Q$134,2)))</f>
        <v>SERKÉDI  E</v>
      </c>
      <c r="G50" s="242"/>
      <c r="H50" s="241"/>
      <c r="I50" s="185"/>
      <c r="J50" s="303" t="s">
        <v>123</v>
      </c>
      <c r="K50" s="304"/>
      <c r="L50" s="305"/>
      <c r="M50" s="304"/>
      <c r="N50" s="306"/>
      <c r="O50" s="307" t="s">
        <v>124</v>
      </c>
      <c r="P50" s="308"/>
      <c r="Q50" s="308"/>
      <c r="R50" s="30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10" t="s">
        <v>125</v>
      </c>
      <c r="B51" s="311"/>
      <c r="C51" s="312"/>
      <c r="D51" s="313"/>
      <c r="E51" s="302">
        <v>2</v>
      </c>
      <c r="F51" s="241" t="str">
        <f>IF(E51&gt;$R$57,0,UPPER(VLOOKUP(E51,'Lány 6 kcs A ELO'!$A$7:$Q$134,2)))</f>
        <v>MÉSZÁROS</v>
      </c>
      <c r="G51" s="242"/>
      <c r="H51" s="241"/>
      <c r="I51" s="185"/>
      <c r="J51" s="303" t="s">
        <v>126</v>
      </c>
      <c r="K51" s="304"/>
      <c r="L51" s="305"/>
      <c r="M51" s="304"/>
      <c r="N51" s="306"/>
      <c r="O51" s="314"/>
      <c r="P51" s="315"/>
      <c r="Q51" s="311"/>
      <c r="R51" s="31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186"/>
      <c r="B52" s="187"/>
      <c r="C52" s="243"/>
      <c r="D52" s="188"/>
      <c r="E52" s="302">
        <v>3</v>
      </c>
      <c r="F52" s="241" t="str">
        <f>IF(E52&gt;$R$57,0,UPPER(VLOOKUP(E52,'Lány 6 kcs A ELO'!$A$7:$Q$134,2)))</f>
        <v xml:space="preserve">JÁSZFAI </v>
      </c>
      <c r="G52" s="242"/>
      <c r="H52" s="241"/>
      <c r="I52" s="185"/>
      <c r="J52" s="303" t="s">
        <v>127</v>
      </c>
      <c r="K52" s="304"/>
      <c r="L52" s="305"/>
      <c r="M52" s="304"/>
      <c r="N52" s="306"/>
      <c r="O52" s="307" t="s">
        <v>128</v>
      </c>
      <c r="P52" s="308"/>
      <c r="Q52" s="308"/>
      <c r="R52" s="30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189"/>
      <c r="B53" s="190"/>
      <c r="C53" s="190"/>
      <c r="D53" s="191"/>
      <c r="E53" s="302">
        <v>4</v>
      </c>
      <c r="F53" s="241" t="str">
        <f>IF(E53&gt;$R$57,0,UPPER(VLOOKUP(E53,'Lány 6 kcs A ELO'!$A$7:$Q$134,2)))</f>
        <v xml:space="preserve">BLUM </v>
      </c>
      <c r="G53" s="242"/>
      <c r="H53" s="241"/>
      <c r="I53" s="185"/>
      <c r="J53" s="303" t="s">
        <v>129</v>
      </c>
      <c r="K53" s="304"/>
      <c r="L53" s="305"/>
      <c r="M53" s="304"/>
      <c r="N53" s="306"/>
      <c r="O53" s="304"/>
      <c r="P53" s="305"/>
      <c r="Q53" s="304"/>
      <c r="R53" s="30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192"/>
      <c r="B54" s="49"/>
      <c r="C54" s="49"/>
      <c r="D54" s="193"/>
      <c r="E54" s="302"/>
      <c r="F54" s="241"/>
      <c r="G54" s="242"/>
      <c r="H54" s="241"/>
      <c r="I54" s="185"/>
      <c r="J54" s="303" t="s">
        <v>130</v>
      </c>
      <c r="K54" s="304"/>
      <c r="L54" s="305"/>
      <c r="M54" s="304"/>
      <c r="N54" s="306"/>
      <c r="O54" s="311"/>
      <c r="P54" s="315"/>
      <c r="Q54" s="311"/>
      <c r="R54" s="31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194"/>
      <c r="B55" s="14"/>
      <c r="C55" s="190"/>
      <c r="D55" s="191"/>
      <c r="E55" s="302"/>
      <c r="F55" s="241"/>
      <c r="G55" s="242"/>
      <c r="H55" s="241"/>
      <c r="I55" s="185"/>
      <c r="J55" s="303" t="s">
        <v>131</v>
      </c>
      <c r="K55" s="304"/>
      <c r="L55" s="305"/>
      <c r="M55" s="304"/>
      <c r="N55" s="306"/>
      <c r="O55" s="307" t="s">
        <v>33</v>
      </c>
      <c r="P55" s="308"/>
      <c r="Q55" s="308"/>
      <c r="R55" s="30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194"/>
      <c r="B56" s="14"/>
      <c r="C56" s="244"/>
      <c r="D56" s="195"/>
      <c r="E56" s="302"/>
      <c r="F56" s="241"/>
      <c r="G56" s="242"/>
      <c r="H56" s="241"/>
      <c r="I56" s="185"/>
      <c r="J56" s="303" t="s">
        <v>132</v>
      </c>
      <c r="K56" s="304"/>
      <c r="L56" s="305"/>
      <c r="M56" s="304"/>
      <c r="N56" s="306"/>
      <c r="O56" s="304"/>
      <c r="P56" s="305"/>
      <c r="Q56" s="304"/>
      <c r="R56" s="30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196"/>
      <c r="B57" s="197"/>
      <c r="C57" s="245"/>
      <c r="D57" s="198"/>
      <c r="E57" s="317"/>
      <c r="F57" s="199"/>
      <c r="G57" s="246"/>
      <c r="H57" s="199"/>
      <c r="I57" s="200"/>
      <c r="J57" s="318" t="s">
        <v>133</v>
      </c>
      <c r="K57" s="311"/>
      <c r="L57" s="315"/>
      <c r="M57" s="311"/>
      <c r="N57" s="316"/>
      <c r="O57" s="311">
        <f>R4</f>
        <v>0</v>
      </c>
      <c r="P57" s="315"/>
      <c r="Q57" s="311"/>
      <c r="R57" s="247">
        <f>MIN(4,'Lány 6 kcs A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137" priority="10" stopIfTrue="1" operator="equal">
      <formula>"QA"</formula>
    </cfRule>
    <cfRule type="cellIs" dxfId="136" priority="11" stopIfTrue="1" operator="equal">
      <formula>"DA"</formula>
    </cfRule>
  </conditionalFormatting>
  <conditionalFormatting sqref="E7 E9 E11 E13 E15 E17 E19 E21 E23 E25 E27 E29 E31 E33 E35 E37">
    <cfRule type="expression" dxfId="135" priority="13" stopIfTrue="1">
      <formula>$E7&lt;5</formula>
    </cfRule>
  </conditionalFormatting>
  <conditionalFormatting sqref="E39 E41 E43 E45 E47">
    <cfRule type="expression" dxfId="134" priority="5" stopIfTrue="1">
      <formula>AND($E39&lt;9,$C39&gt;0)</formula>
    </cfRule>
  </conditionalFormatting>
  <conditionalFormatting sqref="F7 F9 F11 F13 F15 F17 F19 F21 F23 F25 F27 F29 F31 F33 F35 F37">
    <cfRule type="cellIs" dxfId="133" priority="14" stopIfTrue="1" operator="equal">
      <formula>"Bye"</formula>
    </cfRule>
  </conditionalFormatting>
  <conditionalFormatting sqref="F39 F41 F43 F45 F47">
    <cfRule type="cellIs" dxfId="132" priority="6" stopIfTrue="1" operator="equal">
      <formula>"Bye"</formula>
    </cfRule>
    <cfRule type="expression" dxfId="131" priority="7" stopIfTrue="1">
      <formula>AND($E39&lt;9,$C39&gt;0)</formula>
    </cfRule>
  </conditionalFormatting>
  <conditionalFormatting sqref="H7 H9 H11 H13 H15 H17 H19 H21 H23 H25 H27 H29 H31 H33 H35 H37 G39:I39 G41:I41 G43:I43 G45:I45 G47:I47">
    <cfRule type="expression" dxfId="130" priority="1" stopIfTrue="1">
      <formula>AND($E7&lt;9,$C7&gt;0)</formula>
    </cfRule>
  </conditionalFormatting>
  <conditionalFormatting sqref="I8 K10 I12 M14 I16 K18 I20 O22 I24 K26 I28 M30 I32 K34 I36 M40 I42 K44 I46">
    <cfRule type="expression" dxfId="129" priority="2" stopIfTrue="1">
      <formula>AND($O$1="CU",I8="Umpire")</formula>
    </cfRule>
    <cfRule type="expression" dxfId="128" priority="3" stopIfTrue="1">
      <formula>AND($O$1="CU",I8&lt;&gt;"Umpire",J8&lt;&gt;"")</formula>
    </cfRule>
    <cfRule type="expression" dxfId="127" priority="4" stopIfTrue="1">
      <formula>AND($O$1="CU",I8&lt;&gt;"Umpire")</formula>
    </cfRule>
  </conditionalFormatting>
  <conditionalFormatting sqref="J8 L10 J12 N14 J16 L18 J20 P22 J24 L26 J28 N30 J32 L34 J36 R57">
    <cfRule type="expression" dxfId="126" priority="12" stopIfTrue="1">
      <formula>$O$1="CU"</formula>
    </cfRule>
  </conditionalFormatting>
  <conditionalFormatting sqref="K8 M10 K12 O14 K16 M18 K20 Q22 K24 M26 K28 O30 K32 M34 K36 O40 K42 M44 K46">
    <cfRule type="expression" dxfId="125" priority="8" stopIfTrue="1">
      <formula>J8="as"</formula>
    </cfRule>
    <cfRule type="expression" dxfId="124" priority="9" stopIfTrue="1">
      <formula>J8="bs"</formula>
    </cfRule>
  </conditionalFormatting>
  <dataValidations count="1">
    <dataValidation type="list" allowBlank="1" sqref="I8 K10 I12 M14 I16 K18 I20 O22 I24 K26 I28 M30 I32 K34 I36 M40 I42 K44 I46" xr:uid="{00000000-0002-0000-04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67"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indexed="27"/>
  </sheetPr>
  <dimension ref="A1:Q156"/>
  <sheetViews>
    <sheetView showGridLines="0" showZeros="0" workbookViewId="0">
      <pane ySplit="6" topLeftCell="A27" activePane="bottomLeft" state="frozen"/>
      <selection pane="bottomLeft" activeCell="G43" sqref="G43"/>
    </sheetView>
  </sheetViews>
  <sheetFormatPr defaultRowHeight="13.2" x14ac:dyDescent="0.25"/>
  <cols>
    <col min="1" max="1" width="3.88671875" customWidth="1"/>
    <col min="2" max="2" width="14" bestFit="1" customWidth="1"/>
    <col min="3" max="3" width="13.44140625" bestFit="1" customWidth="1"/>
    <col min="4" max="4" width="104.21875" style="39" bestFit="1" customWidth="1"/>
    <col min="5" max="5" width="10.6640625" style="88" customWidth="1"/>
    <col min="6" max="6" width="6.109375" style="89" hidden="1" customWidth="1"/>
    <col min="7" max="7" width="3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27" t="str">
        <f>Altalanos!$B$8</f>
        <v>Lány 6 kcs. B</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25">
      <c r="A7" s="139">
        <v>1</v>
      </c>
      <c r="B7" s="140" t="s">
        <v>145</v>
      </c>
      <c r="C7" s="140" t="s">
        <v>146</v>
      </c>
      <c r="D7" s="163" t="s">
        <v>60</v>
      </c>
      <c r="E7" s="142"/>
      <c r="F7" s="164"/>
      <c r="G7" s="165"/>
      <c r="H7" s="144"/>
      <c r="I7" s="144"/>
      <c r="J7" s="145"/>
      <c r="K7" s="146"/>
      <c r="L7" s="147"/>
      <c r="M7" s="146"/>
      <c r="N7" s="148"/>
      <c r="O7" s="144"/>
      <c r="P7" s="149"/>
      <c r="Q7" s="143"/>
    </row>
    <row r="8" spans="1:17" ht="18.899999999999999" customHeight="1" x14ac:dyDescent="0.25">
      <c r="A8" s="139">
        <v>2</v>
      </c>
      <c r="B8" s="140" t="s">
        <v>147</v>
      </c>
      <c r="C8" s="140" t="s">
        <v>148</v>
      </c>
      <c r="D8" s="141" t="s">
        <v>149</v>
      </c>
      <c r="E8" s="142"/>
      <c r="F8" s="153"/>
      <c r="G8" s="154"/>
      <c r="H8" s="144"/>
      <c r="I8" s="144"/>
      <c r="J8" s="145"/>
      <c r="K8" s="146"/>
      <c r="L8" s="147"/>
      <c r="M8" s="146"/>
      <c r="N8" s="148"/>
      <c r="O8" s="144"/>
      <c r="P8" s="149"/>
      <c r="Q8" s="143"/>
    </row>
    <row r="9" spans="1:17" ht="18.899999999999999" customHeight="1" x14ac:dyDescent="0.3">
      <c r="A9" s="139">
        <v>3</v>
      </c>
      <c r="B9" s="161" t="s">
        <v>150</v>
      </c>
      <c r="C9" s="161" t="s">
        <v>83</v>
      </c>
      <c r="D9" s="162" t="s">
        <v>78</v>
      </c>
      <c r="E9" s="142"/>
      <c r="F9" s="153"/>
      <c r="G9" s="154"/>
      <c r="H9" s="144"/>
      <c r="I9" s="144"/>
      <c r="J9" s="145"/>
      <c r="K9" s="146"/>
      <c r="L9" s="147"/>
      <c r="M9" s="146"/>
      <c r="N9" s="148"/>
      <c r="O9" s="144"/>
      <c r="P9" s="151"/>
      <c r="Q9" s="152"/>
    </row>
    <row r="10" spans="1:17" ht="18.899999999999999" customHeight="1" x14ac:dyDescent="0.3">
      <c r="A10" s="139">
        <v>4</v>
      </c>
      <c r="B10" s="161" t="s">
        <v>151</v>
      </c>
      <c r="C10" s="161" t="s">
        <v>152</v>
      </c>
      <c r="D10" s="162" t="s">
        <v>153</v>
      </c>
      <c r="E10" s="142"/>
      <c r="F10" s="153"/>
      <c r="G10" s="154"/>
      <c r="H10" s="144"/>
      <c r="I10" s="144"/>
      <c r="J10" s="145"/>
      <c r="K10" s="146"/>
      <c r="L10" s="147"/>
      <c r="M10" s="146"/>
      <c r="N10" s="148"/>
      <c r="O10" s="144"/>
      <c r="P10" s="155"/>
      <c r="Q10" s="156"/>
    </row>
    <row r="11" spans="1:17" ht="18.899999999999999" customHeight="1" x14ac:dyDescent="0.25">
      <c r="A11" s="139">
        <v>5</v>
      </c>
      <c r="B11" s="140" t="s">
        <v>154</v>
      </c>
      <c r="C11" s="158" t="s">
        <v>155</v>
      </c>
      <c r="D11" s="170" t="s">
        <v>156</v>
      </c>
      <c r="E11" s="142"/>
      <c r="F11" s="153"/>
      <c r="G11" s="154"/>
      <c r="H11" s="144"/>
      <c r="I11" s="144"/>
      <c r="J11" s="145"/>
      <c r="K11" s="146"/>
      <c r="L11" s="147"/>
      <c r="M11" s="146"/>
      <c r="N11" s="148"/>
      <c r="O11" s="144"/>
      <c r="P11" s="155"/>
      <c r="Q11" s="156"/>
    </row>
    <row r="12" spans="1:17" ht="18.899999999999999" customHeight="1" x14ac:dyDescent="0.25">
      <c r="A12" s="139">
        <v>6</v>
      </c>
      <c r="B12" s="140" t="s">
        <v>157</v>
      </c>
      <c r="C12" s="158" t="s">
        <v>158</v>
      </c>
      <c r="D12" s="170" t="s">
        <v>159</v>
      </c>
      <c r="E12" s="142"/>
      <c r="F12" s="153"/>
      <c r="G12" s="154"/>
      <c r="H12" s="144"/>
      <c r="I12" s="144"/>
      <c r="J12" s="145"/>
      <c r="K12" s="146"/>
      <c r="L12" s="147"/>
      <c r="M12" s="146"/>
      <c r="N12" s="148"/>
      <c r="O12" s="144"/>
      <c r="P12" s="155"/>
      <c r="Q12" s="156"/>
    </row>
    <row r="13" spans="1:17" ht="18.899999999999999" customHeight="1" x14ac:dyDescent="0.3">
      <c r="A13" s="139">
        <v>7</v>
      </c>
      <c r="B13" s="158" t="s">
        <v>160</v>
      </c>
      <c r="C13" s="328" t="s">
        <v>161</v>
      </c>
      <c r="D13" s="169" t="s">
        <v>162</v>
      </c>
      <c r="E13" s="142"/>
      <c r="F13" s="153"/>
      <c r="G13" s="154"/>
      <c r="H13" s="144"/>
      <c r="I13" s="144"/>
      <c r="J13" s="145"/>
      <c r="K13" s="146"/>
      <c r="L13" s="147"/>
      <c r="M13" s="146"/>
      <c r="N13" s="148"/>
      <c r="O13" s="144"/>
      <c r="P13" s="155"/>
      <c r="Q13" s="156"/>
    </row>
    <row r="14" spans="1:17" ht="18.899999999999999" customHeight="1" x14ac:dyDescent="0.3">
      <c r="A14" s="139">
        <v>8</v>
      </c>
      <c r="B14" s="158" t="s">
        <v>163</v>
      </c>
      <c r="C14" s="328" t="s">
        <v>59</v>
      </c>
      <c r="D14" s="169" t="s">
        <v>164</v>
      </c>
      <c r="E14" s="142"/>
      <c r="F14" s="153"/>
      <c r="G14" s="154"/>
      <c r="H14" s="144"/>
      <c r="I14" s="144"/>
      <c r="J14" s="145"/>
      <c r="K14" s="146"/>
      <c r="L14" s="147"/>
      <c r="M14" s="146"/>
      <c r="N14" s="148"/>
      <c r="O14" s="144"/>
      <c r="P14" s="155"/>
      <c r="Q14" s="156"/>
    </row>
    <row r="15" spans="1:17" ht="18.899999999999999" customHeight="1" x14ac:dyDescent="0.25">
      <c r="A15" s="139">
        <v>9</v>
      </c>
      <c r="B15" s="140" t="s">
        <v>165</v>
      </c>
      <c r="C15" s="329" t="s">
        <v>72</v>
      </c>
      <c r="D15" s="141" t="s">
        <v>166</v>
      </c>
      <c r="E15" s="142"/>
      <c r="F15" s="143"/>
      <c r="G15" s="143"/>
      <c r="H15" s="144"/>
      <c r="I15" s="144"/>
      <c r="J15" s="145"/>
      <c r="K15" s="146"/>
      <c r="L15" s="147"/>
      <c r="M15" s="160"/>
      <c r="N15" s="148"/>
      <c r="O15" s="144"/>
      <c r="P15" s="143"/>
      <c r="Q15" s="143"/>
    </row>
    <row r="16" spans="1:17" ht="18.899999999999999" customHeight="1" x14ac:dyDescent="0.25">
      <c r="A16" s="139">
        <v>10</v>
      </c>
      <c r="B16" s="140" t="s">
        <v>167</v>
      </c>
      <c r="C16" s="140" t="s">
        <v>168</v>
      </c>
      <c r="D16" s="141" t="s">
        <v>169</v>
      </c>
      <c r="E16" s="142"/>
      <c r="F16" s="143"/>
      <c r="G16" s="143"/>
      <c r="H16" s="144"/>
      <c r="I16" s="144"/>
      <c r="J16" s="145"/>
      <c r="K16" s="146"/>
      <c r="L16" s="147"/>
      <c r="M16" s="160"/>
      <c r="N16" s="148"/>
      <c r="O16" s="144"/>
      <c r="P16" s="149"/>
      <c r="Q16" s="143"/>
    </row>
    <row r="17" spans="1:17" ht="18.899999999999999" customHeight="1" x14ac:dyDescent="0.3">
      <c r="A17" s="139">
        <v>11</v>
      </c>
      <c r="B17" s="161" t="s">
        <v>170</v>
      </c>
      <c r="C17" s="161" t="s">
        <v>171</v>
      </c>
      <c r="D17" s="162" t="s">
        <v>172</v>
      </c>
      <c r="E17" s="142"/>
      <c r="F17" s="143"/>
      <c r="G17" s="143"/>
      <c r="H17" s="144"/>
      <c r="I17" s="144"/>
      <c r="J17" s="145"/>
      <c r="K17" s="146"/>
      <c r="L17" s="147"/>
      <c r="M17" s="160"/>
      <c r="N17" s="148"/>
      <c r="O17" s="144"/>
      <c r="P17" s="149"/>
      <c r="Q17" s="143"/>
    </row>
    <row r="18" spans="1:17" ht="18.899999999999999" customHeight="1" x14ac:dyDescent="0.3">
      <c r="A18" s="139">
        <v>12</v>
      </c>
      <c r="B18" s="161" t="s">
        <v>173</v>
      </c>
      <c r="C18" s="161" t="s">
        <v>174</v>
      </c>
      <c r="D18" s="162" t="s">
        <v>175</v>
      </c>
      <c r="E18" s="142"/>
      <c r="F18" s="143"/>
      <c r="G18" s="143"/>
      <c r="H18" s="144"/>
      <c r="I18" s="144"/>
      <c r="J18" s="145"/>
      <c r="K18" s="146"/>
      <c r="L18" s="147"/>
      <c r="M18" s="160"/>
      <c r="N18" s="148"/>
      <c r="O18" s="144"/>
      <c r="P18" s="149"/>
      <c r="Q18" s="143"/>
    </row>
    <row r="19" spans="1:17" ht="18.899999999999999" customHeight="1" x14ac:dyDescent="0.25">
      <c r="A19" s="139">
        <v>13</v>
      </c>
      <c r="B19" s="157" t="s">
        <v>176</v>
      </c>
      <c r="C19" s="157" t="s">
        <v>177</v>
      </c>
      <c r="D19" s="141" t="s">
        <v>178</v>
      </c>
      <c r="E19" s="142"/>
      <c r="F19" s="143"/>
      <c r="G19" s="143"/>
      <c r="H19" s="144"/>
      <c r="I19" s="144"/>
      <c r="J19" s="145"/>
      <c r="K19" s="146"/>
      <c r="L19" s="147"/>
      <c r="M19" s="160"/>
      <c r="N19" s="148"/>
      <c r="O19" s="144"/>
      <c r="P19" s="149"/>
      <c r="Q19" s="143"/>
    </row>
    <row r="20" spans="1:17" ht="18.899999999999999" customHeight="1" x14ac:dyDescent="0.25">
      <c r="A20" s="139">
        <v>14</v>
      </c>
      <c r="B20" s="140" t="s">
        <v>179</v>
      </c>
      <c r="C20" s="158" t="s">
        <v>180</v>
      </c>
      <c r="D20" s="170" t="s">
        <v>181</v>
      </c>
      <c r="E20" s="142"/>
      <c r="F20" s="143"/>
      <c r="G20" s="143"/>
      <c r="H20" s="144"/>
      <c r="I20" s="144"/>
      <c r="J20" s="145"/>
      <c r="K20" s="146"/>
      <c r="L20" s="147"/>
      <c r="M20" s="160"/>
      <c r="N20" s="148"/>
      <c r="O20" s="144"/>
      <c r="P20" s="149"/>
      <c r="Q20" s="143"/>
    </row>
    <row r="21" spans="1:17" ht="18.899999999999999" customHeight="1" x14ac:dyDescent="0.25">
      <c r="A21" s="139">
        <v>15</v>
      </c>
      <c r="B21" s="140" t="s">
        <v>182</v>
      </c>
      <c r="C21" s="158" t="s">
        <v>183</v>
      </c>
      <c r="D21" s="170" t="s">
        <v>184</v>
      </c>
      <c r="E21" s="142"/>
      <c r="F21" s="143"/>
      <c r="G21" s="143"/>
      <c r="H21" s="144"/>
      <c r="I21" s="144"/>
      <c r="J21" s="145"/>
      <c r="K21" s="146"/>
      <c r="L21" s="147"/>
      <c r="M21" s="160"/>
      <c r="N21" s="148"/>
      <c r="O21" s="144"/>
      <c r="P21" s="149"/>
      <c r="Q21" s="143"/>
    </row>
    <row r="22" spans="1:17" ht="18.899999999999999" customHeight="1" x14ac:dyDescent="0.25">
      <c r="A22" s="139">
        <v>16</v>
      </c>
      <c r="B22" s="140" t="s">
        <v>185</v>
      </c>
      <c r="C22" s="158" t="s">
        <v>186</v>
      </c>
      <c r="D22" s="141" t="s">
        <v>187</v>
      </c>
      <c r="E22" s="142"/>
      <c r="F22" s="143"/>
      <c r="G22" s="143"/>
      <c r="H22" s="144"/>
      <c r="I22" s="144"/>
      <c r="J22" s="145"/>
      <c r="K22" s="146"/>
      <c r="L22" s="147"/>
      <c r="M22" s="160"/>
      <c r="N22" s="148"/>
      <c r="O22" s="144"/>
      <c r="P22" s="149"/>
      <c r="Q22" s="143"/>
    </row>
    <row r="23" spans="1:17" ht="18.899999999999999" customHeight="1" x14ac:dyDescent="0.25">
      <c r="A23" s="139">
        <v>17</v>
      </c>
      <c r="B23" s="140" t="s">
        <v>188</v>
      </c>
      <c r="C23" s="158" t="s">
        <v>77</v>
      </c>
      <c r="D23" s="141" t="s">
        <v>189</v>
      </c>
      <c r="E23" s="142"/>
      <c r="F23" s="143"/>
      <c r="G23" s="143"/>
      <c r="H23" s="144"/>
      <c r="I23" s="144"/>
      <c r="J23" s="145"/>
      <c r="K23" s="146"/>
      <c r="L23" s="147"/>
      <c r="M23" s="160"/>
      <c r="N23" s="148"/>
      <c r="O23" s="144"/>
      <c r="P23" s="149"/>
      <c r="Q23" s="143"/>
    </row>
    <row r="24" spans="1:17" ht="18.899999999999999" customHeight="1" x14ac:dyDescent="0.25">
      <c r="A24" s="139">
        <v>18</v>
      </c>
      <c r="B24" s="140" t="s">
        <v>190</v>
      </c>
      <c r="C24" s="140" t="s">
        <v>191</v>
      </c>
      <c r="D24" s="330" t="s">
        <v>192</v>
      </c>
      <c r="E24" s="142"/>
      <c r="F24" s="143"/>
      <c r="G24" s="143"/>
      <c r="H24" s="144"/>
      <c r="I24" s="144"/>
      <c r="J24" s="145"/>
      <c r="K24" s="146"/>
      <c r="L24" s="147"/>
      <c r="M24" s="160"/>
      <c r="N24" s="148"/>
      <c r="O24" s="144"/>
      <c r="P24" s="149"/>
      <c r="Q24" s="143"/>
    </row>
    <row r="25" spans="1:17" ht="18.899999999999999" customHeight="1" x14ac:dyDescent="0.25">
      <c r="A25" s="139">
        <v>19</v>
      </c>
      <c r="B25" s="140" t="s">
        <v>193</v>
      </c>
      <c r="C25" s="140" t="s">
        <v>194</v>
      </c>
      <c r="D25" s="330" t="s">
        <v>195</v>
      </c>
      <c r="E25" s="142"/>
      <c r="F25" s="143"/>
      <c r="G25" s="143"/>
      <c r="H25" s="144"/>
      <c r="I25" s="144"/>
      <c r="J25" s="145"/>
      <c r="K25" s="146"/>
      <c r="L25" s="147"/>
      <c r="M25" s="160"/>
      <c r="N25" s="148"/>
      <c r="O25" s="144"/>
      <c r="P25" s="149"/>
      <c r="Q25" s="143"/>
    </row>
    <row r="26" spans="1:17" ht="18.899999999999999" customHeight="1" x14ac:dyDescent="0.25">
      <c r="A26" s="139">
        <v>20</v>
      </c>
      <c r="B26" s="140" t="s">
        <v>196</v>
      </c>
      <c r="C26" s="140" t="s">
        <v>197</v>
      </c>
      <c r="D26" s="141" t="s">
        <v>198</v>
      </c>
      <c r="E26" s="142"/>
      <c r="F26" s="143"/>
      <c r="G26" s="143"/>
      <c r="H26" s="144"/>
      <c r="I26" s="144"/>
      <c r="J26" s="145"/>
      <c r="K26" s="146"/>
      <c r="L26" s="147"/>
      <c r="M26" s="160"/>
      <c r="N26" s="148"/>
      <c r="O26" s="144"/>
      <c r="P26" s="149"/>
      <c r="Q26" s="143"/>
    </row>
    <row r="27" spans="1:17" ht="18.899999999999999" customHeight="1" x14ac:dyDescent="0.25">
      <c r="A27" s="139">
        <v>21</v>
      </c>
      <c r="B27" s="140" t="s">
        <v>199</v>
      </c>
      <c r="C27" s="140" t="s">
        <v>54</v>
      </c>
      <c r="D27" s="141" t="s">
        <v>198</v>
      </c>
      <c r="E27" s="142"/>
      <c r="F27" s="143"/>
      <c r="G27" s="143"/>
      <c r="H27" s="144"/>
      <c r="I27" s="144"/>
      <c r="J27" s="145"/>
      <c r="K27" s="146"/>
      <c r="L27" s="147"/>
      <c r="M27" s="160"/>
      <c r="N27" s="148"/>
      <c r="O27" s="144"/>
      <c r="P27" s="149"/>
      <c r="Q27" s="143"/>
    </row>
    <row r="28" spans="1:17" ht="18.899999999999999" customHeight="1" x14ac:dyDescent="0.25">
      <c r="A28" s="139">
        <v>22</v>
      </c>
      <c r="B28" s="140" t="s">
        <v>200</v>
      </c>
      <c r="C28" s="140" t="s">
        <v>201</v>
      </c>
      <c r="D28" s="141" t="s">
        <v>202</v>
      </c>
      <c r="E28" s="172"/>
      <c r="F28" s="173"/>
      <c r="G28" s="152"/>
      <c r="H28" s="144"/>
      <c r="I28" s="144"/>
      <c r="J28" s="145"/>
      <c r="K28" s="146"/>
      <c r="L28" s="147"/>
      <c r="M28" s="160"/>
      <c r="N28" s="148"/>
      <c r="O28" s="144"/>
      <c r="P28" s="149"/>
      <c r="Q28" s="143"/>
    </row>
    <row r="29" spans="1:17" ht="18.899999999999999" customHeight="1" x14ac:dyDescent="0.25">
      <c r="A29" s="139">
        <v>23</v>
      </c>
      <c r="B29" s="140" t="s">
        <v>100</v>
      </c>
      <c r="C29" s="140" t="s">
        <v>161</v>
      </c>
      <c r="D29" s="141" t="s">
        <v>203</v>
      </c>
      <c r="E29" s="174"/>
      <c r="F29" s="143"/>
      <c r="G29" s="143"/>
      <c r="H29" s="144"/>
      <c r="I29" s="144"/>
      <c r="J29" s="145"/>
      <c r="K29" s="146"/>
      <c r="L29" s="147"/>
      <c r="M29" s="160"/>
      <c r="N29" s="148"/>
      <c r="O29" s="144"/>
      <c r="P29" s="149"/>
      <c r="Q29" s="143"/>
    </row>
    <row r="30" spans="1:17" ht="18.899999999999999" customHeight="1" x14ac:dyDescent="0.25">
      <c r="A30" s="139">
        <v>24</v>
      </c>
      <c r="B30" s="140" t="s">
        <v>204</v>
      </c>
      <c r="C30" s="168" t="s">
        <v>205</v>
      </c>
      <c r="D30" s="141" t="s">
        <v>90</v>
      </c>
      <c r="E30" s="142"/>
      <c r="F30" s="143"/>
      <c r="G30" s="143"/>
      <c r="H30" s="144"/>
      <c r="I30" s="144"/>
      <c r="J30" s="145"/>
      <c r="K30" s="146"/>
      <c r="L30" s="147"/>
      <c r="M30" s="160"/>
      <c r="N30" s="148"/>
      <c r="O30" s="144"/>
      <c r="P30" s="149"/>
      <c r="Q30" s="143"/>
    </row>
    <row r="31" spans="1:17" ht="18.899999999999999" customHeight="1" x14ac:dyDescent="0.25">
      <c r="A31" s="139">
        <v>25</v>
      </c>
      <c r="B31" s="140" t="s">
        <v>206</v>
      </c>
      <c r="C31" s="168" t="s">
        <v>207</v>
      </c>
      <c r="D31" s="141" t="s">
        <v>208</v>
      </c>
      <c r="E31" s="142"/>
      <c r="F31" s="143"/>
      <c r="G31" s="143"/>
      <c r="H31" s="144"/>
      <c r="I31" s="144"/>
      <c r="J31" s="145"/>
      <c r="K31" s="146"/>
      <c r="L31" s="147"/>
      <c r="M31" s="160"/>
      <c r="N31" s="148"/>
      <c r="O31" s="144"/>
      <c r="P31" s="149"/>
      <c r="Q31" s="143"/>
    </row>
    <row r="32" spans="1:17" ht="18.899999999999999" customHeight="1" x14ac:dyDescent="0.25">
      <c r="A32" s="139">
        <v>26</v>
      </c>
      <c r="B32" s="140" t="s">
        <v>209</v>
      </c>
      <c r="C32" s="140" t="s">
        <v>210</v>
      </c>
      <c r="D32" s="141" t="s">
        <v>211</v>
      </c>
      <c r="E32" s="175"/>
      <c r="F32" s="143"/>
      <c r="G32" s="143"/>
      <c r="H32" s="144"/>
      <c r="I32" s="144"/>
      <c r="J32" s="145"/>
      <c r="K32" s="146"/>
      <c r="L32" s="147"/>
      <c r="M32" s="160"/>
      <c r="N32" s="148"/>
      <c r="O32" s="144"/>
      <c r="P32" s="149"/>
      <c r="Q32" s="143"/>
    </row>
    <row r="33" spans="1:17" ht="18.899999999999999" customHeight="1" x14ac:dyDescent="0.25">
      <c r="A33" s="139">
        <v>27</v>
      </c>
      <c r="B33" s="140" t="s">
        <v>212</v>
      </c>
      <c r="C33" s="140" t="s">
        <v>213</v>
      </c>
      <c r="D33" s="141" t="s">
        <v>214</v>
      </c>
      <c r="E33" s="142"/>
      <c r="F33" s="143"/>
      <c r="G33" s="143"/>
      <c r="H33" s="144"/>
      <c r="I33" s="144"/>
      <c r="J33" s="145"/>
      <c r="K33" s="146"/>
      <c r="L33" s="147"/>
      <c r="M33" s="160"/>
      <c r="N33" s="148"/>
      <c r="O33" s="144"/>
      <c r="P33" s="149"/>
      <c r="Q33" s="143"/>
    </row>
    <row r="34" spans="1:17" ht="18.899999999999999" customHeight="1" x14ac:dyDescent="0.25">
      <c r="A34" s="139">
        <v>28</v>
      </c>
      <c r="B34" s="331" t="s">
        <v>215</v>
      </c>
      <c r="C34" s="140" t="s">
        <v>216</v>
      </c>
      <c r="D34" s="141" t="s">
        <v>217</v>
      </c>
      <c r="E34" s="142"/>
      <c r="F34" s="143"/>
      <c r="G34" s="143"/>
      <c r="H34" s="144"/>
      <c r="I34" s="144"/>
      <c r="J34" s="145"/>
      <c r="K34" s="146"/>
      <c r="L34" s="147"/>
      <c r="M34" s="160"/>
      <c r="N34" s="148"/>
      <c r="O34" s="144"/>
      <c r="P34" s="149"/>
      <c r="Q34" s="143"/>
    </row>
    <row r="35" spans="1:17" ht="18.899999999999999" customHeight="1" x14ac:dyDescent="0.25">
      <c r="A35" s="139">
        <v>29</v>
      </c>
      <c r="B35" s="140" t="s">
        <v>218</v>
      </c>
      <c r="C35" s="140" t="s">
        <v>219</v>
      </c>
      <c r="D35" s="141" t="s">
        <v>220</v>
      </c>
      <c r="E35" s="142"/>
      <c r="F35" s="143"/>
      <c r="G35" s="143"/>
      <c r="H35" s="144"/>
      <c r="I35" s="144"/>
      <c r="J35" s="145"/>
      <c r="K35" s="146"/>
      <c r="L35" s="147"/>
      <c r="M35" s="160"/>
      <c r="N35" s="148"/>
      <c r="O35" s="144"/>
      <c r="P35" s="149"/>
      <c r="Q35" s="143"/>
    </row>
    <row r="36" spans="1:17" ht="18.899999999999999" customHeight="1" x14ac:dyDescent="0.25">
      <c r="A36" s="139">
        <v>30</v>
      </c>
      <c r="B36" s="332" t="s">
        <v>221</v>
      </c>
      <c r="C36" s="332" t="s">
        <v>222</v>
      </c>
      <c r="D36" s="333" t="s">
        <v>223</v>
      </c>
      <c r="E36" s="142"/>
      <c r="F36" s="143"/>
      <c r="G36" s="143"/>
      <c r="H36" s="144"/>
      <c r="I36" s="144"/>
      <c r="J36" s="145"/>
      <c r="K36" s="146"/>
      <c r="L36" s="147"/>
      <c r="M36" s="160"/>
      <c r="N36" s="148"/>
      <c r="O36" s="144"/>
      <c r="P36" s="149"/>
      <c r="Q36" s="143"/>
    </row>
    <row r="37" spans="1:17" ht="18.899999999999999" customHeight="1" x14ac:dyDescent="0.25">
      <c r="A37" s="139">
        <v>31</v>
      </c>
      <c r="B37" s="334" t="s">
        <v>224</v>
      </c>
      <c r="C37" s="334" t="s">
        <v>225</v>
      </c>
      <c r="D37" s="335" t="s">
        <v>226</v>
      </c>
      <c r="E37" s="142"/>
      <c r="F37" s="143"/>
      <c r="G37" s="143"/>
      <c r="H37" s="144"/>
      <c r="I37" s="144"/>
      <c r="J37" s="145"/>
      <c r="K37" s="146"/>
      <c r="L37" s="147"/>
      <c r="M37" s="160"/>
      <c r="N37" s="148"/>
      <c r="O37" s="144"/>
      <c r="P37" s="149"/>
      <c r="Q37" s="143"/>
    </row>
    <row r="38" spans="1:17" ht="18.899999999999999" customHeight="1" x14ac:dyDescent="0.25">
      <c r="A38" s="139">
        <v>32</v>
      </c>
      <c r="B38" s="140" t="s">
        <v>227</v>
      </c>
      <c r="C38" s="140" t="s">
        <v>194</v>
      </c>
      <c r="D38" s="141" t="s">
        <v>228</v>
      </c>
      <c r="E38" s="142"/>
      <c r="F38" s="143"/>
      <c r="G38" s="143"/>
      <c r="H38" s="153"/>
      <c r="I38" s="154"/>
      <c r="J38" s="145"/>
      <c r="K38" s="146"/>
      <c r="L38" s="147"/>
      <c r="M38" s="160"/>
      <c r="N38" s="148"/>
      <c r="O38" s="143"/>
      <c r="P38" s="149"/>
      <c r="Q38" s="143"/>
    </row>
    <row r="39" spans="1:17" ht="18.899999999999999" customHeight="1" x14ac:dyDescent="0.25">
      <c r="A39" s="139">
        <v>33</v>
      </c>
      <c r="B39" s="140" t="s">
        <v>229</v>
      </c>
      <c r="C39" s="140" t="s">
        <v>230</v>
      </c>
      <c r="D39" s="141" t="s">
        <v>231</v>
      </c>
      <c r="E39" s="142"/>
      <c r="F39" s="143"/>
      <c r="G39" s="143"/>
      <c r="H39" s="153"/>
      <c r="I39" s="154"/>
      <c r="J39" s="145"/>
      <c r="K39" s="146"/>
      <c r="L39" s="147"/>
      <c r="M39" s="160"/>
      <c r="N39" s="152"/>
      <c r="O39" s="143"/>
      <c r="P39" s="149"/>
      <c r="Q39" s="143"/>
    </row>
    <row r="40" spans="1:17" ht="18.899999999999999" customHeight="1" x14ac:dyDescent="0.25">
      <c r="A40" s="139">
        <v>34</v>
      </c>
      <c r="B40" s="140" t="s">
        <v>232</v>
      </c>
      <c r="C40" s="140" t="s">
        <v>233</v>
      </c>
      <c r="D40" s="330" t="s">
        <v>234</v>
      </c>
      <c r="E40" s="142"/>
      <c r="F40" s="143"/>
      <c r="G40" s="143"/>
      <c r="H40" s="153"/>
      <c r="I40" s="154"/>
      <c r="J40" s="145" t="e">
        <f>IF(AND(Q40="",#REF!&gt;0,#REF!&lt;5),K40,0)</f>
        <v>#REF!</v>
      </c>
      <c r="K40" s="146" t="e">
        <f>IF(D40="","ZZZ9",IF(AND(#REF!&gt;0,#REF!&lt;5),D40&amp;#REF!,D40&amp;"9"))</f>
        <v>#REF!</v>
      </c>
      <c r="L40" s="147">
        <f t="shared" ref="L40:L156" si="0">IF(Q40="",999,Q40)</f>
        <v>999</v>
      </c>
      <c r="M40" s="160">
        <f t="shared" ref="M40:M156" si="1">IF(P40=999,999,1)</f>
        <v>999</v>
      </c>
      <c r="N40" s="152"/>
      <c r="O40" s="143"/>
      <c r="P40" s="149">
        <f t="shared" ref="P40:P156" si="2">IF(N40="DA",1,IF(N40="WC",2,IF(N40="SE",3,IF(N40="Q",4,IF(N40="LL",5,999)))))</f>
        <v>999</v>
      </c>
      <c r="Q40" s="143"/>
    </row>
    <row r="41" spans="1:17" ht="18.899999999999999" customHeight="1" x14ac:dyDescent="0.25">
      <c r="A41" s="139">
        <v>35</v>
      </c>
      <c r="B41" s="171" t="s">
        <v>386</v>
      </c>
      <c r="C41" s="171" t="s">
        <v>387</v>
      </c>
      <c r="D41" s="337" t="s">
        <v>388</v>
      </c>
      <c r="E41" s="142"/>
      <c r="F41" s="143"/>
      <c r="G41" s="143"/>
      <c r="H41" s="153"/>
      <c r="I41" s="154"/>
      <c r="J41" s="145" t="e">
        <f>IF(AND(Q41="",#REF!&gt;0,#REF!&lt;5),K41,0)</f>
        <v>#REF!</v>
      </c>
      <c r="K41" s="146" t="e">
        <f>IF(D41="","ZZZ9",IF(AND(#REF!&gt;0,#REF!&lt;5),D41&amp;#REF!,D41&amp;"9"))</f>
        <v>#REF!</v>
      </c>
      <c r="L41" s="147">
        <f t="shared" si="0"/>
        <v>999</v>
      </c>
      <c r="M41" s="160">
        <f t="shared" si="1"/>
        <v>999</v>
      </c>
      <c r="N41" s="152"/>
      <c r="O41" s="143"/>
      <c r="P41" s="149">
        <f t="shared" si="2"/>
        <v>999</v>
      </c>
      <c r="Q41" s="143"/>
    </row>
    <row r="42" spans="1:17" ht="18.899999999999999" customHeight="1" x14ac:dyDescent="0.25">
      <c r="A42" s="139">
        <v>36</v>
      </c>
      <c r="B42" s="171" t="s">
        <v>389</v>
      </c>
      <c r="C42" s="171" t="s">
        <v>390</v>
      </c>
      <c r="D42" s="338" t="s">
        <v>391</v>
      </c>
      <c r="E42" s="142"/>
      <c r="F42" s="143"/>
      <c r="G42" s="143"/>
      <c r="H42" s="153"/>
      <c r="I42" s="154"/>
      <c r="J42" s="145" t="e">
        <f>IF(AND(Q42="",#REF!&gt;0,#REF!&lt;5),K42,0)</f>
        <v>#REF!</v>
      </c>
      <c r="K42" s="146" t="e">
        <f>IF(D42="","ZZZ9",IF(AND(#REF!&gt;0,#REF!&lt;5),D42&amp;#REF!,D42&amp;"9"))</f>
        <v>#REF!</v>
      </c>
      <c r="L42" s="147">
        <f t="shared" si="0"/>
        <v>999</v>
      </c>
      <c r="M42" s="160">
        <f t="shared" si="1"/>
        <v>999</v>
      </c>
      <c r="N42" s="152"/>
      <c r="O42" s="143"/>
      <c r="P42" s="149">
        <f t="shared" si="2"/>
        <v>999</v>
      </c>
      <c r="Q42" s="143"/>
    </row>
    <row r="43" spans="1:17" ht="18.899999999999999" customHeight="1" x14ac:dyDescent="0.25">
      <c r="A43" s="139">
        <v>37</v>
      </c>
      <c r="B43" s="171"/>
      <c r="C43" s="171"/>
      <c r="D43" s="144"/>
      <c r="E43" s="142"/>
      <c r="F43" s="143"/>
      <c r="G43" s="143"/>
      <c r="H43" s="153"/>
      <c r="I43" s="154"/>
      <c r="J43" s="145" t="e">
        <f>IF(AND(Q43="",#REF!&gt;0,#REF!&lt;5),K43,0)</f>
        <v>#REF!</v>
      </c>
      <c r="K43" s="146" t="str">
        <f>IF(D43="","ZZZ9",IF(AND(#REF!&gt;0,#REF!&lt;5),D43&amp;#REF!,D43&amp;"9"))</f>
        <v>ZZZ9</v>
      </c>
      <c r="L43" s="147">
        <f t="shared" si="0"/>
        <v>999</v>
      </c>
      <c r="M43" s="160">
        <f t="shared" si="1"/>
        <v>999</v>
      </c>
      <c r="N43" s="152"/>
      <c r="O43" s="143"/>
      <c r="P43" s="149">
        <f t="shared" si="2"/>
        <v>999</v>
      </c>
      <c r="Q43" s="143"/>
    </row>
    <row r="44" spans="1:17" ht="18.899999999999999" customHeight="1" x14ac:dyDescent="0.25">
      <c r="A44" s="139">
        <v>38</v>
      </c>
      <c r="B44" s="171"/>
      <c r="C44" s="171"/>
      <c r="D44" s="144"/>
      <c r="E44" s="142"/>
      <c r="F44" s="143"/>
      <c r="G44" s="143"/>
      <c r="H44" s="153"/>
      <c r="I44" s="154"/>
      <c r="J44" s="145" t="e">
        <f>IF(AND(Q44="",#REF!&gt;0,#REF!&lt;5),K44,0)</f>
        <v>#REF!</v>
      </c>
      <c r="K44" s="146" t="str">
        <f>IF(D44="","ZZZ9",IF(AND(#REF!&gt;0,#REF!&lt;5),D44&amp;#REF!,D44&amp;"9"))</f>
        <v>ZZZ9</v>
      </c>
      <c r="L44" s="147">
        <f t="shared" si="0"/>
        <v>999</v>
      </c>
      <c r="M44" s="160">
        <f t="shared" si="1"/>
        <v>999</v>
      </c>
      <c r="N44" s="152"/>
      <c r="O44" s="143"/>
      <c r="P44" s="149">
        <f t="shared" si="2"/>
        <v>999</v>
      </c>
      <c r="Q44" s="143"/>
    </row>
    <row r="45" spans="1:17" ht="18.899999999999999" customHeight="1" x14ac:dyDescent="0.25">
      <c r="A45" s="139">
        <v>39</v>
      </c>
      <c r="B45" s="171"/>
      <c r="C45" s="171"/>
      <c r="D45" s="144"/>
      <c r="E45" s="142"/>
      <c r="F45" s="143"/>
      <c r="G45" s="143"/>
      <c r="H45" s="153"/>
      <c r="I45" s="154"/>
      <c r="J45" s="145" t="e">
        <f>IF(AND(Q45="",#REF!&gt;0,#REF!&lt;5),K45,0)</f>
        <v>#REF!</v>
      </c>
      <c r="K45" s="146" t="str">
        <f>IF(D45="","ZZZ9",IF(AND(#REF!&gt;0,#REF!&lt;5),D45&amp;#REF!,D45&amp;"9"))</f>
        <v>ZZZ9</v>
      </c>
      <c r="L45" s="147">
        <f t="shared" si="0"/>
        <v>999</v>
      </c>
      <c r="M45" s="160">
        <f t="shared" si="1"/>
        <v>999</v>
      </c>
      <c r="N45" s="152"/>
      <c r="O45" s="143"/>
      <c r="P45" s="149">
        <f t="shared" si="2"/>
        <v>999</v>
      </c>
      <c r="Q45" s="143"/>
    </row>
    <row r="46" spans="1:17" ht="18.899999999999999" customHeight="1" x14ac:dyDescent="0.25">
      <c r="A46" s="139">
        <v>40</v>
      </c>
      <c r="B46" s="171"/>
      <c r="C46" s="171"/>
      <c r="D46" s="144"/>
      <c r="E46" s="142"/>
      <c r="F46" s="143"/>
      <c r="G46" s="143"/>
      <c r="H46" s="153"/>
      <c r="I46" s="154"/>
      <c r="J46" s="145" t="e">
        <f>IF(AND(Q46="",#REF!&gt;0,#REF!&lt;5),K46,0)</f>
        <v>#REF!</v>
      </c>
      <c r="K46" s="146" t="str">
        <f>IF(D46="","ZZZ9",IF(AND(#REF!&gt;0,#REF!&lt;5),D46&amp;#REF!,D46&amp;"9"))</f>
        <v>ZZZ9</v>
      </c>
      <c r="L46" s="147">
        <f t="shared" si="0"/>
        <v>999</v>
      </c>
      <c r="M46" s="160">
        <f t="shared" si="1"/>
        <v>999</v>
      </c>
      <c r="N46" s="152"/>
      <c r="O46" s="143"/>
      <c r="P46" s="149">
        <f t="shared" si="2"/>
        <v>999</v>
      </c>
      <c r="Q46" s="143"/>
    </row>
    <row r="47" spans="1:17" ht="18.899999999999999" customHeight="1" x14ac:dyDescent="0.25">
      <c r="A47" s="139">
        <v>41</v>
      </c>
      <c r="B47" s="171"/>
      <c r="C47" s="171"/>
      <c r="D47" s="144"/>
      <c r="E47" s="142"/>
      <c r="F47" s="143"/>
      <c r="G47" s="143"/>
      <c r="H47" s="153"/>
      <c r="I47" s="154"/>
      <c r="J47" s="145" t="e">
        <f>IF(AND(Q47="",#REF!&gt;0,#REF!&lt;5),K47,0)</f>
        <v>#REF!</v>
      </c>
      <c r="K47" s="146" t="str">
        <f>IF(D47="","ZZZ9",IF(AND(#REF!&gt;0,#REF!&lt;5),D47&amp;#REF!,D47&amp;"9"))</f>
        <v>ZZZ9</v>
      </c>
      <c r="L47" s="147">
        <f t="shared" si="0"/>
        <v>999</v>
      </c>
      <c r="M47" s="160">
        <f t="shared" si="1"/>
        <v>999</v>
      </c>
      <c r="N47" s="152"/>
      <c r="O47" s="143"/>
      <c r="P47" s="149">
        <f t="shared" si="2"/>
        <v>999</v>
      </c>
      <c r="Q47" s="143"/>
    </row>
    <row r="48" spans="1:17" ht="18.899999999999999" customHeight="1" x14ac:dyDescent="0.25">
      <c r="A48" s="139">
        <v>42</v>
      </c>
      <c r="B48" s="171"/>
      <c r="C48" s="171"/>
      <c r="D48" s="144"/>
      <c r="E48" s="142"/>
      <c r="F48" s="143"/>
      <c r="G48" s="143"/>
      <c r="H48" s="153"/>
      <c r="I48" s="154"/>
      <c r="J48" s="145" t="e">
        <f>IF(AND(Q48="",#REF!&gt;0,#REF!&lt;5),K48,0)</f>
        <v>#REF!</v>
      </c>
      <c r="K48" s="146" t="str">
        <f>IF(D48="","ZZZ9",IF(AND(#REF!&gt;0,#REF!&lt;5),D48&amp;#REF!,D48&amp;"9"))</f>
        <v>ZZZ9</v>
      </c>
      <c r="L48" s="147">
        <f t="shared" si="0"/>
        <v>999</v>
      </c>
      <c r="M48" s="160">
        <f t="shared" si="1"/>
        <v>999</v>
      </c>
      <c r="N48" s="152"/>
      <c r="O48" s="143"/>
      <c r="P48" s="149">
        <f t="shared" si="2"/>
        <v>999</v>
      </c>
      <c r="Q48" s="143"/>
    </row>
    <row r="49" spans="1:17" ht="18.899999999999999" customHeight="1" x14ac:dyDescent="0.25">
      <c r="A49" s="139">
        <v>43</v>
      </c>
      <c r="B49" s="171"/>
      <c r="C49" s="171"/>
      <c r="D49" s="144"/>
      <c r="E49" s="142"/>
      <c r="F49" s="143"/>
      <c r="G49" s="143"/>
      <c r="H49" s="153"/>
      <c r="I49" s="154"/>
      <c r="J49" s="145" t="e">
        <f>IF(AND(Q49="",#REF!&gt;0,#REF!&lt;5),K49,0)</f>
        <v>#REF!</v>
      </c>
      <c r="K49" s="146" t="str">
        <f>IF(D49="","ZZZ9",IF(AND(#REF!&gt;0,#REF!&lt;5),D49&amp;#REF!,D49&amp;"9"))</f>
        <v>ZZZ9</v>
      </c>
      <c r="L49" s="147">
        <f t="shared" si="0"/>
        <v>999</v>
      </c>
      <c r="M49" s="160">
        <f t="shared" si="1"/>
        <v>999</v>
      </c>
      <c r="N49" s="152"/>
      <c r="O49" s="143"/>
      <c r="P49" s="149">
        <f t="shared" si="2"/>
        <v>999</v>
      </c>
      <c r="Q49" s="143"/>
    </row>
    <row r="50" spans="1:17" ht="18.899999999999999" customHeight="1" x14ac:dyDescent="0.25">
      <c r="A50" s="139">
        <v>44</v>
      </c>
      <c r="B50" s="171"/>
      <c r="C50" s="171"/>
      <c r="D50" s="144"/>
      <c r="E50" s="142"/>
      <c r="F50" s="143"/>
      <c r="G50" s="143"/>
      <c r="H50" s="153"/>
      <c r="I50" s="154"/>
      <c r="J50" s="145" t="e">
        <f>IF(AND(Q50="",#REF!&gt;0,#REF!&lt;5),K50,0)</f>
        <v>#REF!</v>
      </c>
      <c r="K50" s="146" t="str">
        <f>IF(D50="","ZZZ9",IF(AND(#REF!&gt;0,#REF!&lt;5),D50&amp;#REF!,D50&amp;"9"))</f>
        <v>ZZZ9</v>
      </c>
      <c r="L50" s="147">
        <f t="shared" si="0"/>
        <v>999</v>
      </c>
      <c r="M50" s="160">
        <f t="shared" si="1"/>
        <v>999</v>
      </c>
      <c r="N50" s="152"/>
      <c r="O50" s="143"/>
      <c r="P50" s="149">
        <f t="shared" si="2"/>
        <v>999</v>
      </c>
      <c r="Q50" s="143"/>
    </row>
    <row r="51" spans="1:17" ht="18.899999999999999" customHeight="1" x14ac:dyDescent="0.25">
      <c r="A51" s="139">
        <v>45</v>
      </c>
      <c r="B51" s="171"/>
      <c r="C51" s="171"/>
      <c r="D51" s="144"/>
      <c r="E51" s="142"/>
      <c r="F51" s="143"/>
      <c r="G51" s="143"/>
      <c r="H51" s="153"/>
      <c r="I51" s="154"/>
      <c r="J51" s="145" t="e">
        <f>IF(AND(Q51="",#REF!&gt;0,#REF!&lt;5),K51,0)</f>
        <v>#REF!</v>
      </c>
      <c r="K51" s="146" t="str">
        <f>IF(D51="","ZZZ9",IF(AND(#REF!&gt;0,#REF!&lt;5),D51&amp;#REF!,D51&amp;"9"))</f>
        <v>ZZZ9</v>
      </c>
      <c r="L51" s="147">
        <f t="shared" si="0"/>
        <v>999</v>
      </c>
      <c r="M51" s="160">
        <f t="shared" si="1"/>
        <v>999</v>
      </c>
      <c r="N51" s="152"/>
      <c r="O51" s="143"/>
      <c r="P51" s="149">
        <f t="shared" si="2"/>
        <v>999</v>
      </c>
      <c r="Q51" s="143"/>
    </row>
    <row r="52" spans="1:17" ht="18.899999999999999" customHeight="1" x14ac:dyDescent="0.25">
      <c r="A52" s="139">
        <v>46</v>
      </c>
      <c r="B52" s="171"/>
      <c r="C52" s="171"/>
      <c r="D52" s="144"/>
      <c r="E52" s="142"/>
      <c r="F52" s="143"/>
      <c r="G52" s="143"/>
      <c r="H52" s="153"/>
      <c r="I52" s="154"/>
      <c r="J52" s="145" t="e">
        <f>IF(AND(Q52="",#REF!&gt;0,#REF!&lt;5),K52,0)</f>
        <v>#REF!</v>
      </c>
      <c r="K52" s="146" t="str">
        <f>IF(D52="","ZZZ9",IF(AND(#REF!&gt;0,#REF!&lt;5),D52&amp;#REF!,D52&amp;"9"))</f>
        <v>ZZZ9</v>
      </c>
      <c r="L52" s="147">
        <f t="shared" si="0"/>
        <v>999</v>
      </c>
      <c r="M52" s="160">
        <f t="shared" si="1"/>
        <v>999</v>
      </c>
      <c r="N52" s="152"/>
      <c r="O52" s="143"/>
      <c r="P52" s="149">
        <f t="shared" si="2"/>
        <v>999</v>
      </c>
      <c r="Q52" s="143"/>
    </row>
    <row r="53" spans="1:17" ht="18.899999999999999" customHeight="1" x14ac:dyDescent="0.25">
      <c r="A53" s="139">
        <v>47</v>
      </c>
      <c r="B53" s="171"/>
      <c r="C53" s="171"/>
      <c r="D53" s="144"/>
      <c r="E53" s="142"/>
      <c r="F53" s="143"/>
      <c r="G53" s="143"/>
      <c r="H53" s="153"/>
      <c r="I53" s="154"/>
      <c r="J53" s="145" t="e">
        <f>IF(AND(Q53="",#REF!&gt;0,#REF!&lt;5),K53,0)</f>
        <v>#REF!</v>
      </c>
      <c r="K53" s="146" t="str">
        <f>IF(D53="","ZZZ9",IF(AND(#REF!&gt;0,#REF!&lt;5),D53&amp;#REF!,D53&amp;"9"))</f>
        <v>ZZZ9</v>
      </c>
      <c r="L53" s="147">
        <f t="shared" si="0"/>
        <v>999</v>
      </c>
      <c r="M53" s="160">
        <f t="shared" si="1"/>
        <v>999</v>
      </c>
      <c r="N53" s="152"/>
      <c r="O53" s="143"/>
      <c r="P53" s="149">
        <f t="shared" si="2"/>
        <v>999</v>
      </c>
      <c r="Q53" s="143"/>
    </row>
    <row r="54" spans="1:17" ht="18.899999999999999" customHeight="1" x14ac:dyDescent="0.25">
      <c r="A54" s="139">
        <v>48</v>
      </c>
      <c r="B54" s="171"/>
      <c r="C54" s="171"/>
      <c r="D54" s="144"/>
      <c r="E54" s="142"/>
      <c r="F54" s="143"/>
      <c r="G54" s="143"/>
      <c r="H54" s="153"/>
      <c r="I54" s="154"/>
      <c r="J54" s="145" t="e">
        <f>IF(AND(Q54="",#REF!&gt;0,#REF!&lt;5),K54,0)</f>
        <v>#REF!</v>
      </c>
      <c r="K54" s="146" t="str">
        <f>IF(D54="","ZZZ9",IF(AND(#REF!&gt;0,#REF!&lt;5),D54&amp;#REF!,D54&amp;"9"))</f>
        <v>ZZZ9</v>
      </c>
      <c r="L54" s="147">
        <f t="shared" si="0"/>
        <v>999</v>
      </c>
      <c r="M54" s="160">
        <f t="shared" si="1"/>
        <v>999</v>
      </c>
      <c r="N54" s="152"/>
      <c r="O54" s="143"/>
      <c r="P54" s="149">
        <f t="shared" si="2"/>
        <v>999</v>
      </c>
      <c r="Q54" s="143"/>
    </row>
    <row r="55" spans="1:17" ht="18.899999999999999" customHeight="1" x14ac:dyDescent="0.25">
      <c r="A55" s="139">
        <v>49</v>
      </c>
      <c r="B55" s="171"/>
      <c r="C55" s="171"/>
      <c r="D55" s="144"/>
      <c r="E55" s="142"/>
      <c r="F55" s="143"/>
      <c r="G55" s="143"/>
      <c r="H55" s="153"/>
      <c r="I55" s="154"/>
      <c r="J55" s="145" t="e">
        <f>IF(AND(Q55="",#REF!&gt;0,#REF!&lt;5),K55,0)</f>
        <v>#REF!</v>
      </c>
      <c r="K55" s="146" t="str">
        <f>IF(D55="","ZZZ9",IF(AND(#REF!&gt;0,#REF!&lt;5),D55&amp;#REF!,D55&amp;"9"))</f>
        <v>ZZZ9</v>
      </c>
      <c r="L55" s="147">
        <f t="shared" si="0"/>
        <v>999</v>
      </c>
      <c r="M55" s="160">
        <f t="shared" si="1"/>
        <v>999</v>
      </c>
      <c r="N55" s="152"/>
      <c r="O55" s="143"/>
      <c r="P55" s="149">
        <f t="shared" si="2"/>
        <v>999</v>
      </c>
      <c r="Q55" s="143"/>
    </row>
    <row r="56" spans="1:17" ht="18.899999999999999" customHeight="1" x14ac:dyDescent="0.25">
      <c r="A56" s="139">
        <v>50</v>
      </c>
      <c r="B56" s="171"/>
      <c r="C56" s="171"/>
      <c r="D56" s="144"/>
      <c r="E56" s="142"/>
      <c r="F56" s="143"/>
      <c r="G56" s="143"/>
      <c r="H56" s="153"/>
      <c r="I56" s="154"/>
      <c r="J56" s="145" t="e">
        <f>IF(AND(Q56="",#REF!&gt;0,#REF!&lt;5),K56,0)</f>
        <v>#REF!</v>
      </c>
      <c r="K56" s="146" t="str">
        <f>IF(D56="","ZZZ9",IF(AND(#REF!&gt;0,#REF!&lt;5),D56&amp;#REF!,D56&amp;"9"))</f>
        <v>ZZZ9</v>
      </c>
      <c r="L56" s="147">
        <f t="shared" si="0"/>
        <v>999</v>
      </c>
      <c r="M56" s="160">
        <f t="shared" si="1"/>
        <v>999</v>
      </c>
      <c r="N56" s="152"/>
      <c r="O56" s="143"/>
      <c r="P56" s="149">
        <f t="shared" si="2"/>
        <v>999</v>
      </c>
      <c r="Q56" s="143"/>
    </row>
    <row r="57" spans="1:17" ht="18.899999999999999" customHeight="1" x14ac:dyDescent="0.25">
      <c r="A57" s="139">
        <v>51</v>
      </c>
      <c r="B57" s="171"/>
      <c r="C57" s="171"/>
      <c r="D57" s="144"/>
      <c r="E57" s="142"/>
      <c r="F57" s="143"/>
      <c r="G57" s="143"/>
      <c r="H57" s="153"/>
      <c r="I57" s="154"/>
      <c r="J57" s="145" t="e">
        <f>IF(AND(Q57="",#REF!&gt;0,#REF!&lt;5),K57,0)</f>
        <v>#REF!</v>
      </c>
      <c r="K57" s="146" t="str">
        <f>IF(D57="","ZZZ9",IF(AND(#REF!&gt;0,#REF!&lt;5),D57&amp;#REF!,D57&amp;"9"))</f>
        <v>ZZZ9</v>
      </c>
      <c r="L57" s="147">
        <f t="shared" si="0"/>
        <v>999</v>
      </c>
      <c r="M57" s="160">
        <f t="shared" si="1"/>
        <v>999</v>
      </c>
      <c r="N57" s="152"/>
      <c r="O57" s="143"/>
      <c r="P57" s="149">
        <f t="shared" si="2"/>
        <v>999</v>
      </c>
      <c r="Q57" s="143"/>
    </row>
    <row r="58" spans="1:17" ht="18.899999999999999" customHeight="1" x14ac:dyDescent="0.25">
      <c r="A58" s="139">
        <v>52</v>
      </c>
      <c r="B58" s="171"/>
      <c r="C58" s="171"/>
      <c r="D58" s="144"/>
      <c r="E58" s="142"/>
      <c r="F58" s="143"/>
      <c r="G58" s="143"/>
      <c r="H58" s="153"/>
      <c r="I58" s="154"/>
      <c r="J58" s="145" t="e">
        <f>IF(AND(Q58="",#REF!&gt;0,#REF!&lt;5),K58,0)</f>
        <v>#REF!</v>
      </c>
      <c r="K58" s="146" t="str">
        <f>IF(D58="","ZZZ9",IF(AND(#REF!&gt;0,#REF!&lt;5),D58&amp;#REF!,D58&amp;"9"))</f>
        <v>ZZZ9</v>
      </c>
      <c r="L58" s="147">
        <f t="shared" si="0"/>
        <v>999</v>
      </c>
      <c r="M58" s="160">
        <f t="shared" si="1"/>
        <v>999</v>
      </c>
      <c r="N58" s="152"/>
      <c r="O58" s="143"/>
      <c r="P58" s="149">
        <f t="shared" si="2"/>
        <v>999</v>
      </c>
      <c r="Q58" s="143"/>
    </row>
    <row r="59" spans="1:17" ht="18.899999999999999" customHeight="1" x14ac:dyDescent="0.25">
      <c r="A59" s="139">
        <v>53</v>
      </c>
      <c r="B59" s="171"/>
      <c r="C59" s="171"/>
      <c r="D59" s="144"/>
      <c r="E59" s="142"/>
      <c r="F59" s="143"/>
      <c r="G59" s="143"/>
      <c r="H59" s="153"/>
      <c r="I59" s="154"/>
      <c r="J59" s="145" t="e">
        <f>IF(AND(Q59="",#REF!&gt;0,#REF!&lt;5),K59,0)</f>
        <v>#REF!</v>
      </c>
      <c r="K59" s="146" t="str">
        <f>IF(D59="","ZZZ9",IF(AND(#REF!&gt;0,#REF!&lt;5),D59&amp;#REF!,D59&amp;"9"))</f>
        <v>ZZZ9</v>
      </c>
      <c r="L59" s="147">
        <f t="shared" si="0"/>
        <v>999</v>
      </c>
      <c r="M59" s="160">
        <f t="shared" si="1"/>
        <v>999</v>
      </c>
      <c r="N59" s="152"/>
      <c r="O59" s="143"/>
      <c r="P59" s="149">
        <f t="shared" si="2"/>
        <v>999</v>
      </c>
      <c r="Q59" s="143"/>
    </row>
    <row r="60" spans="1:17" ht="18.899999999999999" customHeight="1" x14ac:dyDescent="0.25">
      <c r="A60" s="139">
        <v>54</v>
      </c>
      <c r="B60" s="171"/>
      <c r="C60" s="171"/>
      <c r="D60" s="144"/>
      <c r="E60" s="142"/>
      <c r="F60" s="143"/>
      <c r="G60" s="143"/>
      <c r="H60" s="153"/>
      <c r="I60" s="154"/>
      <c r="J60" s="145" t="e">
        <f>IF(AND(Q60="",#REF!&gt;0,#REF!&lt;5),K60,0)</f>
        <v>#REF!</v>
      </c>
      <c r="K60" s="146" t="str">
        <f>IF(D60="","ZZZ9",IF(AND(#REF!&gt;0,#REF!&lt;5),D60&amp;#REF!,D60&amp;"9"))</f>
        <v>ZZZ9</v>
      </c>
      <c r="L60" s="147">
        <f t="shared" si="0"/>
        <v>999</v>
      </c>
      <c r="M60" s="160">
        <f t="shared" si="1"/>
        <v>999</v>
      </c>
      <c r="N60" s="152"/>
      <c r="O60" s="143"/>
      <c r="P60" s="149">
        <f t="shared" si="2"/>
        <v>999</v>
      </c>
      <c r="Q60" s="143"/>
    </row>
    <row r="61" spans="1:17" ht="18.899999999999999" customHeight="1" x14ac:dyDescent="0.25">
      <c r="A61" s="139">
        <v>55</v>
      </c>
      <c r="B61" s="171"/>
      <c r="C61" s="171"/>
      <c r="D61" s="144"/>
      <c r="E61" s="142"/>
      <c r="F61" s="143"/>
      <c r="G61" s="143"/>
      <c r="H61" s="153"/>
      <c r="I61" s="154"/>
      <c r="J61" s="145" t="e">
        <f>IF(AND(Q61="",#REF!&gt;0,#REF!&lt;5),K61,0)</f>
        <v>#REF!</v>
      </c>
      <c r="K61" s="146" t="str">
        <f>IF(D61="","ZZZ9",IF(AND(#REF!&gt;0,#REF!&lt;5),D61&amp;#REF!,D61&amp;"9"))</f>
        <v>ZZZ9</v>
      </c>
      <c r="L61" s="147">
        <f t="shared" si="0"/>
        <v>999</v>
      </c>
      <c r="M61" s="160">
        <f t="shared" si="1"/>
        <v>999</v>
      </c>
      <c r="N61" s="152"/>
      <c r="O61" s="143"/>
      <c r="P61" s="149">
        <f t="shared" si="2"/>
        <v>999</v>
      </c>
      <c r="Q61" s="143"/>
    </row>
    <row r="62" spans="1:17" ht="18.899999999999999" customHeight="1" x14ac:dyDescent="0.25">
      <c r="A62" s="139">
        <v>56</v>
      </c>
      <c r="B62" s="171"/>
      <c r="C62" s="171"/>
      <c r="D62" s="144"/>
      <c r="E62" s="142"/>
      <c r="F62" s="143"/>
      <c r="G62" s="143"/>
      <c r="H62" s="153"/>
      <c r="I62" s="154"/>
      <c r="J62" s="145" t="e">
        <f>IF(AND(Q62="",#REF!&gt;0,#REF!&lt;5),K62,0)</f>
        <v>#REF!</v>
      </c>
      <c r="K62" s="146" t="str">
        <f>IF(D62="","ZZZ9",IF(AND(#REF!&gt;0,#REF!&lt;5),D62&amp;#REF!,D62&amp;"9"))</f>
        <v>ZZZ9</v>
      </c>
      <c r="L62" s="147">
        <f t="shared" si="0"/>
        <v>999</v>
      </c>
      <c r="M62" s="160">
        <f t="shared" si="1"/>
        <v>999</v>
      </c>
      <c r="N62" s="152"/>
      <c r="O62" s="143"/>
      <c r="P62" s="149">
        <f t="shared" si="2"/>
        <v>999</v>
      </c>
      <c r="Q62" s="143"/>
    </row>
    <row r="63" spans="1:17" ht="18.899999999999999" customHeight="1" x14ac:dyDescent="0.25">
      <c r="A63" s="139">
        <v>57</v>
      </c>
      <c r="B63" s="171"/>
      <c r="C63" s="171"/>
      <c r="D63" s="144"/>
      <c r="E63" s="142"/>
      <c r="F63" s="143"/>
      <c r="G63" s="143"/>
      <c r="H63" s="153"/>
      <c r="I63" s="154"/>
      <c r="J63" s="145" t="e">
        <f>IF(AND(Q63="",#REF!&gt;0,#REF!&lt;5),K63,0)</f>
        <v>#REF!</v>
      </c>
      <c r="K63" s="146" t="str">
        <f>IF(D63="","ZZZ9",IF(AND(#REF!&gt;0,#REF!&lt;5),D63&amp;#REF!,D63&amp;"9"))</f>
        <v>ZZZ9</v>
      </c>
      <c r="L63" s="147">
        <f t="shared" si="0"/>
        <v>999</v>
      </c>
      <c r="M63" s="160">
        <f t="shared" si="1"/>
        <v>999</v>
      </c>
      <c r="N63" s="152"/>
      <c r="O63" s="143"/>
      <c r="P63" s="149">
        <f t="shared" si="2"/>
        <v>999</v>
      </c>
      <c r="Q63" s="143"/>
    </row>
    <row r="64" spans="1:17" ht="18.899999999999999" customHeight="1" x14ac:dyDescent="0.25">
      <c r="A64" s="139">
        <v>58</v>
      </c>
      <c r="B64" s="171"/>
      <c r="C64" s="171"/>
      <c r="D64" s="144"/>
      <c r="E64" s="142"/>
      <c r="F64" s="143"/>
      <c r="G64" s="143"/>
      <c r="H64" s="153"/>
      <c r="I64" s="154"/>
      <c r="J64" s="145" t="e">
        <f>IF(AND(Q64="",#REF!&gt;0,#REF!&lt;5),K64,0)</f>
        <v>#REF!</v>
      </c>
      <c r="K64" s="146" t="str">
        <f>IF(D64="","ZZZ9",IF(AND(#REF!&gt;0,#REF!&lt;5),D64&amp;#REF!,D64&amp;"9"))</f>
        <v>ZZZ9</v>
      </c>
      <c r="L64" s="147">
        <f t="shared" si="0"/>
        <v>999</v>
      </c>
      <c r="M64" s="160">
        <f t="shared" si="1"/>
        <v>999</v>
      </c>
      <c r="N64" s="152"/>
      <c r="O64" s="143"/>
      <c r="P64" s="149">
        <f t="shared" si="2"/>
        <v>999</v>
      </c>
      <c r="Q64" s="143"/>
    </row>
    <row r="65" spans="1:17" ht="18.899999999999999" customHeight="1" x14ac:dyDescent="0.25">
      <c r="A65" s="139">
        <v>59</v>
      </c>
      <c r="B65" s="171"/>
      <c r="C65" s="171"/>
      <c r="D65" s="144"/>
      <c r="E65" s="142"/>
      <c r="F65" s="143"/>
      <c r="G65" s="143"/>
      <c r="H65" s="153"/>
      <c r="I65" s="154"/>
      <c r="J65" s="145" t="e">
        <f>IF(AND(Q65="",#REF!&gt;0,#REF!&lt;5),K65,0)</f>
        <v>#REF!</v>
      </c>
      <c r="K65" s="146" t="str">
        <f>IF(D65="","ZZZ9",IF(AND(#REF!&gt;0,#REF!&lt;5),D65&amp;#REF!,D65&amp;"9"))</f>
        <v>ZZZ9</v>
      </c>
      <c r="L65" s="147">
        <f t="shared" si="0"/>
        <v>999</v>
      </c>
      <c r="M65" s="160">
        <f t="shared" si="1"/>
        <v>999</v>
      </c>
      <c r="N65" s="152"/>
      <c r="O65" s="143"/>
      <c r="P65" s="149">
        <f t="shared" si="2"/>
        <v>999</v>
      </c>
      <c r="Q65" s="143"/>
    </row>
    <row r="66" spans="1:17" ht="18.899999999999999" customHeight="1" x14ac:dyDescent="0.25">
      <c r="A66" s="139">
        <v>60</v>
      </c>
      <c r="B66" s="171"/>
      <c r="C66" s="171"/>
      <c r="D66" s="144"/>
      <c r="E66" s="142"/>
      <c r="F66" s="143"/>
      <c r="G66" s="143"/>
      <c r="H66" s="153"/>
      <c r="I66" s="154"/>
      <c r="J66" s="145" t="e">
        <f>IF(AND(Q66="",#REF!&gt;0,#REF!&lt;5),K66,0)</f>
        <v>#REF!</v>
      </c>
      <c r="K66" s="146" t="str">
        <f>IF(D66="","ZZZ9",IF(AND(#REF!&gt;0,#REF!&lt;5),D66&amp;#REF!,D66&amp;"9"))</f>
        <v>ZZZ9</v>
      </c>
      <c r="L66" s="147">
        <f t="shared" si="0"/>
        <v>999</v>
      </c>
      <c r="M66" s="160">
        <f t="shared" si="1"/>
        <v>999</v>
      </c>
      <c r="N66" s="152"/>
      <c r="O66" s="143"/>
      <c r="P66" s="149">
        <f t="shared" si="2"/>
        <v>999</v>
      </c>
      <c r="Q66" s="143"/>
    </row>
    <row r="67" spans="1:17" ht="18.899999999999999" customHeight="1" x14ac:dyDescent="0.25">
      <c r="A67" s="139">
        <v>61</v>
      </c>
      <c r="B67" s="171"/>
      <c r="C67" s="171"/>
      <c r="D67" s="144"/>
      <c r="E67" s="142"/>
      <c r="F67" s="143"/>
      <c r="G67" s="143"/>
      <c r="H67" s="153"/>
      <c r="I67" s="154"/>
      <c r="J67" s="145" t="e">
        <f>IF(AND(Q67="",#REF!&gt;0,#REF!&lt;5),K67,0)</f>
        <v>#REF!</v>
      </c>
      <c r="K67" s="146" t="str">
        <f>IF(D67="","ZZZ9",IF(AND(#REF!&gt;0,#REF!&lt;5),D67&amp;#REF!,D67&amp;"9"))</f>
        <v>ZZZ9</v>
      </c>
      <c r="L67" s="147">
        <f t="shared" si="0"/>
        <v>999</v>
      </c>
      <c r="M67" s="160">
        <f t="shared" si="1"/>
        <v>999</v>
      </c>
      <c r="N67" s="152"/>
      <c r="O67" s="143"/>
      <c r="P67" s="149">
        <f t="shared" si="2"/>
        <v>999</v>
      </c>
      <c r="Q67" s="143"/>
    </row>
    <row r="68" spans="1:17" ht="18.899999999999999" customHeight="1" x14ac:dyDescent="0.25">
      <c r="A68" s="139">
        <v>62</v>
      </c>
      <c r="B68" s="171"/>
      <c r="C68" s="171"/>
      <c r="D68" s="144"/>
      <c r="E68" s="142"/>
      <c r="F68" s="143"/>
      <c r="G68" s="143"/>
      <c r="H68" s="153"/>
      <c r="I68" s="154"/>
      <c r="J68" s="145" t="e">
        <f>IF(AND(Q68="",#REF!&gt;0,#REF!&lt;5),K68,0)</f>
        <v>#REF!</v>
      </c>
      <c r="K68" s="146" t="str">
        <f>IF(D68="","ZZZ9",IF(AND(#REF!&gt;0,#REF!&lt;5),D68&amp;#REF!,D68&amp;"9"))</f>
        <v>ZZZ9</v>
      </c>
      <c r="L68" s="147">
        <f t="shared" si="0"/>
        <v>999</v>
      </c>
      <c r="M68" s="160">
        <f t="shared" si="1"/>
        <v>999</v>
      </c>
      <c r="N68" s="152"/>
      <c r="O68" s="143"/>
      <c r="P68" s="149">
        <f t="shared" si="2"/>
        <v>999</v>
      </c>
      <c r="Q68" s="143"/>
    </row>
    <row r="69" spans="1:17" ht="18.899999999999999" customHeight="1" x14ac:dyDescent="0.25">
      <c r="A69" s="139">
        <v>63</v>
      </c>
      <c r="B69" s="171"/>
      <c r="C69" s="171"/>
      <c r="D69" s="144"/>
      <c r="E69" s="142"/>
      <c r="F69" s="143"/>
      <c r="G69" s="143"/>
      <c r="H69" s="153"/>
      <c r="I69" s="154"/>
      <c r="J69" s="145" t="e">
        <f>IF(AND(Q69="",#REF!&gt;0,#REF!&lt;5),K69,0)</f>
        <v>#REF!</v>
      </c>
      <c r="K69" s="146" t="str">
        <f>IF(D69="","ZZZ9",IF(AND(#REF!&gt;0,#REF!&lt;5),D69&amp;#REF!,D69&amp;"9"))</f>
        <v>ZZZ9</v>
      </c>
      <c r="L69" s="147">
        <f t="shared" si="0"/>
        <v>999</v>
      </c>
      <c r="M69" s="160">
        <f t="shared" si="1"/>
        <v>999</v>
      </c>
      <c r="N69" s="152"/>
      <c r="O69" s="143"/>
      <c r="P69" s="149">
        <f t="shared" si="2"/>
        <v>999</v>
      </c>
      <c r="Q69" s="143"/>
    </row>
    <row r="70" spans="1:17" ht="18.899999999999999" customHeight="1" x14ac:dyDescent="0.25">
      <c r="A70" s="139">
        <v>64</v>
      </c>
      <c r="B70" s="171"/>
      <c r="C70" s="171"/>
      <c r="D70" s="144"/>
      <c r="E70" s="142"/>
      <c r="F70" s="143"/>
      <c r="G70" s="143"/>
      <c r="H70" s="153"/>
      <c r="I70" s="154"/>
      <c r="J70" s="145" t="e">
        <f>IF(AND(Q70="",#REF!&gt;0,#REF!&lt;5),K70,0)</f>
        <v>#REF!</v>
      </c>
      <c r="K70" s="146" t="str">
        <f>IF(D70="","ZZZ9",IF(AND(#REF!&gt;0,#REF!&lt;5),D70&amp;#REF!,D70&amp;"9"))</f>
        <v>ZZZ9</v>
      </c>
      <c r="L70" s="147">
        <f t="shared" si="0"/>
        <v>999</v>
      </c>
      <c r="M70" s="160">
        <f t="shared" si="1"/>
        <v>999</v>
      </c>
      <c r="N70" s="152"/>
      <c r="O70" s="143"/>
      <c r="P70" s="149">
        <f t="shared" si="2"/>
        <v>999</v>
      </c>
      <c r="Q70" s="143"/>
    </row>
    <row r="71" spans="1:17" ht="18.899999999999999" customHeight="1" x14ac:dyDescent="0.25">
      <c r="A71" s="139">
        <v>65</v>
      </c>
      <c r="B71" s="171"/>
      <c r="C71" s="171"/>
      <c r="D71" s="144"/>
      <c r="E71" s="142"/>
      <c r="F71" s="143"/>
      <c r="G71" s="143"/>
      <c r="H71" s="153"/>
      <c r="I71" s="154"/>
      <c r="J71" s="145" t="e">
        <f>IF(AND(Q71="",#REF!&gt;0,#REF!&lt;5),K71,0)</f>
        <v>#REF!</v>
      </c>
      <c r="K71" s="146" t="str">
        <f>IF(D71="","ZZZ9",IF(AND(#REF!&gt;0,#REF!&lt;5),D71&amp;#REF!,D71&amp;"9"))</f>
        <v>ZZZ9</v>
      </c>
      <c r="L71" s="147">
        <f t="shared" si="0"/>
        <v>999</v>
      </c>
      <c r="M71" s="160">
        <f t="shared" si="1"/>
        <v>999</v>
      </c>
      <c r="N71" s="152"/>
      <c r="O71" s="143"/>
      <c r="P71" s="149">
        <f t="shared" si="2"/>
        <v>999</v>
      </c>
      <c r="Q71" s="143"/>
    </row>
    <row r="72" spans="1:17" ht="18.899999999999999" customHeight="1" x14ac:dyDescent="0.25">
      <c r="A72" s="139">
        <v>66</v>
      </c>
      <c r="B72" s="171"/>
      <c r="C72" s="171"/>
      <c r="D72" s="144"/>
      <c r="E72" s="142"/>
      <c r="F72" s="143"/>
      <c r="G72" s="143"/>
      <c r="H72" s="153"/>
      <c r="I72" s="154"/>
      <c r="J72" s="145" t="e">
        <f>IF(AND(Q72="",#REF!&gt;0,#REF!&lt;5),K72,0)</f>
        <v>#REF!</v>
      </c>
      <c r="K72" s="146" t="str">
        <f>IF(D72="","ZZZ9",IF(AND(#REF!&gt;0,#REF!&lt;5),D72&amp;#REF!,D72&amp;"9"))</f>
        <v>ZZZ9</v>
      </c>
      <c r="L72" s="147">
        <f t="shared" si="0"/>
        <v>999</v>
      </c>
      <c r="M72" s="160">
        <f t="shared" si="1"/>
        <v>999</v>
      </c>
      <c r="N72" s="152"/>
      <c r="O72" s="143"/>
      <c r="P72" s="149">
        <f t="shared" si="2"/>
        <v>999</v>
      </c>
      <c r="Q72" s="143"/>
    </row>
    <row r="73" spans="1:17" ht="18.899999999999999" customHeight="1" x14ac:dyDescent="0.25">
      <c r="A73" s="139">
        <v>67</v>
      </c>
      <c r="B73" s="171"/>
      <c r="C73" s="171"/>
      <c r="D73" s="144"/>
      <c r="E73" s="142"/>
      <c r="F73" s="143"/>
      <c r="G73" s="143"/>
      <c r="H73" s="153"/>
      <c r="I73" s="154"/>
      <c r="J73" s="145" t="e">
        <f>IF(AND(Q73="",#REF!&gt;0,#REF!&lt;5),K73,0)</f>
        <v>#REF!</v>
      </c>
      <c r="K73" s="146" t="str">
        <f>IF(D73="","ZZZ9",IF(AND(#REF!&gt;0,#REF!&lt;5),D73&amp;#REF!,D73&amp;"9"))</f>
        <v>ZZZ9</v>
      </c>
      <c r="L73" s="147">
        <f t="shared" si="0"/>
        <v>999</v>
      </c>
      <c r="M73" s="160">
        <f t="shared" si="1"/>
        <v>999</v>
      </c>
      <c r="N73" s="152"/>
      <c r="O73" s="143"/>
      <c r="P73" s="149">
        <f t="shared" si="2"/>
        <v>999</v>
      </c>
      <c r="Q73" s="143"/>
    </row>
    <row r="74" spans="1:17" ht="18.899999999999999" customHeight="1" x14ac:dyDescent="0.25">
      <c r="A74" s="139">
        <v>68</v>
      </c>
      <c r="B74" s="171"/>
      <c r="C74" s="171"/>
      <c r="D74" s="144"/>
      <c r="E74" s="142"/>
      <c r="F74" s="143"/>
      <c r="G74" s="143"/>
      <c r="H74" s="153"/>
      <c r="I74" s="154"/>
      <c r="J74" s="145" t="e">
        <f>IF(AND(Q74="",#REF!&gt;0,#REF!&lt;5),K74,0)</f>
        <v>#REF!</v>
      </c>
      <c r="K74" s="146" t="str">
        <f>IF(D74="","ZZZ9",IF(AND(#REF!&gt;0,#REF!&lt;5),D74&amp;#REF!,D74&amp;"9"))</f>
        <v>ZZZ9</v>
      </c>
      <c r="L74" s="147">
        <f t="shared" si="0"/>
        <v>999</v>
      </c>
      <c r="M74" s="160">
        <f t="shared" si="1"/>
        <v>999</v>
      </c>
      <c r="N74" s="152"/>
      <c r="O74" s="143"/>
      <c r="P74" s="149">
        <f t="shared" si="2"/>
        <v>999</v>
      </c>
      <c r="Q74" s="143"/>
    </row>
    <row r="75" spans="1:17" ht="18.899999999999999" customHeight="1" x14ac:dyDescent="0.25">
      <c r="A75" s="139">
        <v>69</v>
      </c>
      <c r="B75" s="171"/>
      <c r="C75" s="171"/>
      <c r="D75" s="144"/>
      <c r="E75" s="142"/>
      <c r="F75" s="143"/>
      <c r="G75" s="143"/>
      <c r="H75" s="153"/>
      <c r="I75" s="154"/>
      <c r="J75" s="145" t="e">
        <f>IF(AND(Q75="",#REF!&gt;0,#REF!&lt;5),K75,0)</f>
        <v>#REF!</v>
      </c>
      <c r="K75" s="146" t="str">
        <f>IF(D75="","ZZZ9",IF(AND(#REF!&gt;0,#REF!&lt;5),D75&amp;#REF!,D75&amp;"9"))</f>
        <v>ZZZ9</v>
      </c>
      <c r="L75" s="147">
        <f t="shared" si="0"/>
        <v>999</v>
      </c>
      <c r="M75" s="160">
        <f t="shared" si="1"/>
        <v>999</v>
      </c>
      <c r="N75" s="152"/>
      <c r="O75" s="143"/>
      <c r="P75" s="149">
        <f t="shared" si="2"/>
        <v>999</v>
      </c>
      <c r="Q75" s="143"/>
    </row>
    <row r="76" spans="1:17" ht="18.899999999999999" customHeight="1" x14ac:dyDescent="0.25">
      <c r="A76" s="139">
        <v>70</v>
      </c>
      <c r="B76" s="171"/>
      <c r="C76" s="171"/>
      <c r="D76" s="144"/>
      <c r="E76" s="142"/>
      <c r="F76" s="143"/>
      <c r="G76" s="143"/>
      <c r="H76" s="153"/>
      <c r="I76" s="154"/>
      <c r="J76" s="145" t="e">
        <f>IF(AND(Q76="",#REF!&gt;0,#REF!&lt;5),K76,0)</f>
        <v>#REF!</v>
      </c>
      <c r="K76" s="146" t="str">
        <f>IF(D76="","ZZZ9",IF(AND(#REF!&gt;0,#REF!&lt;5),D76&amp;#REF!,D76&amp;"9"))</f>
        <v>ZZZ9</v>
      </c>
      <c r="L76" s="147">
        <f t="shared" si="0"/>
        <v>999</v>
      </c>
      <c r="M76" s="160">
        <f t="shared" si="1"/>
        <v>999</v>
      </c>
      <c r="N76" s="152"/>
      <c r="O76" s="143"/>
      <c r="P76" s="149">
        <f t="shared" si="2"/>
        <v>999</v>
      </c>
      <c r="Q76" s="143"/>
    </row>
    <row r="77" spans="1:17" ht="18.899999999999999" customHeight="1" x14ac:dyDescent="0.25">
      <c r="A77" s="139">
        <v>71</v>
      </c>
      <c r="B77" s="171"/>
      <c r="C77" s="171"/>
      <c r="D77" s="144"/>
      <c r="E77" s="142"/>
      <c r="F77" s="143"/>
      <c r="G77" s="143"/>
      <c r="H77" s="153"/>
      <c r="I77" s="154"/>
      <c r="J77" s="145" t="e">
        <f>IF(AND(Q77="",#REF!&gt;0,#REF!&lt;5),K77,0)</f>
        <v>#REF!</v>
      </c>
      <c r="K77" s="146" t="str">
        <f>IF(D77="","ZZZ9",IF(AND(#REF!&gt;0,#REF!&lt;5),D77&amp;#REF!,D77&amp;"9"))</f>
        <v>ZZZ9</v>
      </c>
      <c r="L77" s="147">
        <f t="shared" si="0"/>
        <v>999</v>
      </c>
      <c r="M77" s="160">
        <f t="shared" si="1"/>
        <v>999</v>
      </c>
      <c r="N77" s="152"/>
      <c r="O77" s="143"/>
      <c r="P77" s="149">
        <f t="shared" si="2"/>
        <v>999</v>
      </c>
      <c r="Q77" s="143"/>
    </row>
    <row r="78" spans="1:17" ht="18.899999999999999" customHeight="1" x14ac:dyDescent="0.25">
      <c r="A78" s="139">
        <v>72</v>
      </c>
      <c r="B78" s="171"/>
      <c r="C78" s="171"/>
      <c r="D78" s="144"/>
      <c r="E78" s="142"/>
      <c r="F78" s="143"/>
      <c r="G78" s="143"/>
      <c r="H78" s="153"/>
      <c r="I78" s="154"/>
      <c r="J78" s="145" t="e">
        <f>IF(AND(Q78="",#REF!&gt;0,#REF!&lt;5),K78,0)</f>
        <v>#REF!</v>
      </c>
      <c r="K78" s="146" t="str">
        <f>IF(D78="","ZZZ9",IF(AND(#REF!&gt;0,#REF!&lt;5),D78&amp;#REF!,D78&amp;"9"))</f>
        <v>ZZZ9</v>
      </c>
      <c r="L78" s="147">
        <f t="shared" si="0"/>
        <v>999</v>
      </c>
      <c r="M78" s="160">
        <f t="shared" si="1"/>
        <v>999</v>
      </c>
      <c r="N78" s="152"/>
      <c r="O78" s="143"/>
      <c r="P78" s="149">
        <f t="shared" si="2"/>
        <v>999</v>
      </c>
      <c r="Q78" s="143"/>
    </row>
    <row r="79" spans="1:17" ht="18.899999999999999" customHeight="1" x14ac:dyDescent="0.25">
      <c r="A79" s="139">
        <v>73</v>
      </c>
      <c r="B79" s="171"/>
      <c r="C79" s="171"/>
      <c r="D79" s="144"/>
      <c r="E79" s="142"/>
      <c r="F79" s="143"/>
      <c r="G79" s="143"/>
      <c r="H79" s="153"/>
      <c r="I79" s="154"/>
      <c r="J79" s="145" t="e">
        <f>IF(AND(Q79="",#REF!&gt;0,#REF!&lt;5),K79,0)</f>
        <v>#REF!</v>
      </c>
      <c r="K79" s="146" t="str">
        <f>IF(D79="","ZZZ9",IF(AND(#REF!&gt;0,#REF!&lt;5),D79&amp;#REF!,D79&amp;"9"))</f>
        <v>ZZZ9</v>
      </c>
      <c r="L79" s="147">
        <f t="shared" si="0"/>
        <v>999</v>
      </c>
      <c r="M79" s="160">
        <f t="shared" si="1"/>
        <v>999</v>
      </c>
      <c r="N79" s="152"/>
      <c r="O79" s="143"/>
      <c r="P79" s="149">
        <f t="shared" si="2"/>
        <v>999</v>
      </c>
      <c r="Q79" s="143"/>
    </row>
    <row r="80" spans="1:17" ht="18.899999999999999" customHeight="1" x14ac:dyDescent="0.25">
      <c r="A80" s="139">
        <v>74</v>
      </c>
      <c r="B80" s="171"/>
      <c r="C80" s="171"/>
      <c r="D80" s="144"/>
      <c r="E80" s="142"/>
      <c r="F80" s="143"/>
      <c r="G80" s="143"/>
      <c r="H80" s="153"/>
      <c r="I80" s="154"/>
      <c r="J80" s="145" t="e">
        <f>IF(AND(Q80="",#REF!&gt;0,#REF!&lt;5),K80,0)</f>
        <v>#REF!</v>
      </c>
      <c r="K80" s="146" t="str">
        <f>IF(D80="","ZZZ9",IF(AND(#REF!&gt;0,#REF!&lt;5),D80&amp;#REF!,D80&amp;"9"))</f>
        <v>ZZZ9</v>
      </c>
      <c r="L80" s="147">
        <f t="shared" si="0"/>
        <v>999</v>
      </c>
      <c r="M80" s="160">
        <f t="shared" si="1"/>
        <v>999</v>
      </c>
      <c r="N80" s="152"/>
      <c r="O80" s="143"/>
      <c r="P80" s="149">
        <f t="shared" si="2"/>
        <v>999</v>
      </c>
      <c r="Q80" s="143"/>
    </row>
    <row r="81" spans="1:17" ht="18.899999999999999" customHeight="1" x14ac:dyDescent="0.25">
      <c r="A81" s="139">
        <v>75</v>
      </c>
      <c r="B81" s="171"/>
      <c r="C81" s="171"/>
      <c r="D81" s="144"/>
      <c r="E81" s="142"/>
      <c r="F81" s="143"/>
      <c r="G81" s="143"/>
      <c r="H81" s="153"/>
      <c r="I81" s="154"/>
      <c r="J81" s="145" t="e">
        <f>IF(AND(Q81="",#REF!&gt;0,#REF!&lt;5),K81,0)</f>
        <v>#REF!</v>
      </c>
      <c r="K81" s="146" t="str">
        <f>IF(D81="","ZZZ9",IF(AND(#REF!&gt;0,#REF!&lt;5),D81&amp;#REF!,D81&amp;"9"))</f>
        <v>ZZZ9</v>
      </c>
      <c r="L81" s="147">
        <f t="shared" si="0"/>
        <v>999</v>
      </c>
      <c r="M81" s="160">
        <f t="shared" si="1"/>
        <v>999</v>
      </c>
      <c r="N81" s="152"/>
      <c r="O81" s="143"/>
      <c r="P81" s="149">
        <f t="shared" si="2"/>
        <v>999</v>
      </c>
      <c r="Q81" s="143"/>
    </row>
    <row r="82" spans="1:17" ht="18.899999999999999" customHeight="1" x14ac:dyDescent="0.25">
      <c r="A82" s="139">
        <v>76</v>
      </c>
      <c r="B82" s="171"/>
      <c r="C82" s="171"/>
      <c r="D82" s="144"/>
      <c r="E82" s="142"/>
      <c r="F82" s="143"/>
      <c r="G82" s="143"/>
      <c r="H82" s="153"/>
      <c r="I82" s="154"/>
      <c r="J82" s="145" t="e">
        <f>IF(AND(Q82="",#REF!&gt;0,#REF!&lt;5),K82,0)</f>
        <v>#REF!</v>
      </c>
      <c r="K82" s="146" t="str">
        <f>IF(D82="","ZZZ9",IF(AND(#REF!&gt;0,#REF!&lt;5),D82&amp;#REF!,D82&amp;"9"))</f>
        <v>ZZZ9</v>
      </c>
      <c r="L82" s="147">
        <f t="shared" si="0"/>
        <v>999</v>
      </c>
      <c r="M82" s="160">
        <f t="shared" si="1"/>
        <v>999</v>
      </c>
      <c r="N82" s="152"/>
      <c r="O82" s="143"/>
      <c r="P82" s="149">
        <f t="shared" si="2"/>
        <v>999</v>
      </c>
      <c r="Q82" s="143"/>
    </row>
    <row r="83" spans="1:17" ht="18.899999999999999" customHeight="1" x14ac:dyDescent="0.25">
      <c r="A83" s="139">
        <v>77</v>
      </c>
      <c r="B83" s="171"/>
      <c r="C83" s="171"/>
      <c r="D83" s="144"/>
      <c r="E83" s="142"/>
      <c r="F83" s="143"/>
      <c r="G83" s="143"/>
      <c r="H83" s="153"/>
      <c r="I83" s="154"/>
      <c r="J83" s="145" t="e">
        <f>IF(AND(Q83="",#REF!&gt;0,#REF!&lt;5),K83,0)</f>
        <v>#REF!</v>
      </c>
      <c r="K83" s="146" t="str">
        <f>IF(D83="","ZZZ9",IF(AND(#REF!&gt;0,#REF!&lt;5),D83&amp;#REF!,D83&amp;"9"))</f>
        <v>ZZZ9</v>
      </c>
      <c r="L83" s="147">
        <f t="shared" si="0"/>
        <v>999</v>
      </c>
      <c r="M83" s="160">
        <f t="shared" si="1"/>
        <v>999</v>
      </c>
      <c r="N83" s="152"/>
      <c r="O83" s="143"/>
      <c r="P83" s="149">
        <f t="shared" si="2"/>
        <v>999</v>
      </c>
      <c r="Q83" s="143"/>
    </row>
    <row r="84" spans="1:17" ht="18.899999999999999" customHeight="1" x14ac:dyDescent="0.25">
      <c r="A84" s="139">
        <v>78</v>
      </c>
      <c r="B84" s="171"/>
      <c r="C84" s="171"/>
      <c r="D84" s="144"/>
      <c r="E84" s="142"/>
      <c r="F84" s="143"/>
      <c r="G84" s="143"/>
      <c r="H84" s="153"/>
      <c r="I84" s="154"/>
      <c r="J84" s="145" t="e">
        <f>IF(AND(Q84="",#REF!&gt;0,#REF!&lt;5),K84,0)</f>
        <v>#REF!</v>
      </c>
      <c r="K84" s="146" t="str">
        <f>IF(D84="","ZZZ9",IF(AND(#REF!&gt;0,#REF!&lt;5),D84&amp;#REF!,D84&amp;"9"))</f>
        <v>ZZZ9</v>
      </c>
      <c r="L84" s="147">
        <f t="shared" si="0"/>
        <v>999</v>
      </c>
      <c r="M84" s="160">
        <f t="shared" si="1"/>
        <v>999</v>
      </c>
      <c r="N84" s="152"/>
      <c r="O84" s="143"/>
      <c r="P84" s="149">
        <f t="shared" si="2"/>
        <v>999</v>
      </c>
      <c r="Q84" s="143"/>
    </row>
    <row r="85" spans="1:17" ht="18.899999999999999" customHeight="1" x14ac:dyDescent="0.25">
      <c r="A85" s="139">
        <v>79</v>
      </c>
      <c r="B85" s="171"/>
      <c r="C85" s="171"/>
      <c r="D85" s="144"/>
      <c r="E85" s="142"/>
      <c r="F85" s="143"/>
      <c r="G85" s="143"/>
      <c r="H85" s="153"/>
      <c r="I85" s="154"/>
      <c r="J85" s="145" t="e">
        <f>IF(AND(Q85="",#REF!&gt;0,#REF!&lt;5),K85,0)</f>
        <v>#REF!</v>
      </c>
      <c r="K85" s="146" t="str">
        <f>IF(D85="","ZZZ9",IF(AND(#REF!&gt;0,#REF!&lt;5),D85&amp;#REF!,D85&amp;"9"))</f>
        <v>ZZZ9</v>
      </c>
      <c r="L85" s="147">
        <f t="shared" si="0"/>
        <v>999</v>
      </c>
      <c r="M85" s="160">
        <f t="shared" si="1"/>
        <v>999</v>
      </c>
      <c r="N85" s="152"/>
      <c r="O85" s="143"/>
      <c r="P85" s="149">
        <f t="shared" si="2"/>
        <v>999</v>
      </c>
      <c r="Q85" s="143"/>
    </row>
    <row r="86" spans="1:17" ht="18.899999999999999" customHeight="1" x14ac:dyDescent="0.25">
      <c r="A86" s="139">
        <v>80</v>
      </c>
      <c r="B86" s="171"/>
      <c r="C86" s="171"/>
      <c r="D86" s="144"/>
      <c r="E86" s="142"/>
      <c r="F86" s="143"/>
      <c r="G86" s="143"/>
      <c r="H86" s="153"/>
      <c r="I86" s="154"/>
      <c r="J86" s="145" t="e">
        <f>IF(AND(Q86="",#REF!&gt;0,#REF!&lt;5),K86,0)</f>
        <v>#REF!</v>
      </c>
      <c r="K86" s="146" t="str">
        <f>IF(D86="","ZZZ9",IF(AND(#REF!&gt;0,#REF!&lt;5),D86&amp;#REF!,D86&amp;"9"))</f>
        <v>ZZZ9</v>
      </c>
      <c r="L86" s="147">
        <f t="shared" si="0"/>
        <v>999</v>
      </c>
      <c r="M86" s="160">
        <f t="shared" si="1"/>
        <v>999</v>
      </c>
      <c r="N86" s="152"/>
      <c r="O86" s="143"/>
      <c r="P86" s="149">
        <f t="shared" si="2"/>
        <v>999</v>
      </c>
      <c r="Q86" s="143"/>
    </row>
    <row r="87" spans="1:17" ht="18.899999999999999" customHeight="1" x14ac:dyDescent="0.25">
      <c r="A87" s="139">
        <v>81</v>
      </c>
      <c r="B87" s="171"/>
      <c r="C87" s="171"/>
      <c r="D87" s="144"/>
      <c r="E87" s="142"/>
      <c r="F87" s="143"/>
      <c r="G87" s="143"/>
      <c r="H87" s="153"/>
      <c r="I87" s="154"/>
      <c r="J87" s="145" t="e">
        <f>IF(AND(Q87="",#REF!&gt;0,#REF!&lt;5),K87,0)</f>
        <v>#REF!</v>
      </c>
      <c r="K87" s="146" t="str">
        <f>IF(D87="","ZZZ9",IF(AND(#REF!&gt;0,#REF!&lt;5),D87&amp;#REF!,D87&amp;"9"))</f>
        <v>ZZZ9</v>
      </c>
      <c r="L87" s="147">
        <f t="shared" si="0"/>
        <v>999</v>
      </c>
      <c r="M87" s="160">
        <f t="shared" si="1"/>
        <v>999</v>
      </c>
      <c r="N87" s="152"/>
      <c r="O87" s="143"/>
      <c r="P87" s="149">
        <f t="shared" si="2"/>
        <v>999</v>
      </c>
      <c r="Q87" s="143"/>
    </row>
    <row r="88" spans="1:17" ht="18.899999999999999" customHeight="1" x14ac:dyDescent="0.25">
      <c r="A88" s="139">
        <v>82</v>
      </c>
      <c r="B88" s="171"/>
      <c r="C88" s="171"/>
      <c r="D88" s="144"/>
      <c r="E88" s="142"/>
      <c r="F88" s="143"/>
      <c r="G88" s="143"/>
      <c r="H88" s="153"/>
      <c r="I88" s="154"/>
      <c r="J88" s="145" t="e">
        <f>IF(AND(Q88="",#REF!&gt;0,#REF!&lt;5),K88,0)</f>
        <v>#REF!</v>
      </c>
      <c r="K88" s="146" t="str">
        <f>IF(D88="","ZZZ9",IF(AND(#REF!&gt;0,#REF!&lt;5),D88&amp;#REF!,D88&amp;"9"))</f>
        <v>ZZZ9</v>
      </c>
      <c r="L88" s="147">
        <f t="shared" si="0"/>
        <v>999</v>
      </c>
      <c r="M88" s="160">
        <f t="shared" si="1"/>
        <v>999</v>
      </c>
      <c r="N88" s="152"/>
      <c r="O88" s="143"/>
      <c r="P88" s="149">
        <f t="shared" si="2"/>
        <v>999</v>
      </c>
      <c r="Q88" s="143"/>
    </row>
    <row r="89" spans="1:17" ht="18.899999999999999" customHeight="1" x14ac:dyDescent="0.25">
      <c r="A89" s="139">
        <v>83</v>
      </c>
      <c r="B89" s="171"/>
      <c r="C89" s="171"/>
      <c r="D89" s="144"/>
      <c r="E89" s="142"/>
      <c r="F89" s="143"/>
      <c r="G89" s="143"/>
      <c r="H89" s="153"/>
      <c r="I89" s="154"/>
      <c r="J89" s="145" t="e">
        <f>IF(AND(Q89="",#REF!&gt;0,#REF!&lt;5),K89,0)</f>
        <v>#REF!</v>
      </c>
      <c r="K89" s="146" t="str">
        <f>IF(D89="","ZZZ9",IF(AND(#REF!&gt;0,#REF!&lt;5),D89&amp;#REF!,D89&amp;"9"))</f>
        <v>ZZZ9</v>
      </c>
      <c r="L89" s="147">
        <f t="shared" si="0"/>
        <v>999</v>
      </c>
      <c r="M89" s="160">
        <f t="shared" si="1"/>
        <v>999</v>
      </c>
      <c r="N89" s="152"/>
      <c r="O89" s="143"/>
      <c r="P89" s="149">
        <f t="shared" si="2"/>
        <v>999</v>
      </c>
      <c r="Q89" s="143"/>
    </row>
    <row r="90" spans="1:17" ht="18.899999999999999" customHeight="1" x14ac:dyDescent="0.25">
      <c r="A90" s="139">
        <v>84</v>
      </c>
      <c r="B90" s="171"/>
      <c r="C90" s="171"/>
      <c r="D90" s="144"/>
      <c r="E90" s="142"/>
      <c r="F90" s="143"/>
      <c r="G90" s="143"/>
      <c r="H90" s="153"/>
      <c r="I90" s="154"/>
      <c r="J90" s="145" t="e">
        <f>IF(AND(Q90="",#REF!&gt;0,#REF!&lt;5),K90,0)</f>
        <v>#REF!</v>
      </c>
      <c r="K90" s="146" t="str">
        <f>IF(D90="","ZZZ9",IF(AND(#REF!&gt;0,#REF!&lt;5),D90&amp;#REF!,D90&amp;"9"))</f>
        <v>ZZZ9</v>
      </c>
      <c r="L90" s="147">
        <f t="shared" si="0"/>
        <v>999</v>
      </c>
      <c r="M90" s="160">
        <f t="shared" si="1"/>
        <v>999</v>
      </c>
      <c r="N90" s="152"/>
      <c r="O90" s="143"/>
      <c r="P90" s="149">
        <f t="shared" si="2"/>
        <v>999</v>
      </c>
      <c r="Q90" s="143"/>
    </row>
    <row r="91" spans="1:17" ht="18.899999999999999" customHeight="1" x14ac:dyDescent="0.25">
      <c r="A91" s="139">
        <v>85</v>
      </c>
      <c r="B91" s="171"/>
      <c r="C91" s="171"/>
      <c r="D91" s="144"/>
      <c r="E91" s="142"/>
      <c r="F91" s="143"/>
      <c r="G91" s="143"/>
      <c r="H91" s="153"/>
      <c r="I91" s="154"/>
      <c r="J91" s="145" t="e">
        <f>IF(AND(Q91="",#REF!&gt;0,#REF!&lt;5),K91,0)</f>
        <v>#REF!</v>
      </c>
      <c r="K91" s="146" t="str">
        <f>IF(D91="","ZZZ9",IF(AND(#REF!&gt;0,#REF!&lt;5),D91&amp;#REF!,D91&amp;"9"))</f>
        <v>ZZZ9</v>
      </c>
      <c r="L91" s="147">
        <f t="shared" si="0"/>
        <v>999</v>
      </c>
      <c r="M91" s="160">
        <f t="shared" si="1"/>
        <v>999</v>
      </c>
      <c r="N91" s="152"/>
      <c r="O91" s="143"/>
      <c r="P91" s="149">
        <f t="shared" si="2"/>
        <v>999</v>
      </c>
      <c r="Q91" s="143"/>
    </row>
    <row r="92" spans="1:17" ht="18.899999999999999" customHeight="1" x14ac:dyDescent="0.25">
      <c r="A92" s="139">
        <v>86</v>
      </c>
      <c r="B92" s="171"/>
      <c r="C92" s="171"/>
      <c r="D92" s="144"/>
      <c r="E92" s="142"/>
      <c r="F92" s="143"/>
      <c r="G92" s="143"/>
      <c r="H92" s="153"/>
      <c r="I92" s="154"/>
      <c r="J92" s="145" t="e">
        <f>IF(AND(Q92="",#REF!&gt;0,#REF!&lt;5),K92,0)</f>
        <v>#REF!</v>
      </c>
      <c r="K92" s="146" t="str">
        <f>IF(D92="","ZZZ9",IF(AND(#REF!&gt;0,#REF!&lt;5),D92&amp;#REF!,D92&amp;"9"))</f>
        <v>ZZZ9</v>
      </c>
      <c r="L92" s="147">
        <f t="shared" si="0"/>
        <v>999</v>
      </c>
      <c r="M92" s="160">
        <f t="shared" si="1"/>
        <v>999</v>
      </c>
      <c r="N92" s="152"/>
      <c r="O92" s="143"/>
      <c r="P92" s="149">
        <f t="shared" si="2"/>
        <v>999</v>
      </c>
      <c r="Q92" s="143"/>
    </row>
    <row r="93" spans="1:17" ht="18.899999999999999" customHeight="1" x14ac:dyDescent="0.25">
      <c r="A93" s="139">
        <v>87</v>
      </c>
      <c r="B93" s="171"/>
      <c r="C93" s="171"/>
      <c r="D93" s="144"/>
      <c r="E93" s="142"/>
      <c r="F93" s="143"/>
      <c r="G93" s="143"/>
      <c r="H93" s="153"/>
      <c r="I93" s="154"/>
      <c r="J93" s="145" t="e">
        <f>IF(AND(Q93="",#REF!&gt;0,#REF!&lt;5),K93,0)</f>
        <v>#REF!</v>
      </c>
      <c r="K93" s="146" t="str">
        <f>IF(D93="","ZZZ9",IF(AND(#REF!&gt;0,#REF!&lt;5),D93&amp;#REF!,D93&amp;"9"))</f>
        <v>ZZZ9</v>
      </c>
      <c r="L93" s="147">
        <f t="shared" si="0"/>
        <v>999</v>
      </c>
      <c r="M93" s="160">
        <f t="shared" si="1"/>
        <v>999</v>
      </c>
      <c r="N93" s="152"/>
      <c r="O93" s="143"/>
      <c r="P93" s="149">
        <f t="shared" si="2"/>
        <v>999</v>
      </c>
      <c r="Q93" s="143"/>
    </row>
    <row r="94" spans="1:17" ht="18.899999999999999" customHeight="1" x14ac:dyDescent="0.25">
      <c r="A94" s="139">
        <v>88</v>
      </c>
      <c r="B94" s="171"/>
      <c r="C94" s="171"/>
      <c r="D94" s="144"/>
      <c r="E94" s="142"/>
      <c r="F94" s="143"/>
      <c r="G94" s="143"/>
      <c r="H94" s="153"/>
      <c r="I94" s="154"/>
      <c r="J94" s="145" t="e">
        <f>IF(AND(Q94="",#REF!&gt;0,#REF!&lt;5),K94,0)</f>
        <v>#REF!</v>
      </c>
      <c r="K94" s="146" t="str">
        <f>IF(D94="","ZZZ9",IF(AND(#REF!&gt;0,#REF!&lt;5),D94&amp;#REF!,D94&amp;"9"))</f>
        <v>ZZZ9</v>
      </c>
      <c r="L94" s="147">
        <f t="shared" si="0"/>
        <v>999</v>
      </c>
      <c r="M94" s="160">
        <f t="shared" si="1"/>
        <v>999</v>
      </c>
      <c r="N94" s="152"/>
      <c r="O94" s="143"/>
      <c r="P94" s="149">
        <f t="shared" si="2"/>
        <v>999</v>
      </c>
      <c r="Q94" s="143"/>
    </row>
    <row r="95" spans="1:17" ht="18.899999999999999" customHeight="1" x14ac:dyDescent="0.25">
      <c r="A95" s="139">
        <v>89</v>
      </c>
      <c r="B95" s="171"/>
      <c r="C95" s="171"/>
      <c r="D95" s="144"/>
      <c r="E95" s="142"/>
      <c r="F95" s="143"/>
      <c r="G95" s="143"/>
      <c r="H95" s="153"/>
      <c r="I95" s="154"/>
      <c r="J95" s="145" t="e">
        <f>IF(AND(Q95="",#REF!&gt;0,#REF!&lt;5),K95,0)</f>
        <v>#REF!</v>
      </c>
      <c r="K95" s="146" t="str">
        <f>IF(D95="","ZZZ9",IF(AND(#REF!&gt;0,#REF!&lt;5),D95&amp;#REF!,D95&amp;"9"))</f>
        <v>ZZZ9</v>
      </c>
      <c r="L95" s="147">
        <f t="shared" si="0"/>
        <v>999</v>
      </c>
      <c r="M95" s="160">
        <f t="shared" si="1"/>
        <v>999</v>
      </c>
      <c r="N95" s="152"/>
      <c r="O95" s="143"/>
      <c r="P95" s="149">
        <f t="shared" si="2"/>
        <v>999</v>
      </c>
      <c r="Q95" s="143"/>
    </row>
    <row r="96" spans="1:17" ht="18.899999999999999" customHeight="1" x14ac:dyDescent="0.25">
      <c r="A96" s="139">
        <v>90</v>
      </c>
      <c r="B96" s="171"/>
      <c r="C96" s="171"/>
      <c r="D96" s="144"/>
      <c r="E96" s="142"/>
      <c r="F96" s="143"/>
      <c r="G96" s="143"/>
      <c r="H96" s="153"/>
      <c r="I96" s="154"/>
      <c r="J96" s="145" t="e">
        <f>IF(AND(Q96="",#REF!&gt;0,#REF!&lt;5),K96,0)</f>
        <v>#REF!</v>
      </c>
      <c r="K96" s="146" t="str">
        <f>IF(D96="","ZZZ9",IF(AND(#REF!&gt;0,#REF!&lt;5),D96&amp;#REF!,D96&amp;"9"))</f>
        <v>ZZZ9</v>
      </c>
      <c r="L96" s="147">
        <f t="shared" si="0"/>
        <v>999</v>
      </c>
      <c r="M96" s="160">
        <f t="shared" si="1"/>
        <v>999</v>
      </c>
      <c r="N96" s="152"/>
      <c r="O96" s="143"/>
      <c r="P96" s="149">
        <f t="shared" si="2"/>
        <v>999</v>
      </c>
      <c r="Q96" s="143"/>
    </row>
    <row r="97" spans="1:17" ht="18.899999999999999" customHeight="1" x14ac:dyDescent="0.25">
      <c r="A97" s="139">
        <v>91</v>
      </c>
      <c r="B97" s="171"/>
      <c r="C97" s="171"/>
      <c r="D97" s="144"/>
      <c r="E97" s="142"/>
      <c r="F97" s="143"/>
      <c r="G97" s="143"/>
      <c r="H97" s="153"/>
      <c r="I97" s="154"/>
      <c r="J97" s="145" t="e">
        <f>IF(AND(Q97="",#REF!&gt;0,#REF!&lt;5),K97,0)</f>
        <v>#REF!</v>
      </c>
      <c r="K97" s="146" t="str">
        <f>IF(D97="","ZZZ9",IF(AND(#REF!&gt;0,#REF!&lt;5),D97&amp;#REF!,D97&amp;"9"))</f>
        <v>ZZZ9</v>
      </c>
      <c r="L97" s="147">
        <f t="shared" si="0"/>
        <v>999</v>
      </c>
      <c r="M97" s="160">
        <f t="shared" si="1"/>
        <v>999</v>
      </c>
      <c r="N97" s="152"/>
      <c r="O97" s="143"/>
      <c r="P97" s="149">
        <f t="shared" si="2"/>
        <v>999</v>
      </c>
      <c r="Q97" s="143"/>
    </row>
    <row r="98" spans="1:17" ht="18.899999999999999" customHeight="1" x14ac:dyDescent="0.25">
      <c r="A98" s="139">
        <v>92</v>
      </c>
      <c r="B98" s="171"/>
      <c r="C98" s="171"/>
      <c r="D98" s="144"/>
      <c r="E98" s="142"/>
      <c r="F98" s="143"/>
      <c r="G98" s="143"/>
      <c r="H98" s="153"/>
      <c r="I98" s="154"/>
      <c r="J98" s="145" t="e">
        <f>IF(AND(Q98="",#REF!&gt;0,#REF!&lt;5),K98,0)</f>
        <v>#REF!</v>
      </c>
      <c r="K98" s="146" t="str">
        <f>IF(D98="","ZZZ9",IF(AND(#REF!&gt;0,#REF!&lt;5),D98&amp;#REF!,D98&amp;"9"))</f>
        <v>ZZZ9</v>
      </c>
      <c r="L98" s="147">
        <f t="shared" si="0"/>
        <v>999</v>
      </c>
      <c r="M98" s="160">
        <f t="shared" si="1"/>
        <v>999</v>
      </c>
      <c r="N98" s="152"/>
      <c r="O98" s="143"/>
      <c r="P98" s="149">
        <f t="shared" si="2"/>
        <v>999</v>
      </c>
      <c r="Q98" s="143"/>
    </row>
    <row r="99" spans="1:17" ht="18.899999999999999" customHeight="1" x14ac:dyDescent="0.25">
      <c r="A99" s="139">
        <v>93</v>
      </c>
      <c r="B99" s="171"/>
      <c r="C99" s="171"/>
      <c r="D99" s="144"/>
      <c r="E99" s="142"/>
      <c r="F99" s="143"/>
      <c r="G99" s="143"/>
      <c r="H99" s="153"/>
      <c r="I99" s="154"/>
      <c r="J99" s="145" t="e">
        <f>IF(AND(Q99="",#REF!&gt;0,#REF!&lt;5),K99,0)</f>
        <v>#REF!</v>
      </c>
      <c r="K99" s="146" t="str">
        <f>IF(D99="","ZZZ9",IF(AND(#REF!&gt;0,#REF!&lt;5),D99&amp;#REF!,D99&amp;"9"))</f>
        <v>ZZZ9</v>
      </c>
      <c r="L99" s="147">
        <f t="shared" si="0"/>
        <v>999</v>
      </c>
      <c r="M99" s="160">
        <f t="shared" si="1"/>
        <v>999</v>
      </c>
      <c r="N99" s="152"/>
      <c r="O99" s="143"/>
      <c r="P99" s="149">
        <f t="shared" si="2"/>
        <v>999</v>
      </c>
      <c r="Q99" s="143"/>
    </row>
    <row r="100" spans="1:17" ht="18.899999999999999" customHeight="1" x14ac:dyDescent="0.25">
      <c r="A100" s="139">
        <v>94</v>
      </c>
      <c r="B100" s="171"/>
      <c r="C100" s="171"/>
      <c r="D100" s="144"/>
      <c r="E100" s="142"/>
      <c r="F100" s="143"/>
      <c r="G100" s="143"/>
      <c r="H100" s="153"/>
      <c r="I100" s="154"/>
      <c r="J100" s="145" t="e">
        <f>IF(AND(Q100="",#REF!&gt;0,#REF!&lt;5),K100,0)</f>
        <v>#REF!</v>
      </c>
      <c r="K100" s="146" t="str">
        <f>IF(D100="","ZZZ9",IF(AND(#REF!&gt;0,#REF!&lt;5),D100&amp;#REF!,D100&amp;"9"))</f>
        <v>ZZZ9</v>
      </c>
      <c r="L100" s="147">
        <f t="shared" si="0"/>
        <v>999</v>
      </c>
      <c r="M100" s="160">
        <f t="shared" si="1"/>
        <v>999</v>
      </c>
      <c r="N100" s="152"/>
      <c r="O100" s="143"/>
      <c r="P100" s="149">
        <f t="shared" si="2"/>
        <v>999</v>
      </c>
      <c r="Q100" s="143"/>
    </row>
    <row r="101" spans="1:17" ht="18.899999999999999" customHeight="1" x14ac:dyDescent="0.25">
      <c r="A101" s="139">
        <v>95</v>
      </c>
      <c r="B101" s="171"/>
      <c r="C101" s="171"/>
      <c r="D101" s="144"/>
      <c r="E101" s="142"/>
      <c r="F101" s="143"/>
      <c r="G101" s="143"/>
      <c r="H101" s="153"/>
      <c r="I101" s="154"/>
      <c r="J101" s="145" t="e">
        <f>IF(AND(Q101="",#REF!&gt;0,#REF!&lt;5),K101,0)</f>
        <v>#REF!</v>
      </c>
      <c r="K101" s="146" t="str">
        <f>IF(D101="","ZZZ9",IF(AND(#REF!&gt;0,#REF!&lt;5),D101&amp;#REF!,D101&amp;"9"))</f>
        <v>ZZZ9</v>
      </c>
      <c r="L101" s="147">
        <f t="shared" si="0"/>
        <v>999</v>
      </c>
      <c r="M101" s="160">
        <f t="shared" si="1"/>
        <v>999</v>
      </c>
      <c r="N101" s="152"/>
      <c r="O101" s="143"/>
      <c r="P101" s="149">
        <f t="shared" si="2"/>
        <v>999</v>
      </c>
      <c r="Q101" s="143"/>
    </row>
    <row r="102" spans="1:17" ht="18.899999999999999" customHeight="1" x14ac:dyDescent="0.25">
      <c r="A102" s="139">
        <v>96</v>
      </c>
      <c r="B102" s="171"/>
      <c r="C102" s="171"/>
      <c r="D102" s="144"/>
      <c r="E102" s="142"/>
      <c r="F102" s="143"/>
      <c r="G102" s="143"/>
      <c r="H102" s="153"/>
      <c r="I102" s="154"/>
      <c r="J102" s="145" t="e">
        <f>IF(AND(Q102="",#REF!&gt;0,#REF!&lt;5),K102,0)</f>
        <v>#REF!</v>
      </c>
      <c r="K102" s="146" t="str">
        <f>IF(D102="","ZZZ9",IF(AND(#REF!&gt;0,#REF!&lt;5),D102&amp;#REF!,D102&amp;"9"))</f>
        <v>ZZZ9</v>
      </c>
      <c r="L102" s="147">
        <f t="shared" si="0"/>
        <v>999</v>
      </c>
      <c r="M102" s="160">
        <f t="shared" si="1"/>
        <v>999</v>
      </c>
      <c r="N102" s="152"/>
      <c r="O102" s="143"/>
      <c r="P102" s="149">
        <f t="shared" si="2"/>
        <v>999</v>
      </c>
      <c r="Q102" s="143"/>
    </row>
    <row r="103" spans="1:17" ht="18.899999999999999" customHeight="1" x14ac:dyDescent="0.25">
      <c r="A103" s="139">
        <v>97</v>
      </c>
      <c r="B103" s="171"/>
      <c r="C103" s="171"/>
      <c r="D103" s="144"/>
      <c r="E103" s="142"/>
      <c r="F103" s="143"/>
      <c r="G103" s="143"/>
      <c r="H103" s="153"/>
      <c r="I103" s="154"/>
      <c r="J103" s="145" t="e">
        <f>IF(AND(Q103="",#REF!&gt;0,#REF!&lt;5),K103,0)</f>
        <v>#REF!</v>
      </c>
      <c r="K103" s="146" t="str">
        <f>IF(D103="","ZZZ9",IF(AND(#REF!&gt;0,#REF!&lt;5),D103&amp;#REF!,D103&amp;"9"))</f>
        <v>ZZZ9</v>
      </c>
      <c r="L103" s="147">
        <f t="shared" si="0"/>
        <v>999</v>
      </c>
      <c r="M103" s="160">
        <f t="shared" si="1"/>
        <v>999</v>
      </c>
      <c r="N103" s="152"/>
      <c r="O103" s="143"/>
      <c r="P103" s="149">
        <f t="shared" si="2"/>
        <v>999</v>
      </c>
      <c r="Q103" s="143"/>
    </row>
    <row r="104" spans="1:17" ht="18.899999999999999" customHeight="1" x14ac:dyDescent="0.25">
      <c r="A104" s="139">
        <v>98</v>
      </c>
      <c r="B104" s="171"/>
      <c r="C104" s="171"/>
      <c r="D104" s="144"/>
      <c r="E104" s="142"/>
      <c r="F104" s="143"/>
      <c r="G104" s="143"/>
      <c r="H104" s="153"/>
      <c r="I104" s="154"/>
      <c r="J104" s="145" t="e">
        <f>IF(AND(Q104="",#REF!&gt;0,#REF!&lt;5),K104,0)</f>
        <v>#REF!</v>
      </c>
      <c r="K104" s="146" t="str">
        <f>IF(D104="","ZZZ9",IF(AND(#REF!&gt;0,#REF!&lt;5),D104&amp;#REF!,D104&amp;"9"))</f>
        <v>ZZZ9</v>
      </c>
      <c r="L104" s="147">
        <f t="shared" si="0"/>
        <v>999</v>
      </c>
      <c r="M104" s="160">
        <f t="shared" si="1"/>
        <v>999</v>
      </c>
      <c r="N104" s="152"/>
      <c r="O104" s="143"/>
      <c r="P104" s="149">
        <f t="shared" si="2"/>
        <v>999</v>
      </c>
      <c r="Q104" s="143"/>
    </row>
    <row r="105" spans="1:17" ht="18.899999999999999" customHeight="1" x14ac:dyDescent="0.25">
      <c r="A105" s="139">
        <v>99</v>
      </c>
      <c r="B105" s="171"/>
      <c r="C105" s="171"/>
      <c r="D105" s="144"/>
      <c r="E105" s="142"/>
      <c r="F105" s="143"/>
      <c r="G105" s="143"/>
      <c r="H105" s="153"/>
      <c r="I105" s="154"/>
      <c r="J105" s="145" t="e">
        <f>IF(AND(Q105="",#REF!&gt;0,#REF!&lt;5),K105,0)</f>
        <v>#REF!</v>
      </c>
      <c r="K105" s="146" t="str">
        <f>IF(D105="","ZZZ9",IF(AND(#REF!&gt;0,#REF!&lt;5),D105&amp;#REF!,D105&amp;"9"))</f>
        <v>ZZZ9</v>
      </c>
      <c r="L105" s="147">
        <f t="shared" si="0"/>
        <v>999</v>
      </c>
      <c r="M105" s="160">
        <f t="shared" si="1"/>
        <v>999</v>
      </c>
      <c r="N105" s="152"/>
      <c r="O105" s="143"/>
      <c r="P105" s="149">
        <f t="shared" si="2"/>
        <v>999</v>
      </c>
      <c r="Q105" s="143"/>
    </row>
    <row r="106" spans="1:17" ht="18.899999999999999" customHeight="1" x14ac:dyDescent="0.25">
      <c r="A106" s="139">
        <v>100</v>
      </c>
      <c r="B106" s="171"/>
      <c r="C106" s="171"/>
      <c r="D106" s="144"/>
      <c r="E106" s="142"/>
      <c r="F106" s="143"/>
      <c r="G106" s="143"/>
      <c r="H106" s="153"/>
      <c r="I106" s="154"/>
      <c r="J106" s="145" t="e">
        <f>IF(AND(Q106="",#REF!&gt;0,#REF!&lt;5),K106,0)</f>
        <v>#REF!</v>
      </c>
      <c r="K106" s="146" t="str">
        <f>IF(D106="","ZZZ9",IF(AND(#REF!&gt;0,#REF!&lt;5),D106&amp;#REF!,D106&amp;"9"))</f>
        <v>ZZZ9</v>
      </c>
      <c r="L106" s="147">
        <f t="shared" si="0"/>
        <v>999</v>
      </c>
      <c r="M106" s="160">
        <f t="shared" si="1"/>
        <v>999</v>
      </c>
      <c r="N106" s="152"/>
      <c r="O106" s="143"/>
      <c r="P106" s="149">
        <f t="shared" si="2"/>
        <v>999</v>
      </c>
      <c r="Q106" s="143"/>
    </row>
    <row r="107" spans="1:17" ht="18.899999999999999" customHeight="1" x14ac:dyDescent="0.25">
      <c r="A107" s="139">
        <v>101</v>
      </c>
      <c r="B107" s="171"/>
      <c r="C107" s="171"/>
      <c r="D107" s="144"/>
      <c r="E107" s="142"/>
      <c r="F107" s="143"/>
      <c r="G107" s="143"/>
      <c r="H107" s="153"/>
      <c r="I107" s="154"/>
      <c r="J107" s="145" t="e">
        <f>IF(AND(Q107="",#REF!&gt;0,#REF!&lt;5),K107,0)</f>
        <v>#REF!</v>
      </c>
      <c r="K107" s="146" t="str">
        <f>IF(D107="","ZZZ9",IF(AND(#REF!&gt;0,#REF!&lt;5),D107&amp;#REF!,D107&amp;"9"))</f>
        <v>ZZZ9</v>
      </c>
      <c r="L107" s="147">
        <f t="shared" si="0"/>
        <v>999</v>
      </c>
      <c r="M107" s="160">
        <f t="shared" si="1"/>
        <v>999</v>
      </c>
      <c r="N107" s="152"/>
      <c r="O107" s="143"/>
      <c r="P107" s="149">
        <f t="shared" si="2"/>
        <v>999</v>
      </c>
      <c r="Q107" s="143"/>
    </row>
    <row r="108" spans="1:17" ht="18.899999999999999" customHeight="1" x14ac:dyDescent="0.25">
      <c r="A108" s="139">
        <v>102</v>
      </c>
      <c r="B108" s="171"/>
      <c r="C108" s="171"/>
      <c r="D108" s="144"/>
      <c r="E108" s="142"/>
      <c r="F108" s="143"/>
      <c r="G108" s="143"/>
      <c r="H108" s="153"/>
      <c r="I108" s="154"/>
      <c r="J108" s="145" t="e">
        <f>IF(AND(Q108="",#REF!&gt;0,#REF!&lt;5),K108,0)</f>
        <v>#REF!</v>
      </c>
      <c r="K108" s="146" t="str">
        <f>IF(D108="","ZZZ9",IF(AND(#REF!&gt;0,#REF!&lt;5),D108&amp;#REF!,D108&amp;"9"))</f>
        <v>ZZZ9</v>
      </c>
      <c r="L108" s="147">
        <f t="shared" si="0"/>
        <v>999</v>
      </c>
      <c r="M108" s="160">
        <f t="shared" si="1"/>
        <v>999</v>
      </c>
      <c r="N108" s="152"/>
      <c r="O108" s="143"/>
      <c r="P108" s="149">
        <f t="shared" si="2"/>
        <v>999</v>
      </c>
      <c r="Q108" s="143"/>
    </row>
    <row r="109" spans="1:17" ht="18.899999999999999" customHeight="1" x14ac:dyDescent="0.25">
      <c r="A109" s="139">
        <v>103</v>
      </c>
      <c r="B109" s="171"/>
      <c r="C109" s="171"/>
      <c r="D109" s="144"/>
      <c r="E109" s="142"/>
      <c r="F109" s="143"/>
      <c r="G109" s="143"/>
      <c r="H109" s="153"/>
      <c r="I109" s="154"/>
      <c r="J109" s="145" t="e">
        <f>IF(AND(Q109="",#REF!&gt;0,#REF!&lt;5),K109,0)</f>
        <v>#REF!</v>
      </c>
      <c r="K109" s="146" t="str">
        <f>IF(D109="","ZZZ9",IF(AND(#REF!&gt;0,#REF!&lt;5),D109&amp;#REF!,D109&amp;"9"))</f>
        <v>ZZZ9</v>
      </c>
      <c r="L109" s="147">
        <f t="shared" si="0"/>
        <v>999</v>
      </c>
      <c r="M109" s="160">
        <f t="shared" si="1"/>
        <v>999</v>
      </c>
      <c r="N109" s="152"/>
      <c r="O109" s="143"/>
      <c r="P109" s="149">
        <f t="shared" si="2"/>
        <v>999</v>
      </c>
      <c r="Q109" s="143"/>
    </row>
    <row r="110" spans="1:17" ht="18.899999999999999" customHeight="1" x14ac:dyDescent="0.25">
      <c r="A110" s="139">
        <v>104</v>
      </c>
      <c r="B110" s="171"/>
      <c r="C110" s="171"/>
      <c r="D110" s="144"/>
      <c r="E110" s="142"/>
      <c r="F110" s="143"/>
      <c r="G110" s="143"/>
      <c r="H110" s="153"/>
      <c r="I110" s="154"/>
      <c r="J110" s="145" t="e">
        <f>IF(AND(Q110="",#REF!&gt;0,#REF!&lt;5),K110,0)</f>
        <v>#REF!</v>
      </c>
      <c r="K110" s="146" t="str">
        <f>IF(D110="","ZZZ9",IF(AND(#REF!&gt;0,#REF!&lt;5),D110&amp;#REF!,D110&amp;"9"))</f>
        <v>ZZZ9</v>
      </c>
      <c r="L110" s="147">
        <f t="shared" si="0"/>
        <v>999</v>
      </c>
      <c r="M110" s="160">
        <f t="shared" si="1"/>
        <v>999</v>
      </c>
      <c r="N110" s="152"/>
      <c r="O110" s="143"/>
      <c r="P110" s="149">
        <f t="shared" si="2"/>
        <v>999</v>
      </c>
      <c r="Q110" s="143"/>
    </row>
    <row r="111" spans="1:17" ht="18.899999999999999" customHeight="1" x14ac:dyDescent="0.25">
      <c r="A111" s="139">
        <v>105</v>
      </c>
      <c r="B111" s="171"/>
      <c r="C111" s="171"/>
      <c r="D111" s="144"/>
      <c r="E111" s="142"/>
      <c r="F111" s="143"/>
      <c r="G111" s="143"/>
      <c r="H111" s="153"/>
      <c r="I111" s="154"/>
      <c r="J111" s="145" t="e">
        <f>IF(AND(Q111="",#REF!&gt;0,#REF!&lt;5),K111,0)</f>
        <v>#REF!</v>
      </c>
      <c r="K111" s="146" t="str">
        <f>IF(D111="","ZZZ9",IF(AND(#REF!&gt;0,#REF!&lt;5),D111&amp;#REF!,D111&amp;"9"))</f>
        <v>ZZZ9</v>
      </c>
      <c r="L111" s="147">
        <f t="shared" si="0"/>
        <v>999</v>
      </c>
      <c r="M111" s="160">
        <f t="shared" si="1"/>
        <v>999</v>
      </c>
      <c r="N111" s="152"/>
      <c r="O111" s="143"/>
      <c r="P111" s="149">
        <f t="shared" si="2"/>
        <v>999</v>
      </c>
      <c r="Q111" s="143"/>
    </row>
    <row r="112" spans="1:17" ht="18.899999999999999" customHeight="1" x14ac:dyDescent="0.25">
      <c r="A112" s="139">
        <v>106</v>
      </c>
      <c r="B112" s="171"/>
      <c r="C112" s="171"/>
      <c r="D112" s="144"/>
      <c r="E112" s="142"/>
      <c r="F112" s="143"/>
      <c r="G112" s="143"/>
      <c r="H112" s="153"/>
      <c r="I112" s="154"/>
      <c r="J112" s="145" t="e">
        <f>IF(AND(Q112="",#REF!&gt;0,#REF!&lt;5),K112,0)</f>
        <v>#REF!</v>
      </c>
      <c r="K112" s="146" t="str">
        <f>IF(D112="","ZZZ9",IF(AND(#REF!&gt;0,#REF!&lt;5),D112&amp;#REF!,D112&amp;"9"))</f>
        <v>ZZZ9</v>
      </c>
      <c r="L112" s="147">
        <f t="shared" si="0"/>
        <v>999</v>
      </c>
      <c r="M112" s="160">
        <f t="shared" si="1"/>
        <v>999</v>
      </c>
      <c r="N112" s="152"/>
      <c r="O112" s="143"/>
      <c r="P112" s="149">
        <f t="shared" si="2"/>
        <v>999</v>
      </c>
      <c r="Q112" s="143"/>
    </row>
    <row r="113" spans="1:17" ht="18.899999999999999" customHeight="1" x14ac:dyDescent="0.25">
      <c r="A113" s="139">
        <v>107</v>
      </c>
      <c r="B113" s="171"/>
      <c r="C113" s="171"/>
      <c r="D113" s="144"/>
      <c r="E113" s="142"/>
      <c r="F113" s="143"/>
      <c r="G113" s="143"/>
      <c r="H113" s="153"/>
      <c r="I113" s="154"/>
      <c r="J113" s="145" t="e">
        <f>IF(AND(Q113="",#REF!&gt;0,#REF!&lt;5),K113,0)</f>
        <v>#REF!</v>
      </c>
      <c r="K113" s="146" t="str">
        <f>IF(D113="","ZZZ9",IF(AND(#REF!&gt;0,#REF!&lt;5),D113&amp;#REF!,D113&amp;"9"))</f>
        <v>ZZZ9</v>
      </c>
      <c r="L113" s="147">
        <f t="shared" si="0"/>
        <v>999</v>
      </c>
      <c r="M113" s="160">
        <f t="shared" si="1"/>
        <v>999</v>
      </c>
      <c r="N113" s="152"/>
      <c r="O113" s="143"/>
      <c r="P113" s="149">
        <f t="shared" si="2"/>
        <v>999</v>
      </c>
      <c r="Q113" s="143"/>
    </row>
    <row r="114" spans="1:17" ht="18.899999999999999" customHeight="1" x14ac:dyDescent="0.25">
      <c r="A114" s="139">
        <v>108</v>
      </c>
      <c r="B114" s="171"/>
      <c r="C114" s="171"/>
      <c r="D114" s="144"/>
      <c r="E114" s="142"/>
      <c r="F114" s="143"/>
      <c r="G114" s="143"/>
      <c r="H114" s="153"/>
      <c r="I114" s="154"/>
      <c r="J114" s="145" t="e">
        <f>IF(AND(Q114="",#REF!&gt;0,#REF!&lt;5),K114,0)</f>
        <v>#REF!</v>
      </c>
      <c r="K114" s="146" t="str">
        <f>IF(D114="","ZZZ9",IF(AND(#REF!&gt;0,#REF!&lt;5),D114&amp;#REF!,D114&amp;"9"))</f>
        <v>ZZZ9</v>
      </c>
      <c r="L114" s="147">
        <f t="shared" si="0"/>
        <v>999</v>
      </c>
      <c r="M114" s="160">
        <f t="shared" si="1"/>
        <v>999</v>
      </c>
      <c r="N114" s="152"/>
      <c r="O114" s="143"/>
      <c r="P114" s="149">
        <f t="shared" si="2"/>
        <v>999</v>
      </c>
      <c r="Q114" s="143"/>
    </row>
    <row r="115" spans="1:17" ht="18.899999999999999" customHeight="1" x14ac:dyDescent="0.25">
      <c r="A115" s="139">
        <v>109</v>
      </c>
      <c r="B115" s="171"/>
      <c r="C115" s="171"/>
      <c r="D115" s="144"/>
      <c r="E115" s="142"/>
      <c r="F115" s="143"/>
      <c r="G115" s="143"/>
      <c r="H115" s="153"/>
      <c r="I115" s="154"/>
      <c r="J115" s="145" t="e">
        <f>IF(AND(Q115="",#REF!&gt;0,#REF!&lt;5),K115,0)</f>
        <v>#REF!</v>
      </c>
      <c r="K115" s="146" t="str">
        <f>IF(D115="","ZZZ9",IF(AND(#REF!&gt;0,#REF!&lt;5),D115&amp;#REF!,D115&amp;"9"))</f>
        <v>ZZZ9</v>
      </c>
      <c r="L115" s="147">
        <f t="shared" si="0"/>
        <v>999</v>
      </c>
      <c r="M115" s="160">
        <f t="shared" si="1"/>
        <v>999</v>
      </c>
      <c r="N115" s="152"/>
      <c r="O115" s="143"/>
      <c r="P115" s="149">
        <f t="shared" si="2"/>
        <v>999</v>
      </c>
      <c r="Q115" s="143"/>
    </row>
    <row r="116" spans="1:17" ht="18.899999999999999" customHeight="1" x14ac:dyDescent="0.25">
      <c r="A116" s="139">
        <v>110</v>
      </c>
      <c r="B116" s="171"/>
      <c r="C116" s="171"/>
      <c r="D116" s="144"/>
      <c r="E116" s="142"/>
      <c r="F116" s="143"/>
      <c r="G116" s="143"/>
      <c r="H116" s="153"/>
      <c r="I116" s="154"/>
      <c r="J116" s="145" t="e">
        <f>IF(AND(Q116="",#REF!&gt;0,#REF!&lt;5),K116,0)</f>
        <v>#REF!</v>
      </c>
      <c r="K116" s="146" t="str">
        <f>IF(D116="","ZZZ9",IF(AND(#REF!&gt;0,#REF!&lt;5),D116&amp;#REF!,D116&amp;"9"))</f>
        <v>ZZZ9</v>
      </c>
      <c r="L116" s="147">
        <f t="shared" si="0"/>
        <v>999</v>
      </c>
      <c r="M116" s="160">
        <f t="shared" si="1"/>
        <v>999</v>
      </c>
      <c r="N116" s="152"/>
      <c r="O116" s="143"/>
      <c r="P116" s="149">
        <f t="shared" si="2"/>
        <v>999</v>
      </c>
      <c r="Q116" s="143"/>
    </row>
    <row r="117" spans="1:17" ht="18.899999999999999" customHeight="1" x14ac:dyDescent="0.25">
      <c r="A117" s="139">
        <v>111</v>
      </c>
      <c r="B117" s="171"/>
      <c r="C117" s="171"/>
      <c r="D117" s="144"/>
      <c r="E117" s="142"/>
      <c r="F117" s="143"/>
      <c r="G117" s="143"/>
      <c r="H117" s="153"/>
      <c r="I117" s="154"/>
      <c r="J117" s="145" t="e">
        <f>IF(AND(Q117="",#REF!&gt;0,#REF!&lt;5),K117,0)</f>
        <v>#REF!</v>
      </c>
      <c r="K117" s="146" t="str">
        <f>IF(D117="","ZZZ9",IF(AND(#REF!&gt;0,#REF!&lt;5),D117&amp;#REF!,D117&amp;"9"))</f>
        <v>ZZZ9</v>
      </c>
      <c r="L117" s="147">
        <f t="shared" si="0"/>
        <v>999</v>
      </c>
      <c r="M117" s="160">
        <f t="shared" si="1"/>
        <v>999</v>
      </c>
      <c r="N117" s="152"/>
      <c r="O117" s="143"/>
      <c r="P117" s="149">
        <f t="shared" si="2"/>
        <v>999</v>
      </c>
      <c r="Q117" s="143"/>
    </row>
    <row r="118" spans="1:17" ht="18.899999999999999" customHeight="1" x14ac:dyDescent="0.25">
      <c r="A118" s="139">
        <v>112</v>
      </c>
      <c r="B118" s="171"/>
      <c r="C118" s="171"/>
      <c r="D118" s="144"/>
      <c r="E118" s="142"/>
      <c r="F118" s="143"/>
      <c r="G118" s="143"/>
      <c r="H118" s="153"/>
      <c r="I118" s="154"/>
      <c r="J118" s="145" t="e">
        <f>IF(AND(Q118="",#REF!&gt;0,#REF!&lt;5),K118,0)</f>
        <v>#REF!</v>
      </c>
      <c r="K118" s="146" t="str">
        <f>IF(D118="","ZZZ9",IF(AND(#REF!&gt;0,#REF!&lt;5),D118&amp;#REF!,D118&amp;"9"))</f>
        <v>ZZZ9</v>
      </c>
      <c r="L118" s="147">
        <f t="shared" si="0"/>
        <v>999</v>
      </c>
      <c r="M118" s="160">
        <f t="shared" si="1"/>
        <v>999</v>
      </c>
      <c r="N118" s="152"/>
      <c r="O118" s="143"/>
      <c r="P118" s="149">
        <f t="shared" si="2"/>
        <v>999</v>
      </c>
      <c r="Q118" s="143"/>
    </row>
    <row r="119" spans="1:17" ht="18.899999999999999" customHeight="1" x14ac:dyDescent="0.25">
      <c r="A119" s="139">
        <v>113</v>
      </c>
      <c r="B119" s="171"/>
      <c r="C119" s="171"/>
      <c r="D119" s="144"/>
      <c r="E119" s="142"/>
      <c r="F119" s="143"/>
      <c r="G119" s="143"/>
      <c r="H119" s="153"/>
      <c r="I119" s="154"/>
      <c r="J119" s="145" t="e">
        <f>IF(AND(Q119="",#REF!&gt;0,#REF!&lt;5),K119,0)</f>
        <v>#REF!</v>
      </c>
      <c r="K119" s="146" t="str">
        <f>IF(D119="","ZZZ9",IF(AND(#REF!&gt;0,#REF!&lt;5),D119&amp;#REF!,D119&amp;"9"))</f>
        <v>ZZZ9</v>
      </c>
      <c r="L119" s="147">
        <f t="shared" si="0"/>
        <v>999</v>
      </c>
      <c r="M119" s="160">
        <f t="shared" si="1"/>
        <v>999</v>
      </c>
      <c r="N119" s="152"/>
      <c r="O119" s="143"/>
      <c r="P119" s="149">
        <f t="shared" si="2"/>
        <v>999</v>
      </c>
      <c r="Q119" s="143"/>
    </row>
    <row r="120" spans="1:17" ht="18.899999999999999" customHeight="1" x14ac:dyDescent="0.25">
      <c r="A120" s="139">
        <v>114</v>
      </c>
      <c r="B120" s="171"/>
      <c r="C120" s="171"/>
      <c r="D120" s="144"/>
      <c r="E120" s="142"/>
      <c r="F120" s="143"/>
      <c r="G120" s="143"/>
      <c r="H120" s="153"/>
      <c r="I120" s="154"/>
      <c r="J120" s="145" t="e">
        <f>IF(AND(Q120="",#REF!&gt;0,#REF!&lt;5),K120,0)</f>
        <v>#REF!</v>
      </c>
      <c r="K120" s="146" t="str">
        <f>IF(D120="","ZZZ9",IF(AND(#REF!&gt;0,#REF!&lt;5),D120&amp;#REF!,D120&amp;"9"))</f>
        <v>ZZZ9</v>
      </c>
      <c r="L120" s="147">
        <f t="shared" si="0"/>
        <v>999</v>
      </c>
      <c r="M120" s="160">
        <f t="shared" si="1"/>
        <v>999</v>
      </c>
      <c r="N120" s="152"/>
      <c r="O120" s="143"/>
      <c r="P120" s="149">
        <f t="shared" si="2"/>
        <v>999</v>
      </c>
      <c r="Q120" s="143"/>
    </row>
    <row r="121" spans="1:17" ht="18.899999999999999" customHeight="1" x14ac:dyDescent="0.25">
      <c r="A121" s="139">
        <v>115</v>
      </c>
      <c r="B121" s="171"/>
      <c r="C121" s="171"/>
      <c r="D121" s="144"/>
      <c r="E121" s="142"/>
      <c r="F121" s="143"/>
      <c r="G121" s="143"/>
      <c r="H121" s="153"/>
      <c r="I121" s="154"/>
      <c r="J121" s="145" t="e">
        <f>IF(AND(Q121="",#REF!&gt;0,#REF!&lt;5),K121,0)</f>
        <v>#REF!</v>
      </c>
      <c r="K121" s="146" t="str">
        <f>IF(D121="","ZZZ9",IF(AND(#REF!&gt;0,#REF!&lt;5),D121&amp;#REF!,D121&amp;"9"))</f>
        <v>ZZZ9</v>
      </c>
      <c r="L121" s="147">
        <f t="shared" si="0"/>
        <v>999</v>
      </c>
      <c r="M121" s="160">
        <f t="shared" si="1"/>
        <v>999</v>
      </c>
      <c r="N121" s="152"/>
      <c r="O121" s="143"/>
      <c r="P121" s="149">
        <f t="shared" si="2"/>
        <v>999</v>
      </c>
      <c r="Q121" s="143"/>
    </row>
    <row r="122" spans="1:17" ht="18.899999999999999" customHeight="1" x14ac:dyDescent="0.25">
      <c r="A122" s="139">
        <v>116</v>
      </c>
      <c r="B122" s="171"/>
      <c r="C122" s="171"/>
      <c r="D122" s="144"/>
      <c r="E122" s="142"/>
      <c r="F122" s="143"/>
      <c r="G122" s="143"/>
      <c r="H122" s="153"/>
      <c r="I122" s="154"/>
      <c r="J122" s="145" t="e">
        <f>IF(AND(Q122="",#REF!&gt;0,#REF!&lt;5),K122,0)</f>
        <v>#REF!</v>
      </c>
      <c r="K122" s="146" t="str">
        <f>IF(D122="","ZZZ9",IF(AND(#REF!&gt;0,#REF!&lt;5),D122&amp;#REF!,D122&amp;"9"))</f>
        <v>ZZZ9</v>
      </c>
      <c r="L122" s="147">
        <f t="shared" si="0"/>
        <v>999</v>
      </c>
      <c r="M122" s="160">
        <f t="shared" si="1"/>
        <v>999</v>
      </c>
      <c r="N122" s="152"/>
      <c r="O122" s="143"/>
      <c r="P122" s="149">
        <f t="shared" si="2"/>
        <v>999</v>
      </c>
      <c r="Q122" s="143"/>
    </row>
    <row r="123" spans="1:17" ht="18.899999999999999" customHeight="1" x14ac:dyDescent="0.25">
      <c r="A123" s="139">
        <v>117</v>
      </c>
      <c r="B123" s="171"/>
      <c r="C123" s="171"/>
      <c r="D123" s="144"/>
      <c r="E123" s="142"/>
      <c r="F123" s="143"/>
      <c r="G123" s="143"/>
      <c r="H123" s="153"/>
      <c r="I123" s="154"/>
      <c r="J123" s="145" t="e">
        <f>IF(AND(Q123="",#REF!&gt;0,#REF!&lt;5),K123,0)</f>
        <v>#REF!</v>
      </c>
      <c r="K123" s="146" t="str">
        <f>IF(D123="","ZZZ9",IF(AND(#REF!&gt;0,#REF!&lt;5),D123&amp;#REF!,D123&amp;"9"))</f>
        <v>ZZZ9</v>
      </c>
      <c r="L123" s="147">
        <f t="shared" si="0"/>
        <v>999</v>
      </c>
      <c r="M123" s="160">
        <f t="shared" si="1"/>
        <v>999</v>
      </c>
      <c r="N123" s="152"/>
      <c r="O123" s="143"/>
      <c r="P123" s="149">
        <f t="shared" si="2"/>
        <v>999</v>
      </c>
      <c r="Q123" s="143"/>
    </row>
    <row r="124" spans="1:17" ht="18.899999999999999" customHeight="1" x14ac:dyDescent="0.25">
      <c r="A124" s="139">
        <v>118</v>
      </c>
      <c r="B124" s="171"/>
      <c r="C124" s="171"/>
      <c r="D124" s="144"/>
      <c r="E124" s="142"/>
      <c r="F124" s="143"/>
      <c r="G124" s="143"/>
      <c r="H124" s="153"/>
      <c r="I124" s="154"/>
      <c r="J124" s="145" t="e">
        <f>IF(AND(Q124="",#REF!&gt;0,#REF!&lt;5),K124,0)</f>
        <v>#REF!</v>
      </c>
      <c r="K124" s="146" t="str">
        <f>IF(D124="","ZZZ9",IF(AND(#REF!&gt;0,#REF!&lt;5),D124&amp;#REF!,D124&amp;"9"))</f>
        <v>ZZZ9</v>
      </c>
      <c r="L124" s="147">
        <f t="shared" si="0"/>
        <v>999</v>
      </c>
      <c r="M124" s="160">
        <f t="shared" si="1"/>
        <v>999</v>
      </c>
      <c r="N124" s="152"/>
      <c r="O124" s="143"/>
      <c r="P124" s="149">
        <f t="shared" si="2"/>
        <v>999</v>
      </c>
      <c r="Q124" s="143"/>
    </row>
    <row r="125" spans="1:17" ht="18.899999999999999" customHeight="1" x14ac:dyDescent="0.25">
      <c r="A125" s="139">
        <v>119</v>
      </c>
      <c r="B125" s="171"/>
      <c r="C125" s="171"/>
      <c r="D125" s="144"/>
      <c r="E125" s="142"/>
      <c r="F125" s="143"/>
      <c r="G125" s="143"/>
      <c r="H125" s="153"/>
      <c r="I125" s="154"/>
      <c r="J125" s="145" t="e">
        <f>IF(AND(Q125="",#REF!&gt;0,#REF!&lt;5),K125,0)</f>
        <v>#REF!</v>
      </c>
      <c r="K125" s="146" t="str">
        <f>IF(D125="","ZZZ9",IF(AND(#REF!&gt;0,#REF!&lt;5),D125&amp;#REF!,D125&amp;"9"))</f>
        <v>ZZZ9</v>
      </c>
      <c r="L125" s="147">
        <f t="shared" si="0"/>
        <v>999</v>
      </c>
      <c r="M125" s="160">
        <f t="shared" si="1"/>
        <v>999</v>
      </c>
      <c r="N125" s="152"/>
      <c r="O125" s="143"/>
      <c r="P125" s="149">
        <f t="shared" si="2"/>
        <v>999</v>
      </c>
      <c r="Q125" s="143"/>
    </row>
    <row r="126" spans="1:17" ht="18.899999999999999" customHeight="1" x14ac:dyDescent="0.25">
      <c r="A126" s="139">
        <v>120</v>
      </c>
      <c r="B126" s="171"/>
      <c r="C126" s="171"/>
      <c r="D126" s="144"/>
      <c r="E126" s="142"/>
      <c r="F126" s="143"/>
      <c r="G126" s="143"/>
      <c r="H126" s="153"/>
      <c r="I126" s="154"/>
      <c r="J126" s="145" t="e">
        <f>IF(AND(Q126="",#REF!&gt;0,#REF!&lt;5),K126,0)</f>
        <v>#REF!</v>
      </c>
      <c r="K126" s="146" t="str">
        <f>IF(D126="","ZZZ9",IF(AND(#REF!&gt;0,#REF!&lt;5),D126&amp;#REF!,D126&amp;"9"))</f>
        <v>ZZZ9</v>
      </c>
      <c r="L126" s="147">
        <f t="shared" si="0"/>
        <v>999</v>
      </c>
      <c r="M126" s="160">
        <f t="shared" si="1"/>
        <v>999</v>
      </c>
      <c r="N126" s="152"/>
      <c r="O126" s="143"/>
      <c r="P126" s="149">
        <f t="shared" si="2"/>
        <v>999</v>
      </c>
      <c r="Q126" s="143"/>
    </row>
    <row r="127" spans="1:17" ht="18.899999999999999" customHeight="1" x14ac:dyDescent="0.25">
      <c r="A127" s="139">
        <v>121</v>
      </c>
      <c r="B127" s="171"/>
      <c r="C127" s="171"/>
      <c r="D127" s="144"/>
      <c r="E127" s="142"/>
      <c r="F127" s="143"/>
      <c r="G127" s="143"/>
      <c r="H127" s="153"/>
      <c r="I127" s="154"/>
      <c r="J127" s="145" t="e">
        <f>IF(AND(Q127="",#REF!&gt;0,#REF!&lt;5),K127,0)</f>
        <v>#REF!</v>
      </c>
      <c r="K127" s="146" t="str">
        <f>IF(D127="","ZZZ9",IF(AND(#REF!&gt;0,#REF!&lt;5),D127&amp;#REF!,D127&amp;"9"))</f>
        <v>ZZZ9</v>
      </c>
      <c r="L127" s="147">
        <f t="shared" si="0"/>
        <v>999</v>
      </c>
      <c r="M127" s="160">
        <f t="shared" si="1"/>
        <v>999</v>
      </c>
      <c r="N127" s="152"/>
      <c r="O127" s="143"/>
      <c r="P127" s="149">
        <f t="shared" si="2"/>
        <v>999</v>
      </c>
      <c r="Q127" s="143"/>
    </row>
    <row r="128" spans="1:17" ht="18.899999999999999" customHeight="1" x14ac:dyDescent="0.25">
      <c r="A128" s="139">
        <v>122</v>
      </c>
      <c r="B128" s="171"/>
      <c r="C128" s="171"/>
      <c r="D128" s="144"/>
      <c r="E128" s="142"/>
      <c r="F128" s="143"/>
      <c r="G128" s="143"/>
      <c r="H128" s="153"/>
      <c r="I128" s="154"/>
      <c r="J128" s="145" t="e">
        <f>IF(AND(Q128="",#REF!&gt;0,#REF!&lt;5),K128,0)</f>
        <v>#REF!</v>
      </c>
      <c r="K128" s="146" t="str">
        <f>IF(D128="","ZZZ9",IF(AND(#REF!&gt;0,#REF!&lt;5),D128&amp;#REF!,D128&amp;"9"))</f>
        <v>ZZZ9</v>
      </c>
      <c r="L128" s="147">
        <f t="shared" si="0"/>
        <v>999</v>
      </c>
      <c r="M128" s="160">
        <f t="shared" si="1"/>
        <v>999</v>
      </c>
      <c r="N128" s="152"/>
      <c r="O128" s="143"/>
      <c r="P128" s="149">
        <f t="shared" si="2"/>
        <v>999</v>
      </c>
      <c r="Q128" s="143"/>
    </row>
    <row r="129" spans="1:17" ht="18.899999999999999" customHeight="1" x14ac:dyDescent="0.25">
      <c r="A129" s="139">
        <v>123</v>
      </c>
      <c r="B129" s="171"/>
      <c r="C129" s="171"/>
      <c r="D129" s="144"/>
      <c r="E129" s="142"/>
      <c r="F129" s="143"/>
      <c r="G129" s="143"/>
      <c r="H129" s="153"/>
      <c r="I129" s="154"/>
      <c r="J129" s="145" t="e">
        <f>IF(AND(Q129="",#REF!&gt;0,#REF!&lt;5),K129,0)</f>
        <v>#REF!</v>
      </c>
      <c r="K129" s="146" t="str">
        <f>IF(D129="","ZZZ9",IF(AND(#REF!&gt;0,#REF!&lt;5),D129&amp;#REF!,D129&amp;"9"))</f>
        <v>ZZZ9</v>
      </c>
      <c r="L129" s="147">
        <f t="shared" si="0"/>
        <v>999</v>
      </c>
      <c r="M129" s="160">
        <f t="shared" si="1"/>
        <v>999</v>
      </c>
      <c r="N129" s="152"/>
      <c r="O129" s="143"/>
      <c r="P129" s="149">
        <f t="shared" si="2"/>
        <v>999</v>
      </c>
      <c r="Q129" s="143"/>
    </row>
    <row r="130" spans="1:17" ht="18.899999999999999" customHeight="1" x14ac:dyDescent="0.25">
      <c r="A130" s="139">
        <v>124</v>
      </c>
      <c r="B130" s="171"/>
      <c r="C130" s="171"/>
      <c r="D130" s="144"/>
      <c r="E130" s="142"/>
      <c r="F130" s="143"/>
      <c r="G130" s="143"/>
      <c r="H130" s="153"/>
      <c r="I130" s="154"/>
      <c r="J130" s="145" t="e">
        <f>IF(AND(Q130="",#REF!&gt;0,#REF!&lt;5),K130,0)</f>
        <v>#REF!</v>
      </c>
      <c r="K130" s="146" t="str">
        <f>IF(D130="","ZZZ9",IF(AND(#REF!&gt;0,#REF!&lt;5),D130&amp;#REF!,D130&amp;"9"))</f>
        <v>ZZZ9</v>
      </c>
      <c r="L130" s="147">
        <f t="shared" si="0"/>
        <v>999</v>
      </c>
      <c r="M130" s="160">
        <f t="shared" si="1"/>
        <v>999</v>
      </c>
      <c r="N130" s="152"/>
      <c r="O130" s="143"/>
      <c r="P130" s="149">
        <f t="shared" si="2"/>
        <v>999</v>
      </c>
      <c r="Q130" s="143"/>
    </row>
    <row r="131" spans="1:17" ht="18.899999999999999" customHeight="1" x14ac:dyDescent="0.25">
      <c r="A131" s="139">
        <v>125</v>
      </c>
      <c r="B131" s="171"/>
      <c r="C131" s="171"/>
      <c r="D131" s="144"/>
      <c r="E131" s="142"/>
      <c r="F131" s="143"/>
      <c r="G131" s="143"/>
      <c r="H131" s="153"/>
      <c r="I131" s="154"/>
      <c r="J131" s="145" t="e">
        <f>IF(AND(Q131="",#REF!&gt;0,#REF!&lt;5),K131,0)</f>
        <v>#REF!</v>
      </c>
      <c r="K131" s="146" t="str">
        <f>IF(D131="","ZZZ9",IF(AND(#REF!&gt;0,#REF!&lt;5),D131&amp;#REF!,D131&amp;"9"))</f>
        <v>ZZZ9</v>
      </c>
      <c r="L131" s="147">
        <f t="shared" si="0"/>
        <v>999</v>
      </c>
      <c r="M131" s="160">
        <f t="shared" si="1"/>
        <v>999</v>
      </c>
      <c r="N131" s="152"/>
      <c r="O131" s="143"/>
      <c r="P131" s="149">
        <f t="shared" si="2"/>
        <v>999</v>
      </c>
      <c r="Q131" s="143"/>
    </row>
    <row r="132" spans="1:17" ht="18.899999999999999" customHeight="1" x14ac:dyDescent="0.25">
      <c r="A132" s="139">
        <v>126</v>
      </c>
      <c r="B132" s="171"/>
      <c r="C132" s="171"/>
      <c r="D132" s="144"/>
      <c r="E132" s="142"/>
      <c r="F132" s="143"/>
      <c r="G132" s="143"/>
      <c r="H132" s="153"/>
      <c r="I132" s="154"/>
      <c r="J132" s="145" t="e">
        <f>IF(AND(Q132="",#REF!&gt;0,#REF!&lt;5),K132,0)</f>
        <v>#REF!</v>
      </c>
      <c r="K132" s="146" t="str">
        <f>IF(D132="","ZZZ9",IF(AND(#REF!&gt;0,#REF!&lt;5),D132&amp;#REF!,D132&amp;"9"))</f>
        <v>ZZZ9</v>
      </c>
      <c r="L132" s="147">
        <f t="shared" si="0"/>
        <v>999</v>
      </c>
      <c r="M132" s="160">
        <f t="shared" si="1"/>
        <v>999</v>
      </c>
      <c r="N132" s="152"/>
      <c r="O132" s="143"/>
      <c r="P132" s="149">
        <f t="shared" si="2"/>
        <v>999</v>
      </c>
      <c r="Q132" s="143"/>
    </row>
    <row r="133" spans="1:17" ht="18.899999999999999" customHeight="1" x14ac:dyDescent="0.25">
      <c r="A133" s="139">
        <v>127</v>
      </c>
      <c r="B133" s="171"/>
      <c r="C133" s="171"/>
      <c r="D133" s="144"/>
      <c r="E133" s="142"/>
      <c r="F133" s="143"/>
      <c r="G133" s="143"/>
      <c r="H133" s="153"/>
      <c r="I133" s="154"/>
      <c r="J133" s="145" t="e">
        <f>IF(AND(Q133="",#REF!&gt;0,#REF!&lt;5),K133,0)</f>
        <v>#REF!</v>
      </c>
      <c r="K133" s="146" t="str">
        <f>IF(D133="","ZZZ9",IF(AND(#REF!&gt;0,#REF!&lt;5),D133&amp;#REF!,D133&amp;"9"))</f>
        <v>ZZZ9</v>
      </c>
      <c r="L133" s="147">
        <f t="shared" si="0"/>
        <v>999</v>
      </c>
      <c r="M133" s="160">
        <f t="shared" si="1"/>
        <v>999</v>
      </c>
      <c r="N133" s="152"/>
      <c r="O133" s="143"/>
      <c r="P133" s="149">
        <f t="shared" si="2"/>
        <v>999</v>
      </c>
      <c r="Q133" s="143"/>
    </row>
    <row r="134" spans="1:17" ht="18.899999999999999" customHeight="1" x14ac:dyDescent="0.25">
      <c r="A134" s="139">
        <v>128</v>
      </c>
      <c r="B134" s="171"/>
      <c r="C134" s="171"/>
      <c r="D134" s="144"/>
      <c r="E134" s="142"/>
      <c r="F134" s="143"/>
      <c r="G134" s="143"/>
      <c r="H134" s="153"/>
      <c r="I134" s="154"/>
      <c r="J134" s="145" t="e">
        <f>IF(AND(Q134="",#REF!&gt;0,#REF!&lt;5),K134,0)</f>
        <v>#REF!</v>
      </c>
      <c r="K134" s="146" t="str">
        <f>IF(D134="","ZZZ9",IF(AND(#REF!&gt;0,#REF!&lt;5),D134&amp;#REF!,D134&amp;"9"))</f>
        <v>ZZZ9</v>
      </c>
      <c r="L134" s="147">
        <f t="shared" si="0"/>
        <v>999</v>
      </c>
      <c r="M134" s="160">
        <f t="shared" si="1"/>
        <v>999</v>
      </c>
      <c r="N134" s="152"/>
      <c r="O134" s="154"/>
      <c r="P134" s="176">
        <f t="shared" si="2"/>
        <v>999</v>
      </c>
      <c r="Q134" s="154"/>
    </row>
    <row r="135" spans="1:17" x14ac:dyDescent="0.25">
      <c r="A135" s="139">
        <v>129</v>
      </c>
      <c r="B135" s="171"/>
      <c r="C135" s="171"/>
      <c r="D135" s="144"/>
      <c r="E135" s="142"/>
      <c r="F135" s="143"/>
      <c r="G135" s="143"/>
      <c r="H135" s="153"/>
      <c r="I135" s="154"/>
      <c r="J135" s="145" t="e">
        <f>IF(AND(Q135="",#REF!&gt;0,#REF!&lt;5),K135,0)</f>
        <v>#REF!</v>
      </c>
      <c r="K135" s="146" t="str">
        <f>IF(D135="","ZZZ9",IF(AND(#REF!&gt;0,#REF!&lt;5),D135&amp;#REF!,D135&amp;"9"))</f>
        <v>ZZZ9</v>
      </c>
      <c r="L135" s="147">
        <f t="shared" si="0"/>
        <v>999</v>
      </c>
      <c r="M135" s="160">
        <f t="shared" si="1"/>
        <v>999</v>
      </c>
      <c r="N135" s="152"/>
      <c r="O135" s="143"/>
      <c r="P135" s="149">
        <f t="shared" si="2"/>
        <v>999</v>
      </c>
      <c r="Q135" s="143"/>
    </row>
    <row r="136" spans="1:17" x14ac:dyDescent="0.25">
      <c r="A136" s="139">
        <v>130</v>
      </c>
      <c r="B136" s="171"/>
      <c r="C136" s="171"/>
      <c r="D136" s="144"/>
      <c r="E136" s="142"/>
      <c r="F136" s="143"/>
      <c r="G136" s="143"/>
      <c r="H136" s="153"/>
      <c r="I136" s="154"/>
      <c r="J136" s="145" t="e">
        <f>IF(AND(Q136="",#REF!&gt;0,#REF!&lt;5),K136,0)</f>
        <v>#REF!</v>
      </c>
      <c r="K136" s="146" t="str">
        <f>IF(D136="","ZZZ9",IF(AND(#REF!&gt;0,#REF!&lt;5),D136&amp;#REF!,D136&amp;"9"))</f>
        <v>ZZZ9</v>
      </c>
      <c r="L136" s="147">
        <f t="shared" si="0"/>
        <v>999</v>
      </c>
      <c r="M136" s="160">
        <f t="shared" si="1"/>
        <v>999</v>
      </c>
      <c r="N136" s="152"/>
      <c r="O136" s="143"/>
      <c r="P136" s="149">
        <f t="shared" si="2"/>
        <v>999</v>
      </c>
      <c r="Q136" s="143"/>
    </row>
    <row r="137" spans="1:17" x14ac:dyDescent="0.25">
      <c r="A137" s="139">
        <v>131</v>
      </c>
      <c r="B137" s="171"/>
      <c r="C137" s="171"/>
      <c r="D137" s="144"/>
      <c r="E137" s="142"/>
      <c r="F137" s="143"/>
      <c r="G137" s="143"/>
      <c r="H137" s="153"/>
      <c r="I137" s="154"/>
      <c r="J137" s="145" t="e">
        <f>IF(AND(Q137="",#REF!&gt;0,#REF!&lt;5),K137,0)</f>
        <v>#REF!</v>
      </c>
      <c r="K137" s="146" t="str">
        <f>IF(D137="","ZZZ9",IF(AND(#REF!&gt;0,#REF!&lt;5),D137&amp;#REF!,D137&amp;"9"))</f>
        <v>ZZZ9</v>
      </c>
      <c r="L137" s="147">
        <f t="shared" si="0"/>
        <v>999</v>
      </c>
      <c r="M137" s="160">
        <f t="shared" si="1"/>
        <v>999</v>
      </c>
      <c r="N137" s="152"/>
      <c r="O137" s="143"/>
      <c r="P137" s="149">
        <f t="shared" si="2"/>
        <v>999</v>
      </c>
      <c r="Q137" s="143"/>
    </row>
    <row r="138" spans="1:17" x14ac:dyDescent="0.25">
      <c r="A138" s="139">
        <v>132</v>
      </c>
      <c r="B138" s="171"/>
      <c r="C138" s="171"/>
      <c r="D138" s="144"/>
      <c r="E138" s="142"/>
      <c r="F138" s="143"/>
      <c r="G138" s="143"/>
      <c r="H138" s="153"/>
      <c r="I138" s="154"/>
      <c r="J138" s="145" t="e">
        <f>IF(AND(Q138="",#REF!&gt;0,#REF!&lt;5),K138,0)</f>
        <v>#REF!</v>
      </c>
      <c r="K138" s="146" t="str">
        <f>IF(D138="","ZZZ9",IF(AND(#REF!&gt;0,#REF!&lt;5),D138&amp;#REF!,D138&amp;"9"))</f>
        <v>ZZZ9</v>
      </c>
      <c r="L138" s="147">
        <f t="shared" si="0"/>
        <v>999</v>
      </c>
      <c r="M138" s="160">
        <f t="shared" si="1"/>
        <v>999</v>
      </c>
      <c r="N138" s="152"/>
      <c r="O138" s="143"/>
      <c r="P138" s="149">
        <f t="shared" si="2"/>
        <v>999</v>
      </c>
      <c r="Q138" s="143"/>
    </row>
    <row r="139" spans="1:17" x14ac:dyDescent="0.25">
      <c r="A139" s="139">
        <v>133</v>
      </c>
      <c r="B139" s="171"/>
      <c r="C139" s="171"/>
      <c r="D139" s="144"/>
      <c r="E139" s="142"/>
      <c r="F139" s="143"/>
      <c r="G139" s="143"/>
      <c r="H139" s="153"/>
      <c r="I139" s="154"/>
      <c r="J139" s="145" t="e">
        <f>IF(AND(Q139="",#REF!&gt;0,#REF!&lt;5),K139,0)</f>
        <v>#REF!</v>
      </c>
      <c r="K139" s="146" t="str">
        <f>IF(D139="","ZZZ9",IF(AND(#REF!&gt;0,#REF!&lt;5),D139&amp;#REF!,D139&amp;"9"))</f>
        <v>ZZZ9</v>
      </c>
      <c r="L139" s="147">
        <f t="shared" si="0"/>
        <v>999</v>
      </c>
      <c r="M139" s="160">
        <f t="shared" si="1"/>
        <v>999</v>
      </c>
      <c r="N139" s="152"/>
      <c r="O139" s="143"/>
      <c r="P139" s="149">
        <f t="shared" si="2"/>
        <v>999</v>
      </c>
      <c r="Q139" s="143"/>
    </row>
    <row r="140" spans="1:17" x14ac:dyDescent="0.25">
      <c r="A140" s="139">
        <v>134</v>
      </c>
      <c r="B140" s="171"/>
      <c r="C140" s="171"/>
      <c r="D140" s="144"/>
      <c r="E140" s="142"/>
      <c r="F140" s="143"/>
      <c r="G140" s="143"/>
      <c r="H140" s="153"/>
      <c r="I140" s="154"/>
      <c r="J140" s="145" t="e">
        <f>IF(AND(Q140="",#REF!&gt;0,#REF!&lt;5),K140,0)</f>
        <v>#REF!</v>
      </c>
      <c r="K140" s="146" t="str">
        <f>IF(D140="","ZZZ9",IF(AND(#REF!&gt;0,#REF!&lt;5),D140&amp;#REF!,D140&amp;"9"))</f>
        <v>ZZZ9</v>
      </c>
      <c r="L140" s="147">
        <f t="shared" si="0"/>
        <v>999</v>
      </c>
      <c r="M140" s="160">
        <f t="shared" si="1"/>
        <v>999</v>
      </c>
      <c r="N140" s="152"/>
      <c r="O140" s="143"/>
      <c r="P140" s="149">
        <f t="shared" si="2"/>
        <v>999</v>
      </c>
      <c r="Q140" s="143"/>
    </row>
    <row r="141" spans="1:17" x14ac:dyDescent="0.25">
      <c r="A141" s="139">
        <v>135</v>
      </c>
      <c r="B141" s="171"/>
      <c r="C141" s="171"/>
      <c r="D141" s="144"/>
      <c r="E141" s="142"/>
      <c r="F141" s="143"/>
      <c r="G141" s="143"/>
      <c r="H141" s="153"/>
      <c r="I141" s="154"/>
      <c r="J141" s="145" t="e">
        <f>IF(AND(Q141="",#REF!&gt;0,#REF!&lt;5),K141,0)</f>
        <v>#REF!</v>
      </c>
      <c r="K141" s="146" t="str">
        <f>IF(D141="","ZZZ9",IF(AND(#REF!&gt;0,#REF!&lt;5),D141&amp;#REF!,D141&amp;"9"))</f>
        <v>ZZZ9</v>
      </c>
      <c r="L141" s="147">
        <f t="shared" si="0"/>
        <v>999</v>
      </c>
      <c r="M141" s="160">
        <f t="shared" si="1"/>
        <v>999</v>
      </c>
      <c r="N141" s="152"/>
      <c r="O141" s="154"/>
      <c r="P141" s="176">
        <f t="shared" si="2"/>
        <v>999</v>
      </c>
      <c r="Q141" s="154"/>
    </row>
    <row r="142" spans="1:17" x14ac:dyDescent="0.25">
      <c r="A142" s="139">
        <v>136</v>
      </c>
      <c r="B142" s="171"/>
      <c r="C142" s="171"/>
      <c r="D142" s="144"/>
      <c r="E142" s="142"/>
      <c r="F142" s="143"/>
      <c r="G142" s="143"/>
      <c r="H142" s="153"/>
      <c r="I142" s="154"/>
      <c r="J142" s="145" t="e">
        <f>IF(AND(Q142="",#REF!&gt;0,#REF!&lt;5),K142,0)</f>
        <v>#REF!</v>
      </c>
      <c r="K142" s="146" t="str">
        <f>IF(D142="","ZZZ9",IF(AND(#REF!&gt;0,#REF!&lt;5),D142&amp;#REF!,D142&amp;"9"))</f>
        <v>ZZZ9</v>
      </c>
      <c r="L142" s="147">
        <f t="shared" si="0"/>
        <v>999</v>
      </c>
      <c r="M142" s="160">
        <f t="shared" si="1"/>
        <v>999</v>
      </c>
      <c r="N142" s="152"/>
      <c r="O142" s="143"/>
      <c r="P142" s="149">
        <f t="shared" si="2"/>
        <v>999</v>
      </c>
      <c r="Q142" s="143"/>
    </row>
    <row r="143" spans="1:17" x14ac:dyDescent="0.25">
      <c r="A143" s="139">
        <v>137</v>
      </c>
      <c r="B143" s="171"/>
      <c r="C143" s="171"/>
      <c r="D143" s="144"/>
      <c r="E143" s="142"/>
      <c r="F143" s="143"/>
      <c r="G143" s="143"/>
      <c r="H143" s="153"/>
      <c r="I143" s="154"/>
      <c r="J143" s="145" t="e">
        <f>IF(AND(Q143="",#REF!&gt;0,#REF!&lt;5),K143,0)</f>
        <v>#REF!</v>
      </c>
      <c r="K143" s="146" t="str">
        <f>IF(D143="","ZZZ9",IF(AND(#REF!&gt;0,#REF!&lt;5),D143&amp;#REF!,D143&amp;"9"))</f>
        <v>ZZZ9</v>
      </c>
      <c r="L143" s="147">
        <f t="shared" si="0"/>
        <v>999</v>
      </c>
      <c r="M143" s="160">
        <f t="shared" si="1"/>
        <v>999</v>
      </c>
      <c r="N143" s="152"/>
      <c r="O143" s="143"/>
      <c r="P143" s="149">
        <f t="shared" si="2"/>
        <v>999</v>
      </c>
      <c r="Q143" s="143"/>
    </row>
    <row r="144" spans="1:17" x14ac:dyDescent="0.25">
      <c r="A144" s="139">
        <v>138</v>
      </c>
      <c r="B144" s="171"/>
      <c r="C144" s="171"/>
      <c r="D144" s="144"/>
      <c r="E144" s="142"/>
      <c r="F144" s="143"/>
      <c r="G144" s="143"/>
      <c r="H144" s="153"/>
      <c r="I144" s="154"/>
      <c r="J144" s="145" t="e">
        <f>IF(AND(Q144="",#REF!&gt;0,#REF!&lt;5),K144,0)</f>
        <v>#REF!</v>
      </c>
      <c r="K144" s="146" t="str">
        <f>IF(D144="","ZZZ9",IF(AND(#REF!&gt;0,#REF!&lt;5),D144&amp;#REF!,D144&amp;"9"))</f>
        <v>ZZZ9</v>
      </c>
      <c r="L144" s="147">
        <f t="shared" si="0"/>
        <v>999</v>
      </c>
      <c r="M144" s="160">
        <f t="shared" si="1"/>
        <v>999</v>
      </c>
      <c r="N144" s="152"/>
      <c r="O144" s="143"/>
      <c r="P144" s="149">
        <f t="shared" si="2"/>
        <v>999</v>
      </c>
      <c r="Q144" s="143"/>
    </row>
    <row r="145" spans="1:17" x14ac:dyDescent="0.25">
      <c r="A145" s="139">
        <v>139</v>
      </c>
      <c r="B145" s="171"/>
      <c r="C145" s="171"/>
      <c r="D145" s="144"/>
      <c r="E145" s="142"/>
      <c r="F145" s="143"/>
      <c r="G145" s="143"/>
      <c r="H145" s="153"/>
      <c r="I145" s="154"/>
      <c r="J145" s="145" t="e">
        <f>IF(AND(Q145="",#REF!&gt;0,#REF!&lt;5),K145,0)</f>
        <v>#REF!</v>
      </c>
      <c r="K145" s="146" t="str">
        <f>IF(D145="","ZZZ9",IF(AND(#REF!&gt;0,#REF!&lt;5),D145&amp;#REF!,D145&amp;"9"))</f>
        <v>ZZZ9</v>
      </c>
      <c r="L145" s="147">
        <f t="shared" si="0"/>
        <v>999</v>
      </c>
      <c r="M145" s="160">
        <f t="shared" si="1"/>
        <v>999</v>
      </c>
      <c r="N145" s="152"/>
      <c r="O145" s="143"/>
      <c r="P145" s="149">
        <f t="shared" si="2"/>
        <v>999</v>
      </c>
      <c r="Q145" s="143"/>
    </row>
    <row r="146" spans="1:17" x14ac:dyDescent="0.25">
      <c r="A146" s="139">
        <v>140</v>
      </c>
      <c r="B146" s="171"/>
      <c r="C146" s="171"/>
      <c r="D146" s="144"/>
      <c r="E146" s="142"/>
      <c r="F146" s="143"/>
      <c r="G146" s="143"/>
      <c r="H146" s="153"/>
      <c r="I146" s="154"/>
      <c r="J146" s="145" t="e">
        <f>IF(AND(Q146="",#REF!&gt;0,#REF!&lt;5),K146,0)</f>
        <v>#REF!</v>
      </c>
      <c r="K146" s="146" t="str">
        <f>IF(D146="","ZZZ9",IF(AND(#REF!&gt;0,#REF!&lt;5),D146&amp;#REF!,D146&amp;"9"))</f>
        <v>ZZZ9</v>
      </c>
      <c r="L146" s="147">
        <f t="shared" si="0"/>
        <v>999</v>
      </c>
      <c r="M146" s="160">
        <f t="shared" si="1"/>
        <v>999</v>
      </c>
      <c r="N146" s="152"/>
      <c r="O146" s="143"/>
      <c r="P146" s="149">
        <f t="shared" si="2"/>
        <v>999</v>
      </c>
      <c r="Q146" s="143"/>
    </row>
    <row r="147" spans="1:17" x14ac:dyDescent="0.25">
      <c r="A147" s="139">
        <v>141</v>
      </c>
      <c r="B147" s="171"/>
      <c r="C147" s="171"/>
      <c r="D147" s="144"/>
      <c r="E147" s="142"/>
      <c r="F147" s="143"/>
      <c r="G147" s="143"/>
      <c r="H147" s="153"/>
      <c r="I147" s="154"/>
      <c r="J147" s="145" t="e">
        <f>IF(AND(Q147="",#REF!&gt;0,#REF!&lt;5),K147,0)</f>
        <v>#REF!</v>
      </c>
      <c r="K147" s="146" t="str">
        <f>IF(D147="","ZZZ9",IF(AND(#REF!&gt;0,#REF!&lt;5),D147&amp;#REF!,D147&amp;"9"))</f>
        <v>ZZZ9</v>
      </c>
      <c r="L147" s="147">
        <f t="shared" si="0"/>
        <v>999</v>
      </c>
      <c r="M147" s="160">
        <f t="shared" si="1"/>
        <v>999</v>
      </c>
      <c r="N147" s="152"/>
      <c r="O147" s="143"/>
      <c r="P147" s="149">
        <f t="shared" si="2"/>
        <v>999</v>
      </c>
      <c r="Q147" s="143"/>
    </row>
    <row r="148" spans="1:17" x14ac:dyDescent="0.25">
      <c r="A148" s="139">
        <v>142</v>
      </c>
      <c r="B148" s="171"/>
      <c r="C148" s="171"/>
      <c r="D148" s="144"/>
      <c r="E148" s="142"/>
      <c r="F148" s="143"/>
      <c r="G148" s="143"/>
      <c r="H148" s="153"/>
      <c r="I148" s="154"/>
      <c r="J148" s="145" t="e">
        <f>IF(AND(Q148="",#REF!&gt;0,#REF!&lt;5),K148,0)</f>
        <v>#REF!</v>
      </c>
      <c r="K148" s="146" t="str">
        <f>IF(D148="","ZZZ9",IF(AND(#REF!&gt;0,#REF!&lt;5),D148&amp;#REF!,D148&amp;"9"))</f>
        <v>ZZZ9</v>
      </c>
      <c r="L148" s="147">
        <f t="shared" si="0"/>
        <v>999</v>
      </c>
      <c r="M148" s="160">
        <f t="shared" si="1"/>
        <v>999</v>
      </c>
      <c r="N148" s="152"/>
      <c r="O148" s="154"/>
      <c r="P148" s="176">
        <f t="shared" si="2"/>
        <v>999</v>
      </c>
      <c r="Q148" s="154"/>
    </row>
    <row r="149" spans="1:17" x14ac:dyDescent="0.25">
      <c r="A149" s="139">
        <v>143</v>
      </c>
      <c r="B149" s="171"/>
      <c r="C149" s="171"/>
      <c r="D149" s="144"/>
      <c r="E149" s="142"/>
      <c r="F149" s="143"/>
      <c r="G149" s="143"/>
      <c r="H149" s="153"/>
      <c r="I149" s="154"/>
      <c r="J149" s="145" t="e">
        <f>IF(AND(Q149="",#REF!&gt;0,#REF!&lt;5),K149,0)</f>
        <v>#REF!</v>
      </c>
      <c r="K149" s="146" t="str">
        <f>IF(D149="","ZZZ9",IF(AND(#REF!&gt;0,#REF!&lt;5),D149&amp;#REF!,D149&amp;"9"))</f>
        <v>ZZZ9</v>
      </c>
      <c r="L149" s="147">
        <f t="shared" si="0"/>
        <v>999</v>
      </c>
      <c r="M149" s="160">
        <f t="shared" si="1"/>
        <v>999</v>
      </c>
      <c r="N149" s="152"/>
      <c r="O149" s="143"/>
      <c r="P149" s="149">
        <f t="shared" si="2"/>
        <v>999</v>
      </c>
      <c r="Q149" s="143"/>
    </row>
    <row r="150" spans="1:17" x14ac:dyDescent="0.25">
      <c r="A150" s="139">
        <v>144</v>
      </c>
      <c r="B150" s="171"/>
      <c r="C150" s="171"/>
      <c r="D150" s="144"/>
      <c r="E150" s="142"/>
      <c r="F150" s="143"/>
      <c r="G150" s="143"/>
      <c r="H150" s="153"/>
      <c r="I150" s="154"/>
      <c r="J150" s="145" t="e">
        <f>IF(AND(Q150="",#REF!&gt;0,#REF!&lt;5),K150,0)</f>
        <v>#REF!</v>
      </c>
      <c r="K150" s="146" t="str">
        <f>IF(D150="","ZZZ9",IF(AND(#REF!&gt;0,#REF!&lt;5),D150&amp;#REF!,D150&amp;"9"))</f>
        <v>ZZZ9</v>
      </c>
      <c r="L150" s="147">
        <f t="shared" si="0"/>
        <v>999</v>
      </c>
      <c r="M150" s="160">
        <f t="shared" si="1"/>
        <v>999</v>
      </c>
      <c r="N150" s="152"/>
      <c r="O150" s="143"/>
      <c r="P150" s="149">
        <f t="shared" si="2"/>
        <v>999</v>
      </c>
      <c r="Q150" s="143"/>
    </row>
    <row r="151" spans="1:17" x14ac:dyDescent="0.25">
      <c r="A151" s="139">
        <v>145</v>
      </c>
      <c r="B151" s="171"/>
      <c r="C151" s="171"/>
      <c r="D151" s="144"/>
      <c r="E151" s="142"/>
      <c r="F151" s="143"/>
      <c r="G151" s="143"/>
      <c r="H151" s="153"/>
      <c r="I151" s="154"/>
      <c r="J151" s="145" t="e">
        <f>IF(AND(Q151="",#REF!&gt;0,#REF!&lt;5),K151,0)</f>
        <v>#REF!</v>
      </c>
      <c r="K151" s="146" t="str">
        <f>IF(D151="","ZZZ9",IF(AND(#REF!&gt;0,#REF!&lt;5),D151&amp;#REF!,D151&amp;"9"))</f>
        <v>ZZZ9</v>
      </c>
      <c r="L151" s="147">
        <f t="shared" si="0"/>
        <v>999</v>
      </c>
      <c r="M151" s="160">
        <f t="shared" si="1"/>
        <v>999</v>
      </c>
      <c r="N151" s="152"/>
      <c r="O151" s="143"/>
      <c r="P151" s="149">
        <f t="shared" si="2"/>
        <v>999</v>
      </c>
      <c r="Q151" s="143"/>
    </row>
    <row r="152" spans="1:17" x14ac:dyDescent="0.25">
      <c r="A152" s="139">
        <v>146</v>
      </c>
      <c r="B152" s="171"/>
      <c r="C152" s="171"/>
      <c r="D152" s="144"/>
      <c r="E152" s="142"/>
      <c r="F152" s="143"/>
      <c r="G152" s="143"/>
      <c r="H152" s="153"/>
      <c r="I152" s="154"/>
      <c r="J152" s="145" t="e">
        <f>IF(AND(Q152="",#REF!&gt;0,#REF!&lt;5),K152,0)</f>
        <v>#REF!</v>
      </c>
      <c r="K152" s="146" t="str">
        <f>IF(D152="","ZZZ9",IF(AND(#REF!&gt;0,#REF!&lt;5),D152&amp;#REF!,D152&amp;"9"))</f>
        <v>ZZZ9</v>
      </c>
      <c r="L152" s="147">
        <f t="shared" si="0"/>
        <v>999</v>
      </c>
      <c r="M152" s="160">
        <f t="shared" si="1"/>
        <v>999</v>
      </c>
      <c r="N152" s="152"/>
      <c r="O152" s="143"/>
      <c r="P152" s="149">
        <f t="shared" si="2"/>
        <v>999</v>
      </c>
      <c r="Q152" s="143"/>
    </row>
    <row r="153" spans="1:17" x14ac:dyDescent="0.25">
      <c r="A153" s="139">
        <v>147</v>
      </c>
      <c r="B153" s="171"/>
      <c r="C153" s="171"/>
      <c r="D153" s="144"/>
      <c r="E153" s="142"/>
      <c r="F153" s="143"/>
      <c r="G153" s="143"/>
      <c r="H153" s="153"/>
      <c r="I153" s="154"/>
      <c r="J153" s="145" t="e">
        <f>IF(AND(Q153="",#REF!&gt;0,#REF!&lt;5),K153,0)</f>
        <v>#REF!</v>
      </c>
      <c r="K153" s="146" t="str">
        <f>IF(D153="","ZZZ9",IF(AND(#REF!&gt;0,#REF!&lt;5),D153&amp;#REF!,D153&amp;"9"))</f>
        <v>ZZZ9</v>
      </c>
      <c r="L153" s="147">
        <f t="shared" si="0"/>
        <v>999</v>
      </c>
      <c r="M153" s="160">
        <f t="shared" si="1"/>
        <v>999</v>
      </c>
      <c r="N153" s="152"/>
      <c r="O153" s="143"/>
      <c r="P153" s="149">
        <f t="shared" si="2"/>
        <v>999</v>
      </c>
      <c r="Q153" s="143"/>
    </row>
    <row r="154" spans="1:17" x14ac:dyDescent="0.25">
      <c r="A154" s="139">
        <v>148</v>
      </c>
      <c r="B154" s="171"/>
      <c r="C154" s="171"/>
      <c r="D154" s="144"/>
      <c r="E154" s="142"/>
      <c r="F154" s="143"/>
      <c r="G154" s="143"/>
      <c r="H154" s="153"/>
      <c r="I154" s="154"/>
      <c r="J154" s="145" t="e">
        <f>IF(AND(Q154="",#REF!&gt;0,#REF!&lt;5),K154,0)</f>
        <v>#REF!</v>
      </c>
      <c r="K154" s="146" t="str">
        <f>IF(D154="","ZZZ9",IF(AND(#REF!&gt;0,#REF!&lt;5),D154&amp;#REF!,D154&amp;"9"))</f>
        <v>ZZZ9</v>
      </c>
      <c r="L154" s="147">
        <f t="shared" si="0"/>
        <v>999</v>
      </c>
      <c r="M154" s="160">
        <f t="shared" si="1"/>
        <v>999</v>
      </c>
      <c r="N154" s="152"/>
      <c r="O154" s="143"/>
      <c r="P154" s="149">
        <f t="shared" si="2"/>
        <v>999</v>
      </c>
      <c r="Q154" s="143"/>
    </row>
    <row r="155" spans="1:17" x14ac:dyDescent="0.25">
      <c r="A155" s="139">
        <v>149</v>
      </c>
      <c r="B155" s="171"/>
      <c r="C155" s="171"/>
      <c r="D155" s="144"/>
      <c r="E155" s="142"/>
      <c r="F155" s="143"/>
      <c r="G155" s="143"/>
      <c r="H155" s="153"/>
      <c r="I155" s="154"/>
      <c r="J155" s="145" t="e">
        <f>IF(AND(Q155="",#REF!&gt;0,#REF!&lt;5),K155,0)</f>
        <v>#REF!</v>
      </c>
      <c r="K155" s="146" t="str">
        <f>IF(D155="","ZZZ9",IF(AND(#REF!&gt;0,#REF!&lt;5),D155&amp;#REF!,D155&amp;"9"))</f>
        <v>ZZZ9</v>
      </c>
      <c r="L155" s="147">
        <f t="shared" si="0"/>
        <v>999</v>
      </c>
      <c r="M155" s="160">
        <f t="shared" si="1"/>
        <v>999</v>
      </c>
      <c r="N155" s="152"/>
      <c r="O155" s="143"/>
      <c r="P155" s="149">
        <f t="shared" si="2"/>
        <v>999</v>
      </c>
      <c r="Q155" s="143"/>
    </row>
    <row r="156" spans="1:17" x14ac:dyDescent="0.25">
      <c r="A156" s="139">
        <v>150</v>
      </c>
      <c r="B156" s="171"/>
      <c r="C156" s="171"/>
      <c r="D156" s="144"/>
      <c r="E156" s="142"/>
      <c r="F156" s="143"/>
      <c r="G156" s="143"/>
      <c r="H156" s="153"/>
      <c r="I156" s="154"/>
      <c r="J156" s="145" t="e">
        <f>IF(AND(Q156="",#REF!&gt;0,#REF!&lt;5),K156,0)</f>
        <v>#REF!</v>
      </c>
      <c r="K156" s="146" t="str">
        <f>IF(D156="","ZZZ9",IF(AND(#REF!&gt;0,#REF!&lt;5),D156&amp;#REF!,D156&amp;"9"))</f>
        <v>ZZZ9</v>
      </c>
      <c r="L156" s="147">
        <f t="shared" si="0"/>
        <v>999</v>
      </c>
      <c r="M156" s="160">
        <f t="shared" si="1"/>
        <v>999</v>
      </c>
      <c r="N156" s="152"/>
      <c r="O156" s="143"/>
      <c r="P156" s="149">
        <f t="shared" si="2"/>
        <v>999</v>
      </c>
      <c r="Q156" s="143"/>
    </row>
  </sheetData>
  <sheetProtection selectLockedCells="1" selectUnlockedCells="1"/>
  <conditionalFormatting sqref="A7:A40 A41:D156">
    <cfRule type="expression" dxfId="123" priority="5" stopIfTrue="1">
      <formula>$Q7&gt;=1</formula>
    </cfRule>
  </conditionalFormatting>
  <conditionalFormatting sqref="B26:C27">
    <cfRule type="expression" dxfId="122" priority="16" stopIfTrue="1">
      <formula>$S26&gt;=1</formula>
    </cfRule>
  </conditionalFormatting>
  <conditionalFormatting sqref="E7:E14">
    <cfRule type="expression" dxfId="121" priority="6" stopIfTrue="1">
      <formula>AND(ROUNDDOWN(($A$4-E7)/365.25,0)&lt;=13,G7&lt;&gt;"OK")</formula>
    </cfRule>
    <cfRule type="expression" dxfId="120" priority="7" stopIfTrue="1">
      <formula>AND(ROUNDDOWN(($A$4-E7)/365.25,0)&lt;=14,G7&lt;&gt;"OK")</formula>
    </cfRule>
    <cfRule type="expression" dxfId="119" priority="8" stopIfTrue="1">
      <formula>AND(ROUNDDOWN(($A$4-E7)/365.25,0)&lt;=17,G7&lt;&gt;"OK")</formula>
    </cfRule>
    <cfRule type="expression" dxfId="118" priority="10" stopIfTrue="1">
      <formula>AND(ROUNDDOWN(($A$4-E7)/365.25,0)&lt;=13,G7&lt;&gt;"OK")</formula>
    </cfRule>
    <cfRule type="expression" dxfId="117" priority="11" stopIfTrue="1">
      <formula>AND(ROUNDDOWN(($A$4-E7)/365.25,0)&lt;=14,G7&lt;&gt;"OK")</formula>
    </cfRule>
    <cfRule type="expression" dxfId="116" priority="12" stopIfTrue="1">
      <formula>AND(ROUNDDOWN(($A$4-E7)/365.25,0)&lt;=17,G7&lt;&gt;"OK")</formula>
    </cfRule>
  </conditionalFormatting>
  <conditionalFormatting sqref="E7:E27 E29:E37">
    <cfRule type="expression" dxfId="115" priority="13" stopIfTrue="1">
      <formula>AND(ROUNDDOWN(($A$4-E7)/365.25,0)&lt;=13,G7&lt;&gt;"OK")</formula>
    </cfRule>
    <cfRule type="expression" dxfId="114" priority="14" stopIfTrue="1">
      <formula>AND(ROUNDDOWN(($A$4-E7)/365.25,0)&lt;=14,G7&lt;&gt;"OK")</formula>
    </cfRule>
    <cfRule type="expression" dxfId="113" priority="15" stopIfTrue="1">
      <formula>AND(ROUNDDOWN(($A$4-E7)/365.25,0)&lt;=17,G7&lt;&gt;"OK")</formula>
    </cfRule>
  </conditionalFormatting>
  <conditionalFormatting sqref="E7:E156">
    <cfRule type="expression" dxfId="112" priority="1" stopIfTrue="1">
      <formula>AND(ROUNDDOWN(($A$4-E7)/365.25,0)&lt;=13,G7&lt;&gt;"OK")</formula>
    </cfRule>
    <cfRule type="expression" dxfId="111" priority="2" stopIfTrue="1">
      <formula>AND(ROUNDDOWN(($A$4-E7)/365.25,0)&lt;=14,G7&lt;&gt;"OK")</formula>
    </cfRule>
    <cfRule type="expression" dxfId="110" priority="3" stopIfTrue="1">
      <formula>AND(ROUNDDOWN(($A$4-E7)/365.25,0)&lt;=17,G7&lt;&gt;"OK")</formula>
    </cfRule>
  </conditionalFormatting>
  <conditionalFormatting sqref="J7:J156">
    <cfRule type="cellIs" dxfId="109"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0">
    <tabColor indexed="11"/>
    <pageSetUpPr fitToPage="1"/>
  </sheetPr>
  <dimension ref="A1:AM79"/>
  <sheetViews>
    <sheetView showGridLines="0" showZeros="0" topLeftCell="A25" workbookViewId="0">
      <selection activeCell="X68" sqref="X68"/>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248"/>
      <c r="I1" s="249"/>
      <c r="J1" s="250"/>
      <c r="K1" s="92" t="s">
        <v>29</v>
      </c>
      <c r="L1" s="93"/>
      <c r="M1" s="95"/>
      <c r="N1" s="250"/>
      <c r="O1" s="250"/>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205"/>
      <c r="E2" s="327" t="str">
        <f>Altalanos!$B$8</f>
        <v>Lány 6 kcs. B</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143</v>
      </c>
      <c r="N5" s="211"/>
      <c r="O5" s="208" t="s">
        <v>142</v>
      </c>
      <c r="P5" s="211"/>
      <c r="Q5" s="208" t="s">
        <v>134</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",AG1," pont"))</f>
        <v/>
      </c>
      <c r="G6" s="215"/>
      <c r="H6" s="6"/>
      <c r="I6" s="215"/>
      <c r="J6" s="216"/>
      <c r="K6" s="214" t="str">
        <f>IF(Y3="","",CONCATENATE(AF1," pont"))</f>
        <v/>
      </c>
      <c r="L6" s="216"/>
      <c r="M6" s="214" t="str">
        <f>IF(Y3="","",CONCATENATE(AE1," pont"))</f>
        <v/>
      </c>
      <c r="N6" s="216"/>
      <c r="O6" s="214" t="str">
        <f>IF(Y3="","",CONCATENATE(AD1," pont"))</f>
        <v/>
      </c>
      <c r="P6" s="216"/>
      <c r="Q6" s="214" t="str">
        <f>IF(Y3="","",CONCATENATE(AC1," pont"))</f>
        <v/>
      </c>
      <c r="R6" s="319"/>
      <c r="S6" s="206"/>
      <c r="T6" s="206"/>
      <c r="U6" s="206"/>
      <c r="V6" s="206"/>
      <c r="W6" s="206"/>
      <c r="X6" s="206"/>
      <c r="Y6" s="179"/>
      <c r="Z6" s="179"/>
      <c r="AA6" s="179" t="s">
        <v>107</v>
      </c>
      <c r="AB6" s="180">
        <v>150</v>
      </c>
      <c r="AC6" s="180">
        <v>120</v>
      </c>
      <c r="AD6" s="180">
        <v>90</v>
      </c>
      <c r="AE6" s="180">
        <v>60</v>
      </c>
      <c r="AF6" s="180">
        <v>40</v>
      </c>
      <c r="AG6" s="180">
        <v>25</v>
      </c>
      <c r="AH6" s="180">
        <v>10</v>
      </c>
    </row>
    <row r="7" spans="1:37" ht="10.5" customHeight="1" x14ac:dyDescent="0.25">
      <c r="A7" s="218">
        <v>1</v>
      </c>
      <c r="B7" s="261">
        <f>IF($E7="","",VLOOKUP($E7,'Lány 6 kcs B ELO'!$A$7:$O$48,14))</f>
        <v>0</v>
      </c>
      <c r="C7" s="261">
        <f>IF($E7="","",VLOOKUP($E7,'Lány 6 kcs B ELO'!$A$7:$O$48,15))</f>
        <v>0</v>
      </c>
      <c r="D7" s="262">
        <f>IF($E7="","",VLOOKUP($E7,'Lány 6 kcs B ELO'!$A$7:$O$48,5))</f>
        <v>0</v>
      </c>
      <c r="E7" s="263">
        <v>1</v>
      </c>
      <c r="F7" s="264" t="str">
        <f>UPPER(IF($E7="","",VLOOKUP($E7,'Lány 6 kcs B ELO'!$A$7:$O$48,2)))</f>
        <v xml:space="preserve">PÁNCSICS </v>
      </c>
      <c r="G7" s="264" t="str">
        <f>IF($E7="","",VLOOKUP($E7,'Lány 6 kcs B ELO'!$A$7:$O$48,3))</f>
        <v>Lili</v>
      </c>
      <c r="H7" s="264"/>
      <c r="I7" s="264" t="str">
        <f>IF($E7="","",VLOOKUP($E7,'Lány 6 kcs B ELO'!$A$7:$O$48,4))</f>
        <v>Bácsalmási Hunyadi János Gimnázium</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9.6" customHeight="1" x14ac:dyDescent="0.25">
      <c r="A8" s="224"/>
      <c r="B8" s="268"/>
      <c r="C8" s="268"/>
      <c r="D8" s="269"/>
      <c r="E8" s="268"/>
      <c r="F8" s="266"/>
      <c r="G8" s="266"/>
      <c r="H8" s="270"/>
      <c r="I8" s="279" t="s">
        <v>140</v>
      </c>
      <c r="J8" s="225" t="s">
        <v>383</v>
      </c>
      <c r="K8" s="272" t="str">
        <f>UPPER(IF(OR(J8="a",J8="as"),F7,IF(OR(J8="b",J8="bs"),F9,0)))</f>
        <v xml:space="preserve">PÁNCSICS </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9.6" customHeight="1" x14ac:dyDescent="0.25">
      <c r="A9" s="224">
        <v>2</v>
      </c>
      <c r="B9" s="261">
        <f>IF($E9="","",VLOOKUP($E9,'Lány 6 kcs B ELO'!$A$7:$O$48,14))</f>
        <v>0</v>
      </c>
      <c r="C9" s="261">
        <f>IF($E9="","",VLOOKUP($E9,'Lány 6 kcs B ELO'!$A$7:$O$48,15))</f>
        <v>0</v>
      </c>
      <c r="D9" s="262">
        <f>IF($E9="","",VLOOKUP($E9,'Lány 6 kcs B ELO'!$A$7:$O$48,5))</f>
        <v>0</v>
      </c>
      <c r="E9" s="263">
        <v>20</v>
      </c>
      <c r="F9" s="274" t="str">
        <f>UPPER(IF($E9="","",VLOOKUP($E9,'Lány 6 kcs B ELO'!$A$7:$O$48,2)))</f>
        <v xml:space="preserve">STEINER </v>
      </c>
      <c r="G9" s="274" t="str">
        <f>IF($E9="","",VLOOKUP($E9,'Lány 6 kcs B ELO'!$A$7:$O$48,3))</f>
        <v>Tilda</v>
      </c>
      <c r="H9" s="274"/>
      <c r="I9" s="274" t="str">
        <f>IF($E9="","",VLOOKUP($E9,'Lány 6 kcs B ELO'!$A$7:$O$48,4))</f>
        <v>Eötvös József Gimnázium és Kollégium</v>
      </c>
      <c r="J9" s="275"/>
      <c r="K9" s="266" t="s">
        <v>396</v>
      </c>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9.6" customHeight="1" x14ac:dyDescent="0.25">
      <c r="A10" s="224"/>
      <c r="B10" s="268"/>
      <c r="C10" s="268"/>
      <c r="D10" s="269"/>
      <c r="E10" s="277"/>
      <c r="F10" s="266"/>
      <c r="G10" s="266"/>
      <c r="H10" s="270"/>
      <c r="I10" s="266"/>
      <c r="J10" s="278"/>
      <c r="K10" s="279" t="s">
        <v>140</v>
      </c>
      <c r="L10" s="226" t="s">
        <v>383</v>
      </c>
      <c r="M10" s="272" t="str">
        <f>UPPER(IF(OR(L10="a",L10="as"),K8,IF(OR(L10="b",L10="bs"),K12,0)))</f>
        <v xml:space="preserve">PÁNCSICS </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9.6" customHeight="1" x14ac:dyDescent="0.25">
      <c r="A11" s="224">
        <v>3</v>
      </c>
      <c r="B11" s="261">
        <f>IF($E11="","",VLOOKUP($E11,'Lány 6 kcs B ELO'!$A$7:$O$48,14))</f>
        <v>0</v>
      </c>
      <c r="C11" s="261">
        <f>IF($E11="","",VLOOKUP($E11,'Lány 6 kcs B ELO'!$A$7:$O$48,15))</f>
        <v>0</v>
      </c>
      <c r="D11" s="262">
        <f>IF($E11="","",VLOOKUP($E11,'Lány 6 kcs B ELO'!$A$7:$O$48,5))</f>
        <v>0</v>
      </c>
      <c r="E11" s="263">
        <v>29</v>
      </c>
      <c r="F11" s="274" t="str">
        <f>UPPER(IF($E11="","",VLOOKUP($E11,'Lány 6 kcs B ELO'!$A$7:$O$48,2)))</f>
        <v xml:space="preserve">BENEDECZKI </v>
      </c>
      <c r="G11" s="274" t="str">
        <f>IF($E11="","",VLOOKUP($E11,'Lány 6 kcs B ELO'!$A$7:$O$48,3))</f>
        <v xml:space="preserve">Lilla </v>
      </c>
      <c r="H11" s="274"/>
      <c r="I11" s="274" t="str">
        <f>IF($E11="","",VLOOKUP($E11,'Lány 6 kcs B ELO'!$A$7:$O$48,4))</f>
        <v>Szekszárdi Garay János Gimnázium</v>
      </c>
      <c r="J11" s="265"/>
      <c r="K11" s="266"/>
      <c r="L11" s="282"/>
      <c r="M11" s="266" t="s">
        <v>400</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9.6" customHeight="1" x14ac:dyDescent="0.25">
      <c r="A12" s="224"/>
      <c r="B12" s="268"/>
      <c r="C12" s="268"/>
      <c r="D12" s="269"/>
      <c r="E12" s="277"/>
      <c r="F12" s="266"/>
      <c r="G12" s="266"/>
      <c r="H12" s="270"/>
      <c r="I12" s="279" t="s">
        <v>140</v>
      </c>
      <c r="J12" s="225" t="s">
        <v>384</v>
      </c>
      <c r="K12" s="272" t="str">
        <f>UPPER(IF(OR(J12="a",J12="as"),F11,IF(OR(J12="b",J12="bs"),F13,0)))</f>
        <v xml:space="preserve">KEREK </v>
      </c>
      <c r="L12" s="284"/>
      <c r="M12" s="266"/>
      <c r="N12" s="283"/>
      <c r="O12" s="281"/>
      <c r="P12" s="281"/>
      <c r="Q12" s="221"/>
      <c r="R12" s="222"/>
      <c r="S12" s="223"/>
      <c r="T12" s="59"/>
      <c r="U12" s="273" t="str">
        <f>Birók!P26</f>
        <v xml:space="preserve"> </v>
      </c>
      <c r="V12" s="59"/>
      <c r="W12" s="59" t="s">
        <v>17</v>
      </c>
      <c r="X12" s="59"/>
      <c r="Y12" s="179"/>
      <c r="Z12" s="179"/>
      <c r="AA12" s="179" t="s">
        <v>114</v>
      </c>
      <c r="AB12" s="180">
        <v>15</v>
      </c>
      <c r="AC12" s="180">
        <v>10</v>
      </c>
      <c r="AD12" s="180">
        <v>6</v>
      </c>
      <c r="AE12" s="180">
        <v>3</v>
      </c>
      <c r="AF12" s="180">
        <v>1</v>
      </c>
      <c r="AG12" s="180">
        <v>0</v>
      </c>
      <c r="AH12" s="180">
        <v>0</v>
      </c>
    </row>
    <row r="13" spans="1:37" ht="9.6" customHeight="1" x14ac:dyDescent="0.25">
      <c r="A13" s="224">
        <v>4</v>
      </c>
      <c r="B13" s="261">
        <f>IF($E13="","",VLOOKUP($E13,'Lány 6 kcs B ELO'!$A$7:$O$48,14))</f>
        <v>0</v>
      </c>
      <c r="C13" s="261">
        <f>IF($E13="","",VLOOKUP($E13,'Lány 6 kcs B ELO'!$A$7:$O$48,15))</f>
        <v>0</v>
      </c>
      <c r="D13" s="262">
        <f>IF($E13="","",VLOOKUP($E13,'Lány 6 kcs B ELO'!$A$7:$O$48,5))</f>
        <v>0</v>
      </c>
      <c r="E13" s="263">
        <v>17</v>
      </c>
      <c r="F13" s="274" t="str">
        <f>UPPER(IF($E13="","",VLOOKUP($E13,'Lány 6 kcs B ELO'!$A$7:$O$48,2)))</f>
        <v xml:space="preserve">KEREK </v>
      </c>
      <c r="G13" s="274" t="str">
        <f>IF($E13="","",VLOOKUP($E13,'Lány 6 kcs B ELO'!$A$7:$O$48,3))</f>
        <v>Izabella</v>
      </c>
      <c r="H13" s="274"/>
      <c r="I13" s="274" t="str">
        <f>IF($E13="","",VLOOKUP($E13,'Lány 6 kcs B ELO'!$A$7:$O$48,4))</f>
        <v xml:space="preserve">Hatvani Bajza József Gimnázium </v>
      </c>
      <c r="J13" s="285"/>
      <c r="K13" s="266" t="s">
        <v>400</v>
      </c>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9.6" customHeight="1" x14ac:dyDescent="0.25">
      <c r="A14" s="224"/>
      <c r="B14" s="268"/>
      <c r="C14" s="268"/>
      <c r="D14" s="269"/>
      <c r="E14" s="277"/>
      <c r="F14" s="266"/>
      <c r="G14" s="266"/>
      <c r="H14" s="270"/>
      <c r="I14" s="266"/>
      <c r="J14" s="278"/>
      <c r="K14" s="266"/>
      <c r="L14" s="266"/>
      <c r="M14" s="279" t="s">
        <v>140</v>
      </c>
      <c r="N14" s="226" t="s">
        <v>384</v>
      </c>
      <c r="O14" s="272" t="str">
        <f>UPPER(IF(OR(N14="a",N14="as"),M10,IF(OR(N14="b",N14="bs"),M18,0)))</f>
        <v>BARISKA</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9.6" customHeight="1" x14ac:dyDescent="0.25">
      <c r="A15" s="224">
        <v>5</v>
      </c>
      <c r="B15" s="261">
        <f>IF($E15="","",VLOOKUP($E15,'Lány 6 kcs B ELO'!$A$7:$O$48,14))</f>
        <v>0</v>
      </c>
      <c r="C15" s="261">
        <f>IF($E15="","",VLOOKUP($E15,'Lány 6 kcs B ELO'!$A$7:$O$48,15))</f>
        <v>0</v>
      </c>
      <c r="D15" s="262">
        <f>IF($E15="","",VLOOKUP($E15,'Lány 6 kcs B ELO'!$A$7:$O$48,5))</f>
        <v>0</v>
      </c>
      <c r="E15" s="263">
        <v>25</v>
      </c>
      <c r="F15" s="274" t="str">
        <f>UPPER(IF($E15="","",VLOOKUP($E15,'Lány 6 kcs B ELO'!$A$7:$O$48,2)))</f>
        <v xml:space="preserve">ERDŐS </v>
      </c>
      <c r="G15" s="274" t="str">
        <f>IF($E15="","",VLOOKUP($E15,'Lány 6 kcs B ELO'!$A$7:$O$48,3))</f>
        <v>Hedvig</v>
      </c>
      <c r="H15" s="274"/>
      <c r="I15" s="274" t="str">
        <f>IF($E15="","",VLOOKUP($E15,'Lány 6 kcs B ELO'!$A$7:$O$48,4))</f>
        <v>K.vári Táncsics M. Gimn.</v>
      </c>
      <c r="J15" s="287"/>
      <c r="K15" s="266"/>
      <c r="L15" s="266"/>
      <c r="M15" s="266"/>
      <c r="N15" s="283"/>
      <c r="O15" s="266" t="s">
        <v>400</v>
      </c>
      <c r="P15" s="320"/>
      <c r="Q15" s="219"/>
      <c r="R15" s="220"/>
      <c r="S15" s="223"/>
      <c r="T15" s="59"/>
      <c r="U15" s="273" t="str">
        <f>Birók!P29</f>
        <v xml:space="preserve"> </v>
      </c>
      <c r="V15" s="59"/>
      <c r="W15" s="59"/>
      <c r="X15" s="59"/>
      <c r="Y15" s="179"/>
      <c r="Z15" s="179"/>
      <c r="AA15" s="179"/>
      <c r="AB15" s="179"/>
      <c r="AC15" s="179"/>
      <c r="AD15" s="179"/>
      <c r="AE15" s="179"/>
      <c r="AF15" s="179"/>
      <c r="AG15" s="179"/>
      <c r="AH15" s="179"/>
    </row>
    <row r="16" spans="1:37" ht="9.6" customHeight="1" x14ac:dyDescent="0.25">
      <c r="A16" s="224"/>
      <c r="B16" s="268"/>
      <c r="C16" s="268"/>
      <c r="D16" s="269"/>
      <c r="E16" s="277"/>
      <c r="F16" s="266"/>
      <c r="G16" s="266"/>
      <c r="H16" s="270"/>
      <c r="I16" s="279" t="s">
        <v>140</v>
      </c>
      <c r="J16" s="225" t="s">
        <v>383</v>
      </c>
      <c r="K16" s="272" t="str">
        <f>UPPER(IF(OR(J16="a",J16="as"),F15,IF(OR(J16="b",J16="bs"),F17,0)))</f>
        <v xml:space="preserve">ERDŐS </v>
      </c>
      <c r="L16" s="272"/>
      <c r="M16" s="266"/>
      <c r="N16" s="283"/>
      <c r="O16" s="219"/>
      <c r="P16" s="320"/>
      <c r="Q16" s="219"/>
      <c r="R16" s="220"/>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39" ht="9.6" customHeight="1" x14ac:dyDescent="0.25">
      <c r="A17" s="224">
        <v>6</v>
      </c>
      <c r="B17" s="261">
        <f>IF($E17="","",VLOOKUP($E17,'Lány 6 kcs B ELO'!$A$7:$O$48,14))</f>
        <v>0</v>
      </c>
      <c r="C17" s="261">
        <f>IF($E17="","",VLOOKUP($E17,'Lány 6 kcs B ELO'!$A$7:$O$48,15))</f>
        <v>0</v>
      </c>
      <c r="D17" s="262">
        <f>IF($E17="","",VLOOKUP($E17,'Lány 6 kcs B ELO'!$A$7:$O$48,5))</f>
        <v>0</v>
      </c>
      <c r="E17" s="263">
        <v>37</v>
      </c>
      <c r="F17" s="274" t="s">
        <v>398</v>
      </c>
      <c r="G17" s="274" t="s">
        <v>387</v>
      </c>
      <c r="H17" s="274"/>
      <c r="I17" s="274">
        <f>IF($E17="","",VLOOKUP($E17,'Lány 6 kcs B ELO'!$A$7:$O$48,4))</f>
        <v>0</v>
      </c>
      <c r="J17" s="275"/>
      <c r="K17" s="266" t="s">
        <v>404</v>
      </c>
      <c r="L17" s="276"/>
      <c r="M17" s="266"/>
      <c r="N17" s="283"/>
      <c r="O17" s="219"/>
      <c r="P17" s="320"/>
      <c r="Q17" s="219"/>
      <c r="R17" s="220"/>
      <c r="S17" s="223"/>
      <c r="T17" s="59"/>
      <c r="U17" s="59"/>
      <c r="V17" s="59"/>
      <c r="W17" s="59"/>
      <c r="X17" s="59"/>
      <c r="Y17" s="179"/>
      <c r="Z17" s="179"/>
      <c r="AA17" s="179" t="s">
        <v>104</v>
      </c>
      <c r="AB17" s="180">
        <v>120</v>
      </c>
      <c r="AC17" s="180">
        <v>90</v>
      </c>
      <c r="AD17" s="180">
        <v>60</v>
      </c>
      <c r="AE17" s="180">
        <v>40</v>
      </c>
      <c r="AF17" s="180">
        <v>25</v>
      </c>
      <c r="AG17" s="180">
        <v>15</v>
      </c>
      <c r="AH17" s="180">
        <v>8</v>
      </c>
    </row>
    <row r="18" spans="1:39" ht="9.6" customHeight="1" x14ac:dyDescent="0.25">
      <c r="A18" s="224"/>
      <c r="B18" s="268"/>
      <c r="C18" s="268"/>
      <c r="D18" s="269"/>
      <c r="E18" s="277"/>
      <c r="F18" s="266"/>
      <c r="G18" s="266"/>
      <c r="H18" s="270"/>
      <c r="I18" s="266"/>
      <c r="J18" s="278"/>
      <c r="K18" s="279" t="s">
        <v>140</v>
      </c>
      <c r="L18" s="226" t="s">
        <v>384</v>
      </c>
      <c r="M18" s="272" t="str">
        <f>UPPER(IF(OR(L18="a",L18="as"),K16,IF(OR(L18="b",L18="bs"),K20,0)))</f>
        <v>BARISKA</v>
      </c>
      <c r="N18" s="289"/>
      <c r="O18" s="219"/>
      <c r="P18" s="320"/>
      <c r="Q18" s="219"/>
      <c r="R18" s="220"/>
      <c r="S18" s="223"/>
      <c r="T18" s="59"/>
      <c r="U18" s="59"/>
      <c r="V18" s="59"/>
      <c r="W18" s="59"/>
      <c r="X18" s="59"/>
      <c r="Y18" s="179"/>
      <c r="Z18" s="179"/>
      <c r="AA18" s="179" t="s">
        <v>105</v>
      </c>
      <c r="AB18" s="180">
        <v>90</v>
      </c>
      <c r="AC18" s="180">
        <v>60</v>
      </c>
      <c r="AD18" s="180">
        <v>40</v>
      </c>
      <c r="AE18" s="180">
        <v>25</v>
      </c>
      <c r="AF18" s="180">
        <v>15</v>
      </c>
      <c r="AG18" s="180">
        <v>8</v>
      </c>
      <c r="AH18" s="180">
        <v>4</v>
      </c>
    </row>
    <row r="19" spans="1:39" ht="9.6" customHeight="1" x14ac:dyDescent="0.25">
      <c r="A19" s="224">
        <v>7</v>
      </c>
      <c r="B19" s="261">
        <f>IF($E19="","",VLOOKUP($E19,'Lány 6 kcs B ELO'!$A$7:$O$48,14))</f>
        <v>0</v>
      </c>
      <c r="C19" s="261">
        <f>IF($E19="","",VLOOKUP($E19,'Lány 6 kcs B ELO'!$A$7:$O$48,15))</f>
        <v>0</v>
      </c>
      <c r="D19" s="262">
        <f>IF($E19="","",VLOOKUP($E19,'Lány 6 kcs B ELO'!$A$7:$O$48,5))</f>
        <v>0</v>
      </c>
      <c r="E19" s="263">
        <v>30</v>
      </c>
      <c r="F19" s="274" t="str">
        <f>UPPER(IF($E19="","",VLOOKUP($E19,'Lány 6 kcs B ELO'!$A$7:$O$48,2)))</f>
        <v>BARISKA</v>
      </c>
      <c r="G19" s="274" t="str">
        <f>IF($E19="","",VLOOKUP($E19,'Lány 6 kcs B ELO'!$A$7:$O$48,3))</f>
        <v>Fruzsina</v>
      </c>
      <c r="H19" s="274"/>
      <c r="I19" s="274" t="str">
        <f>IF($E19="","",VLOOKUP($E19,'Lány 6 kcs B ELO'!$A$7:$O$48,4))</f>
        <v>Jurisich Miklós Gimnázium és Kollégium</v>
      </c>
      <c r="J19" s="265"/>
      <c r="K19" s="266"/>
      <c r="L19" s="282"/>
      <c r="M19" s="266" t="s">
        <v>396</v>
      </c>
      <c r="N19" s="281"/>
      <c r="O19" s="219"/>
      <c r="P19" s="320"/>
      <c r="Q19" s="219"/>
      <c r="R19" s="220"/>
      <c r="S19" s="223"/>
      <c r="T19" s="59"/>
      <c r="U19" s="59"/>
      <c r="V19" s="59"/>
      <c r="W19" s="59"/>
      <c r="X19" s="59"/>
      <c r="Y19" s="179"/>
      <c r="Z19" s="179"/>
      <c r="AA19" s="179" t="s">
        <v>107</v>
      </c>
      <c r="AB19" s="180">
        <v>60</v>
      </c>
      <c r="AC19" s="180">
        <v>40</v>
      </c>
      <c r="AD19" s="180">
        <v>25</v>
      </c>
      <c r="AE19" s="180">
        <v>15</v>
      </c>
      <c r="AF19" s="180">
        <v>8</v>
      </c>
      <c r="AG19" s="180">
        <v>4</v>
      </c>
      <c r="AH19" s="180">
        <v>2</v>
      </c>
    </row>
    <row r="20" spans="1:39" ht="9.6" customHeight="1" x14ac:dyDescent="0.25">
      <c r="A20" s="224"/>
      <c r="B20" s="268"/>
      <c r="C20" s="268"/>
      <c r="D20" s="269"/>
      <c r="E20" s="268"/>
      <c r="F20" s="266"/>
      <c r="G20" s="266"/>
      <c r="H20" s="270"/>
      <c r="I20" s="279" t="s">
        <v>140</v>
      </c>
      <c r="J20" s="225" t="s">
        <v>383</v>
      </c>
      <c r="K20" s="272" t="str">
        <f>UPPER(IF(OR(J20="a",J20="as"),F19,IF(OR(J20="b",J20="bs"),F21,0)))</f>
        <v>BARISKA</v>
      </c>
      <c r="L20" s="284"/>
      <c r="M20" s="266"/>
      <c r="N20" s="281"/>
      <c r="O20" s="219"/>
      <c r="P20" s="320"/>
      <c r="Q20" s="219"/>
      <c r="R20" s="220"/>
      <c r="S20" s="223"/>
      <c r="T20" s="59"/>
      <c r="U20" s="59"/>
      <c r="V20" s="59"/>
      <c r="W20" s="59"/>
      <c r="X20" s="59"/>
      <c r="Y20" s="179"/>
      <c r="Z20" s="179"/>
      <c r="AA20" s="179" t="s">
        <v>108</v>
      </c>
      <c r="AB20" s="180">
        <v>40</v>
      </c>
      <c r="AC20" s="180">
        <v>25</v>
      </c>
      <c r="AD20" s="180">
        <v>15</v>
      </c>
      <c r="AE20" s="180">
        <v>8</v>
      </c>
      <c r="AF20" s="180">
        <v>4</v>
      </c>
      <c r="AG20" s="180">
        <v>2</v>
      </c>
      <c r="AH20" s="180">
        <v>1</v>
      </c>
    </row>
    <row r="21" spans="1:39" ht="9.6" customHeight="1" x14ac:dyDescent="0.25">
      <c r="A21" s="218">
        <v>8</v>
      </c>
      <c r="B21" s="261">
        <f>IF($E21="","",VLOOKUP($E21,'Lány 6 kcs B ELO'!$A$7:$O$48,14))</f>
        <v>0</v>
      </c>
      <c r="C21" s="261">
        <f>IF($E21="","",VLOOKUP($E21,'Lány 6 kcs B ELO'!$A$7:$O$48,15))</f>
        <v>0</v>
      </c>
      <c r="D21" s="262">
        <f>IF($E21="","",VLOOKUP($E21,'Lány 6 kcs B ELO'!$A$7:$O$48,5))</f>
        <v>0</v>
      </c>
      <c r="E21" s="263">
        <v>7</v>
      </c>
      <c r="F21" s="264" t="str">
        <f>UPPER(IF($E21="","",VLOOKUP($E21,'Lány 6 kcs B ELO'!$A$7:$O$48,2)))</f>
        <v xml:space="preserve">VARGA </v>
      </c>
      <c r="G21" s="264" t="str">
        <f>IF($E21="","",VLOOKUP($E21,'Lány 6 kcs B ELO'!$A$7:$O$48,3))</f>
        <v>Szonja</v>
      </c>
      <c r="H21" s="264"/>
      <c r="I21" s="264" t="str">
        <f>IF($E21="","",VLOOKUP($E21,'Lány 6 kcs B ELO'!$A$7:$O$48,4))</f>
        <v>Miskolci Egyetem Földes Ferenc Gyakorló Gimnázium</v>
      </c>
      <c r="J21" s="285"/>
      <c r="K21" s="266" t="s">
        <v>400</v>
      </c>
      <c r="L21" s="266"/>
      <c r="M21" s="266"/>
      <c r="N21" s="281"/>
      <c r="O21" s="219"/>
      <c r="P21" s="320"/>
      <c r="Q21" s="219"/>
      <c r="R21" s="220"/>
      <c r="S21" s="223"/>
      <c r="T21" s="59"/>
      <c r="U21" s="59"/>
      <c r="V21" s="59"/>
      <c r="W21" s="59"/>
      <c r="X21" s="59"/>
      <c r="Y21" s="179"/>
      <c r="Z21" s="179"/>
      <c r="AA21" s="179" t="s">
        <v>109</v>
      </c>
      <c r="AB21" s="180">
        <v>25</v>
      </c>
      <c r="AC21" s="180">
        <v>15</v>
      </c>
      <c r="AD21" s="180">
        <v>10</v>
      </c>
      <c r="AE21" s="180">
        <v>6</v>
      </c>
      <c r="AF21" s="180">
        <v>3</v>
      </c>
      <c r="AG21" s="180">
        <v>1</v>
      </c>
      <c r="AH21" s="180">
        <v>0</v>
      </c>
    </row>
    <row r="22" spans="1:39" ht="9.6" customHeight="1" x14ac:dyDescent="0.25">
      <c r="A22" s="224"/>
      <c r="B22" s="268"/>
      <c r="C22" s="268"/>
      <c r="D22" s="269"/>
      <c r="E22" s="268"/>
      <c r="F22" s="286"/>
      <c r="G22" s="286"/>
      <c r="H22" s="290"/>
      <c r="I22" s="286"/>
      <c r="J22" s="278"/>
      <c r="K22" s="266"/>
      <c r="L22" s="266"/>
      <c r="M22" s="266"/>
      <c r="N22" s="281"/>
      <c r="O22" s="279" t="s">
        <v>140</v>
      </c>
      <c r="P22" s="226" t="s">
        <v>383</v>
      </c>
      <c r="Q22" s="272" t="str">
        <f>UPPER(IF(OR(P22="a",P22="as"),O14,IF(OR(P22="b",P22="bs"),O30,0)))</f>
        <v>BARISKA</v>
      </c>
      <c r="R22" s="321"/>
      <c r="S22" s="223"/>
      <c r="T22" s="59"/>
      <c r="U22" s="59"/>
      <c r="V22" s="59"/>
      <c r="W22" s="59"/>
      <c r="X22" s="59"/>
      <c r="Y22" s="179"/>
      <c r="Z22" s="179"/>
      <c r="AA22" s="179" t="s">
        <v>110</v>
      </c>
      <c r="AB22" s="180">
        <v>15</v>
      </c>
      <c r="AC22" s="180">
        <v>10</v>
      </c>
      <c r="AD22" s="180">
        <v>6</v>
      </c>
      <c r="AE22" s="180">
        <v>3</v>
      </c>
      <c r="AF22" s="180">
        <v>1</v>
      </c>
      <c r="AG22" s="180">
        <v>0</v>
      </c>
      <c r="AH22" s="180">
        <v>0</v>
      </c>
    </row>
    <row r="23" spans="1:39" ht="9.6" customHeight="1" x14ac:dyDescent="0.25">
      <c r="A23" s="218">
        <v>9</v>
      </c>
      <c r="B23" s="261">
        <f>IF($E23="","",VLOOKUP($E23,'Lány 6 kcs B ELO'!$A$7:$O$48,14))</f>
        <v>0</v>
      </c>
      <c r="C23" s="261">
        <f>IF($E23="","",VLOOKUP($E23,'Lány 6 kcs B ELO'!$A$7:$O$48,15))</f>
        <v>0</v>
      </c>
      <c r="D23" s="262">
        <f>IF($E23="","",VLOOKUP($E23,'Lány 6 kcs B ELO'!$A$7:$O$48,5))</f>
        <v>0</v>
      </c>
      <c r="E23" s="263">
        <v>4</v>
      </c>
      <c r="F23" s="264" t="str">
        <f>UPPER(IF($E23="","",VLOOKUP($E23,'Lány 6 kcs B ELO'!$A$7:$O$48,2)))</f>
        <v>PÉTER</v>
      </c>
      <c r="G23" s="264" t="str">
        <f>IF($E23="","",VLOOKUP($E23,'Lány 6 kcs B ELO'!$A$7:$O$48,3))</f>
        <v>Nóra</v>
      </c>
      <c r="H23" s="264"/>
      <c r="I23" s="264" t="str">
        <f>IF($E23="","",VLOOKUP($E23,'Lány 6 kcs B ELO'!$A$7:$O$48,4))</f>
        <v>Pécsi Református Kollégium Gimnáziuma, Technikuma, Szakképző Iskolája,  Általános Iskolája, Óvodája, Alapfokú Művészeti Iskolája és Diákotthona</v>
      </c>
      <c r="J23" s="265"/>
      <c r="K23" s="266"/>
      <c r="L23" s="266"/>
      <c r="M23" s="266"/>
      <c r="N23" s="281"/>
      <c r="O23" s="219"/>
      <c r="P23" s="320"/>
      <c r="Q23" s="266" t="s">
        <v>409</v>
      </c>
      <c r="R23" s="320"/>
      <c r="S23" s="223"/>
      <c r="T23" s="59"/>
      <c r="U23" s="59"/>
      <c r="V23" s="59"/>
      <c r="W23" s="59"/>
      <c r="X23" s="59"/>
      <c r="Y23" s="179"/>
      <c r="Z23" s="179"/>
      <c r="AA23" s="179" t="s">
        <v>112</v>
      </c>
      <c r="AB23" s="180">
        <v>10</v>
      </c>
      <c r="AC23" s="180">
        <v>6</v>
      </c>
      <c r="AD23" s="180">
        <v>3</v>
      </c>
      <c r="AE23" s="180">
        <v>1</v>
      </c>
      <c r="AF23" s="180">
        <v>0</v>
      </c>
      <c r="AG23" s="180">
        <v>0</v>
      </c>
      <c r="AH23" s="180">
        <v>0</v>
      </c>
    </row>
    <row r="24" spans="1:39" ht="9.6" customHeight="1" x14ac:dyDescent="0.25">
      <c r="A24" s="224"/>
      <c r="B24" s="268"/>
      <c r="C24" s="268"/>
      <c r="D24" s="269"/>
      <c r="E24" s="268"/>
      <c r="F24" s="266"/>
      <c r="G24" s="266"/>
      <c r="H24" s="270"/>
      <c r="I24" s="279" t="s">
        <v>140</v>
      </c>
      <c r="J24" s="225" t="s">
        <v>383</v>
      </c>
      <c r="K24" s="272" t="str">
        <f>UPPER(IF(OR(J24="a",J24="as"),F23,IF(OR(J24="b",J24="bs"),F25,0)))</f>
        <v>PÉTER</v>
      </c>
      <c r="L24" s="272"/>
      <c r="M24" s="266"/>
      <c r="N24" s="281"/>
      <c r="O24" s="219"/>
      <c r="P24" s="320"/>
      <c r="Q24" s="219"/>
      <c r="R24" s="320"/>
      <c r="S24" s="223"/>
      <c r="T24" s="59"/>
      <c r="U24" s="59"/>
      <c r="V24" s="59"/>
      <c r="W24" s="59"/>
      <c r="X24" s="59"/>
      <c r="Y24" s="179"/>
      <c r="Z24" s="179"/>
      <c r="AA24" s="179" t="s">
        <v>113</v>
      </c>
      <c r="AB24" s="180">
        <v>6</v>
      </c>
      <c r="AC24" s="180">
        <v>3</v>
      </c>
      <c r="AD24" s="180">
        <v>1</v>
      </c>
      <c r="AE24" s="180">
        <v>0</v>
      </c>
      <c r="AF24" s="180">
        <v>0</v>
      </c>
      <c r="AG24" s="180">
        <v>0</v>
      </c>
      <c r="AH24" s="180">
        <v>0</v>
      </c>
    </row>
    <row r="25" spans="1:39" ht="9.6" customHeight="1" x14ac:dyDescent="0.25">
      <c r="A25" s="224">
        <v>10</v>
      </c>
      <c r="B25" s="261">
        <f>IF($E25="","",VLOOKUP($E25,'Lány 6 kcs B ELO'!$A$7:$O$48,14))</f>
        <v>0</v>
      </c>
      <c r="C25" s="261">
        <f>IF($E25="","",VLOOKUP($E25,'Lány 6 kcs B ELO'!$A$7:$O$48,15))</f>
        <v>0</v>
      </c>
      <c r="D25" s="262">
        <f>IF($E25="","",VLOOKUP($E25,'Lány 6 kcs B ELO'!$A$7:$O$48,5))</f>
        <v>0</v>
      </c>
      <c r="E25" s="263">
        <v>21</v>
      </c>
      <c r="F25" s="274" t="str">
        <f>UPPER(IF($E25="","",VLOOKUP($E25,'Lány 6 kcs B ELO'!$A$7:$O$48,2)))</f>
        <v xml:space="preserve">SZÁRAZ </v>
      </c>
      <c r="G25" s="274" t="str">
        <f>IF($E25="","",VLOOKUP($E25,'Lány 6 kcs B ELO'!$A$7:$O$48,3))</f>
        <v>Dóra</v>
      </c>
      <c r="H25" s="274"/>
      <c r="I25" s="274" t="str">
        <f>IF($E25="","",VLOOKUP($E25,'Lány 6 kcs B ELO'!$A$7:$O$48,4))</f>
        <v>Eötvös József Gimnázium és Kollégium</v>
      </c>
      <c r="J25" s="275"/>
      <c r="K25" s="266" t="s">
        <v>401</v>
      </c>
      <c r="L25" s="276"/>
      <c r="M25" s="266"/>
      <c r="N25" s="281"/>
      <c r="O25" s="219"/>
      <c r="P25" s="320"/>
      <c r="Q25" s="219"/>
      <c r="R25" s="320"/>
      <c r="S25" s="223"/>
      <c r="T25" s="59"/>
      <c r="U25" s="59"/>
      <c r="V25" s="59"/>
      <c r="W25" s="59"/>
      <c r="X25" s="59"/>
      <c r="Y25" s="179"/>
      <c r="Z25" s="179"/>
      <c r="AA25" s="179" t="s">
        <v>114</v>
      </c>
      <c r="AB25" s="180">
        <v>3</v>
      </c>
      <c r="AC25" s="180">
        <v>2</v>
      </c>
      <c r="AD25" s="180">
        <v>1</v>
      </c>
      <c r="AE25" s="180">
        <v>0</v>
      </c>
      <c r="AF25" s="180">
        <v>0</v>
      </c>
      <c r="AG25" s="180">
        <v>0</v>
      </c>
      <c r="AH25" s="180">
        <v>0</v>
      </c>
    </row>
    <row r="26" spans="1:39" ht="9.6" customHeight="1" x14ac:dyDescent="0.25">
      <c r="A26" s="224"/>
      <c r="B26" s="268"/>
      <c r="C26" s="268"/>
      <c r="D26" s="269"/>
      <c r="E26" s="277"/>
      <c r="F26" s="266"/>
      <c r="G26" s="266"/>
      <c r="H26" s="270"/>
      <c r="I26" s="266"/>
      <c r="J26" s="278"/>
      <c r="K26" s="279" t="s">
        <v>140</v>
      </c>
      <c r="L26" s="226" t="s">
        <v>384</v>
      </c>
      <c r="M26" s="272" t="str">
        <f>UPPER(IF(OR(L26="a",L26="as"),K24,IF(OR(L26="b",L26="bs"),K28,0)))</f>
        <v xml:space="preserve">HORVÁTH </v>
      </c>
      <c r="N26" s="280"/>
      <c r="O26" s="219"/>
      <c r="P26" s="320"/>
      <c r="Q26" s="219"/>
      <c r="R26" s="320"/>
      <c r="S26" s="223"/>
      <c r="T26" s="59"/>
      <c r="U26" s="59"/>
      <c r="V26" s="59"/>
      <c r="W26" s="59"/>
      <c r="X26" s="59"/>
      <c r="AL26" s="59"/>
      <c r="AM26" s="59"/>
    </row>
    <row r="27" spans="1:39" ht="9.6" customHeight="1" x14ac:dyDescent="0.25">
      <c r="A27" s="224">
        <v>11</v>
      </c>
      <c r="B27" s="261">
        <f>IF($E27="","",VLOOKUP($E27,'Lány 6 kcs B ELO'!$A$7:$O$48,14))</f>
        <v>0</v>
      </c>
      <c r="C27" s="261">
        <f>IF($E27="","",VLOOKUP($E27,'Lány 6 kcs B ELO'!$A$7:$O$48,15))</f>
        <v>0</v>
      </c>
      <c r="D27" s="262">
        <f>IF($E27="","",VLOOKUP($E27,'Lány 6 kcs B ELO'!$A$7:$O$48,5))</f>
        <v>0</v>
      </c>
      <c r="E27" s="263">
        <v>13</v>
      </c>
      <c r="F27" s="274" t="str">
        <f>UPPER(IF($E27="","",VLOOKUP($E27,'Lány 6 kcs B ELO'!$A$7:$O$48,2)))</f>
        <v xml:space="preserve">HORVÁTH </v>
      </c>
      <c r="G27" s="274" t="str">
        <f>IF($E27="","",VLOOKUP($E27,'Lány 6 kcs B ELO'!$A$7:$O$48,3))</f>
        <v>Stella</v>
      </c>
      <c r="H27" s="274"/>
      <c r="I27" s="274" t="str">
        <f>IF($E27="","",VLOOKUP($E27,'Lány 6 kcs B ELO'!$A$7:$O$48,4))</f>
        <v>Soproni Széchenyi István Gimnázium</v>
      </c>
      <c r="J27" s="265"/>
      <c r="K27" s="266"/>
      <c r="L27" s="282"/>
      <c r="M27" s="266" t="s">
        <v>409</v>
      </c>
      <c r="N27" s="283"/>
      <c r="O27" s="219"/>
      <c r="P27" s="320"/>
      <c r="Q27" s="219"/>
      <c r="R27" s="320"/>
      <c r="S27" s="223"/>
      <c r="T27" s="59"/>
      <c r="U27" s="59"/>
      <c r="V27" s="59"/>
      <c r="W27" s="59"/>
      <c r="X27" s="59"/>
      <c r="AL27" s="59"/>
      <c r="AM27" s="59"/>
    </row>
    <row r="28" spans="1:39" ht="9.6" customHeight="1" x14ac:dyDescent="0.25">
      <c r="A28" s="218"/>
      <c r="B28" s="268"/>
      <c r="C28" s="268"/>
      <c r="D28" s="269"/>
      <c r="E28" s="277"/>
      <c r="F28" s="266"/>
      <c r="G28" s="266"/>
      <c r="H28" s="270"/>
      <c r="I28" s="279" t="s">
        <v>140</v>
      </c>
      <c r="J28" s="225" t="s">
        <v>383</v>
      </c>
      <c r="K28" s="272" t="str">
        <f>UPPER(IF(OR(J28="a",J28="as"),F27,IF(OR(J28="b",J28="bs"),F29,0)))</f>
        <v xml:space="preserve">HORVÁTH </v>
      </c>
      <c r="L28" s="284"/>
      <c r="M28" s="266"/>
      <c r="N28" s="283"/>
      <c r="O28" s="219"/>
      <c r="P28" s="320"/>
      <c r="Q28" s="219"/>
      <c r="R28" s="320"/>
      <c r="S28" s="223"/>
      <c r="T28" s="59"/>
      <c r="U28" s="59"/>
      <c r="V28" s="59"/>
      <c r="W28" s="59"/>
      <c r="X28" s="59"/>
      <c r="Y28" s="59"/>
      <c r="Z28" s="59"/>
      <c r="AA28" s="59"/>
      <c r="AB28" s="59"/>
      <c r="AC28" s="59"/>
      <c r="AD28" s="59"/>
      <c r="AE28" s="59"/>
      <c r="AF28" s="59"/>
      <c r="AG28" s="59"/>
      <c r="AH28" s="59"/>
      <c r="AI28" s="59"/>
      <c r="AJ28" s="59"/>
      <c r="AK28" s="59"/>
      <c r="AL28" s="59"/>
      <c r="AM28" s="59"/>
    </row>
    <row r="29" spans="1:39" ht="9.6" customHeight="1" x14ac:dyDescent="0.25">
      <c r="A29" s="224">
        <v>12</v>
      </c>
      <c r="B29" s="261">
        <f>IF($E29="","",VLOOKUP($E29,'Lány 6 kcs B ELO'!$A$7:$O$48,14))</f>
        <v>0</v>
      </c>
      <c r="C29" s="261">
        <f>IF($E29="","",VLOOKUP($E29,'Lány 6 kcs B ELO'!$A$7:$O$48,15))</f>
        <v>0</v>
      </c>
      <c r="D29" s="262">
        <f>IF($E29="","",VLOOKUP($E29,'Lány 6 kcs B ELO'!$A$7:$O$48,5))</f>
        <v>0</v>
      </c>
      <c r="E29" s="263">
        <v>28</v>
      </c>
      <c r="F29" s="274" t="str">
        <f>UPPER(IF($E29="","",VLOOKUP($E29,'Lány 6 kcs B ELO'!$A$7:$O$48,2)))</f>
        <v xml:space="preserve">MAGYARI </v>
      </c>
      <c r="G29" s="274" t="str">
        <f>IF($E29="","",VLOOKUP($E29,'Lány 6 kcs B ELO'!$A$7:$O$48,3))</f>
        <v>Ágnes</v>
      </c>
      <c r="H29" s="274"/>
      <c r="I29" s="274" t="str">
        <f>IF($E29="","",VLOOKUP($E29,'Lány 6 kcs B ELO'!$A$7:$O$48,4))</f>
        <v>Bonyhádi Petőfi Sándor Evangélikus Gimnázium, Kollégium, Általános Iskola és Alapfokú Művészeti Iskola</v>
      </c>
      <c r="J29" s="285"/>
      <c r="K29" s="266" t="s">
        <v>404</v>
      </c>
      <c r="L29" s="266"/>
      <c r="M29" s="266"/>
      <c r="N29" s="283"/>
      <c r="O29" s="219"/>
      <c r="P29" s="320"/>
      <c r="Q29" s="219"/>
      <c r="R29" s="320"/>
      <c r="S29" s="223"/>
      <c r="T29" s="59"/>
      <c r="U29" s="59"/>
      <c r="V29" s="59"/>
      <c r="W29" s="59"/>
      <c r="X29" s="59"/>
      <c r="Y29" s="59"/>
      <c r="Z29" s="59"/>
      <c r="AA29" s="59"/>
      <c r="AB29" s="59"/>
      <c r="AC29" s="59"/>
      <c r="AD29" s="59"/>
      <c r="AE29" s="59"/>
      <c r="AF29" s="59"/>
      <c r="AG29" s="59"/>
      <c r="AH29" s="59"/>
      <c r="AI29" s="59"/>
      <c r="AJ29" s="59"/>
      <c r="AK29" s="59"/>
      <c r="AL29" s="59"/>
      <c r="AM29" s="59"/>
    </row>
    <row r="30" spans="1:39" ht="9.6" customHeight="1" x14ac:dyDescent="0.25">
      <c r="A30" s="224"/>
      <c r="B30" s="268"/>
      <c r="C30" s="268"/>
      <c r="D30" s="269"/>
      <c r="E30" s="277"/>
      <c r="F30" s="266"/>
      <c r="G30" s="266"/>
      <c r="H30" s="270"/>
      <c r="I30" s="266"/>
      <c r="J30" s="278"/>
      <c r="K30" s="266"/>
      <c r="L30" s="266"/>
      <c r="M30" s="279" t="s">
        <v>140</v>
      </c>
      <c r="N30" s="226" t="s">
        <v>383</v>
      </c>
      <c r="O30" s="272" t="str">
        <f>UPPER(IF(OR(N30="a",N30="as"),M26,IF(OR(N30="b",N30="bs"),M34,0)))</f>
        <v xml:space="preserve">HORVÁTH </v>
      </c>
      <c r="P30" s="322"/>
      <c r="Q30" s="219"/>
      <c r="R30" s="320"/>
      <c r="S30" s="223"/>
      <c r="T30" s="59"/>
      <c r="U30" s="59"/>
      <c r="V30" s="59"/>
      <c r="W30" s="59"/>
      <c r="X30" s="59"/>
      <c r="Y30" s="59"/>
      <c r="Z30" s="59"/>
      <c r="AA30" s="59"/>
      <c r="AB30" s="59"/>
      <c r="AC30" s="59"/>
      <c r="AD30" s="59"/>
      <c r="AE30" s="59"/>
      <c r="AF30" s="59"/>
      <c r="AG30" s="59"/>
      <c r="AH30" s="59"/>
      <c r="AI30" s="59"/>
      <c r="AJ30" s="59"/>
      <c r="AK30" s="59"/>
    </row>
    <row r="31" spans="1:39" ht="9.6" customHeight="1" x14ac:dyDescent="0.25">
      <c r="A31" s="224">
        <v>13</v>
      </c>
      <c r="B31" s="261">
        <f>IF($E31="","",VLOOKUP($E31,'Lány 6 kcs B ELO'!$A$7:$O$48,14))</f>
        <v>0</v>
      </c>
      <c r="C31" s="261">
        <f>IF($E31="","",VLOOKUP($E31,'Lány 6 kcs B ELO'!$A$7:$O$48,15))</f>
        <v>0</v>
      </c>
      <c r="D31" s="262">
        <f>IF($E31="","",VLOOKUP($E31,'Lány 6 kcs B ELO'!$A$7:$O$48,5))</f>
        <v>0</v>
      </c>
      <c r="E31" s="263">
        <v>23</v>
      </c>
      <c r="F31" s="274" t="str">
        <f>UPPER(IF($E31="","",VLOOKUP($E31,'Lány 6 kcs B ELO'!$A$7:$O$48,2)))</f>
        <v xml:space="preserve">KOVÁCS </v>
      </c>
      <c r="G31" s="274" t="str">
        <f>IF($E31="","",VLOOKUP($E31,'Lány 6 kcs B ELO'!$A$7:$O$48,3))</f>
        <v>Szonja</v>
      </c>
      <c r="H31" s="274"/>
      <c r="I31" s="274" t="str">
        <f>IF($E31="","",VLOOKUP($E31,'Lány 6 kcs B ELO'!$A$7:$O$48,4))</f>
        <v>Dunakeszi IV. Béla Király Gimnázium</v>
      </c>
      <c r="J31" s="287"/>
      <c r="K31" s="266"/>
      <c r="L31" s="266"/>
      <c r="M31" s="266"/>
      <c r="N31" s="283"/>
      <c r="O31" s="266" t="s">
        <v>401</v>
      </c>
      <c r="P31" s="220"/>
      <c r="Q31" s="219"/>
      <c r="R31" s="320"/>
      <c r="S31" s="223"/>
      <c r="T31" s="59"/>
      <c r="U31" s="59"/>
      <c r="V31" s="59"/>
      <c r="W31" s="59"/>
      <c r="X31" s="59"/>
      <c r="Y31" s="59"/>
      <c r="Z31" s="59"/>
      <c r="AA31" s="59"/>
      <c r="AB31" s="59"/>
      <c r="AC31" s="59"/>
      <c r="AD31" s="59"/>
      <c r="AE31" s="59"/>
      <c r="AF31" s="59"/>
      <c r="AG31" s="59"/>
      <c r="AH31" s="59"/>
      <c r="AI31" s="59"/>
      <c r="AJ31" s="59"/>
      <c r="AK31" s="59"/>
    </row>
    <row r="32" spans="1:39" ht="9.6" customHeight="1" x14ac:dyDescent="0.25">
      <c r="A32" s="224"/>
      <c r="B32" s="268"/>
      <c r="C32" s="268"/>
      <c r="D32" s="269"/>
      <c r="E32" s="277"/>
      <c r="F32" s="266"/>
      <c r="G32" s="266"/>
      <c r="H32" s="270"/>
      <c r="I32" s="279" t="s">
        <v>140</v>
      </c>
      <c r="J32" s="225" t="s">
        <v>383</v>
      </c>
      <c r="K32" s="272" t="str">
        <f>UPPER(IF(OR(J32="a",J32="as"),F31,IF(OR(J32="b",J32="bs"),F33,0)))</f>
        <v xml:space="preserve">KOVÁCS </v>
      </c>
      <c r="L32" s="272"/>
      <c r="M32" s="266"/>
      <c r="N32" s="283"/>
      <c r="O32" s="219"/>
      <c r="P32" s="220"/>
      <c r="Q32" s="219"/>
      <c r="R32" s="320"/>
      <c r="S32" s="223"/>
      <c r="T32" s="59"/>
      <c r="U32" s="59"/>
      <c r="V32" s="59"/>
      <c r="W32" s="59"/>
      <c r="X32" s="59"/>
      <c r="Y32" s="59"/>
      <c r="Z32" s="59"/>
      <c r="AA32" s="59"/>
      <c r="AB32" s="59"/>
      <c r="AC32" s="59"/>
      <c r="AD32" s="59"/>
      <c r="AE32" s="59"/>
      <c r="AF32" s="59"/>
      <c r="AG32" s="59"/>
      <c r="AH32" s="59"/>
      <c r="AI32" s="59"/>
      <c r="AJ32" s="59"/>
      <c r="AK32" s="59"/>
    </row>
    <row r="33" spans="1:37" ht="9.6" customHeight="1" x14ac:dyDescent="0.25">
      <c r="A33" s="224">
        <v>14</v>
      </c>
      <c r="B33" s="261">
        <f>IF($E33="","",VLOOKUP($E33,'Lány 6 kcs B ELO'!$A$7:$O$48,14))</f>
        <v>0</v>
      </c>
      <c r="C33" s="261">
        <f>IF($E33="","",VLOOKUP($E33,'Lány 6 kcs B ELO'!$A$7:$O$48,15))</f>
        <v>0</v>
      </c>
      <c r="D33" s="262">
        <f>IF($E33="","",VLOOKUP($E33,'Lány 6 kcs B ELO'!$A$7:$O$48,5))</f>
        <v>0</v>
      </c>
      <c r="E33" s="263">
        <v>27</v>
      </c>
      <c r="F33" s="274" t="str">
        <f>UPPER(IF($E33="","",VLOOKUP($E33,'Lány 6 kcs B ELO'!$A$7:$O$48,2)))</f>
        <v xml:space="preserve">GÉGÉNY </v>
      </c>
      <c r="G33" s="274" t="str">
        <f>IF($E33="","",VLOOKUP($E33,'Lány 6 kcs B ELO'!$A$7:$O$48,3))</f>
        <v>Laura</v>
      </c>
      <c r="H33" s="274"/>
      <c r="I33" s="274" t="str">
        <f>IF($E33="","",VLOOKUP($E33,'Lány 6 kcs B ELO'!$A$7:$O$48,4))</f>
        <v>Nyíregyházi SZC Széchenyi István Technikum és Kollégium</v>
      </c>
      <c r="J33" s="275"/>
      <c r="K33" s="266" t="s">
        <v>402</v>
      </c>
      <c r="L33" s="276"/>
      <c r="M33" s="266"/>
      <c r="N33" s="283"/>
      <c r="O33" s="219"/>
      <c r="P33" s="220"/>
      <c r="Q33" s="219"/>
      <c r="R33" s="320"/>
      <c r="S33" s="223"/>
      <c r="T33" s="59"/>
      <c r="U33" s="59"/>
      <c r="V33" s="59"/>
      <c r="W33" s="59"/>
      <c r="X33" s="59"/>
      <c r="Y33" s="59"/>
      <c r="Z33" s="59"/>
      <c r="AA33" s="59"/>
      <c r="AB33" s="59"/>
      <c r="AC33" s="59"/>
      <c r="AD33" s="59"/>
      <c r="AE33" s="59"/>
      <c r="AF33" s="59"/>
      <c r="AG33" s="59"/>
      <c r="AH33" s="59"/>
      <c r="AI33" s="59"/>
      <c r="AJ33" s="59"/>
      <c r="AK33" s="59"/>
    </row>
    <row r="34" spans="1:37" ht="9.6" customHeight="1" x14ac:dyDescent="0.25">
      <c r="A34" s="224"/>
      <c r="B34" s="268"/>
      <c r="C34" s="268"/>
      <c r="D34" s="269"/>
      <c r="E34" s="277"/>
      <c r="F34" s="266"/>
      <c r="G34" s="266"/>
      <c r="H34" s="270"/>
      <c r="I34" s="266"/>
      <c r="J34" s="278"/>
      <c r="K34" s="279" t="s">
        <v>140</v>
      </c>
      <c r="L34" s="226" t="s">
        <v>383</v>
      </c>
      <c r="M34" s="272" t="str">
        <f>UPPER(IF(OR(L34="a",L34="as"),K32,IF(OR(L34="b",L34="bs"),K36,0)))</f>
        <v xml:space="preserve">KOVÁCS </v>
      </c>
      <c r="N34" s="289"/>
      <c r="O34" s="219"/>
      <c r="P34" s="220"/>
      <c r="Q34" s="219"/>
      <c r="R34" s="320"/>
      <c r="S34" s="223"/>
      <c r="T34" s="59"/>
      <c r="U34" s="59"/>
      <c r="V34" s="59"/>
      <c r="W34" s="59"/>
      <c r="X34" s="59"/>
      <c r="Y34" s="59"/>
      <c r="Z34" s="59"/>
      <c r="AA34" s="59"/>
      <c r="AB34" s="59"/>
      <c r="AC34" s="59"/>
      <c r="AD34" s="59"/>
      <c r="AE34" s="59"/>
      <c r="AF34" s="59"/>
      <c r="AG34" s="59"/>
      <c r="AH34" s="59"/>
      <c r="AI34" s="59"/>
      <c r="AJ34" s="59"/>
      <c r="AK34" s="59"/>
    </row>
    <row r="35" spans="1:37" ht="9.6" customHeight="1" x14ac:dyDescent="0.25">
      <c r="A35" s="224">
        <v>15</v>
      </c>
      <c r="B35" s="261">
        <f>IF($E35="","",VLOOKUP($E35,'Lány 6 kcs B ELO'!$A$7:$O$48,14))</f>
        <v>0</v>
      </c>
      <c r="C35" s="261">
        <f>IF($E35="","",VLOOKUP($E35,'Lány 6 kcs B ELO'!$A$7:$O$48,15))</f>
        <v>0</v>
      </c>
      <c r="D35" s="262">
        <f>IF($E35="","",VLOOKUP($E35,'Lány 6 kcs B ELO'!$A$7:$O$48,5))</f>
        <v>0</v>
      </c>
      <c r="E35" s="263">
        <v>10</v>
      </c>
      <c r="F35" s="274" t="str">
        <f>UPPER(IF($E35="","",VLOOKUP($E35,'Lány 6 kcs B ELO'!$A$7:$O$48,2)))</f>
        <v xml:space="preserve">BABÁLY </v>
      </c>
      <c r="G35" s="274" t="str">
        <f>IF($E35="","",VLOOKUP($E35,'Lány 6 kcs B ELO'!$A$7:$O$48,3))</f>
        <v>Boglárka</v>
      </c>
      <c r="H35" s="274"/>
      <c r="I35" s="274" t="str">
        <f>IF($E35="","",VLOOKUP($E35,'Lány 6 kcs B ELO'!$A$7:$O$48,4))</f>
        <v>Kispesti Erkel Ferenc Általános Iskola</v>
      </c>
      <c r="J35" s="265"/>
      <c r="K35" s="266"/>
      <c r="L35" s="282"/>
      <c r="M35" s="266" t="s">
        <v>419</v>
      </c>
      <c r="N35" s="281"/>
      <c r="O35" s="219"/>
      <c r="P35" s="220"/>
      <c r="Q35" s="219"/>
      <c r="R35" s="320"/>
      <c r="S35" s="223"/>
      <c r="T35" s="59"/>
      <c r="U35" s="59"/>
      <c r="V35" s="59"/>
      <c r="W35" s="59"/>
      <c r="X35" s="59"/>
      <c r="Y35" s="59"/>
      <c r="Z35" s="59"/>
      <c r="AA35" s="59"/>
      <c r="AB35" s="59"/>
      <c r="AC35" s="59"/>
      <c r="AD35" s="59"/>
      <c r="AE35" s="59"/>
      <c r="AF35" s="59"/>
      <c r="AG35" s="59"/>
      <c r="AH35" s="59"/>
      <c r="AI35" s="59"/>
      <c r="AJ35" s="59"/>
      <c r="AK35" s="59"/>
    </row>
    <row r="36" spans="1:37" ht="9.6" customHeight="1" x14ac:dyDescent="0.25">
      <c r="A36" s="224"/>
      <c r="B36" s="268"/>
      <c r="C36" s="268"/>
      <c r="D36" s="269"/>
      <c r="E36" s="268"/>
      <c r="F36" s="266"/>
      <c r="G36" s="266"/>
      <c r="H36" s="270"/>
      <c r="I36" s="279" t="s">
        <v>140</v>
      </c>
      <c r="J36" s="225" t="s">
        <v>383</v>
      </c>
      <c r="K36" s="272" t="str">
        <f>UPPER(IF(OR(J36="a",J36="as"),F35,IF(OR(J36="b",J36="bs"),F37,0)))</f>
        <v xml:space="preserve">BABÁLY </v>
      </c>
      <c r="L36" s="284"/>
      <c r="M36" s="266"/>
      <c r="N36" s="281"/>
      <c r="O36" s="219"/>
      <c r="P36" s="220"/>
      <c r="Q36" s="219"/>
      <c r="R36" s="320"/>
      <c r="S36" s="223"/>
      <c r="T36" s="59"/>
      <c r="U36" s="59"/>
      <c r="V36" s="59"/>
      <c r="W36" s="59"/>
      <c r="X36" s="59"/>
      <c r="Y36" s="59"/>
      <c r="Z36" s="59"/>
      <c r="AA36" s="59"/>
      <c r="AB36" s="59"/>
      <c r="AC36" s="59"/>
      <c r="AD36" s="59"/>
      <c r="AE36" s="59"/>
      <c r="AF36" s="59"/>
      <c r="AG36" s="59"/>
      <c r="AH36" s="59"/>
      <c r="AI36" s="59"/>
      <c r="AJ36" s="59"/>
      <c r="AK36" s="59"/>
    </row>
    <row r="37" spans="1:37" ht="9.6" customHeight="1" x14ac:dyDescent="0.25">
      <c r="A37" s="218">
        <v>16</v>
      </c>
      <c r="B37" s="261">
        <f>IF($E37="","",VLOOKUP($E37,'Lány 6 kcs B ELO'!$A$7:$O$48,14))</f>
        <v>0</v>
      </c>
      <c r="C37" s="261">
        <f>IF($E37="","",VLOOKUP($E37,'Lány 6 kcs B ELO'!$A$7:$O$48,15))</f>
        <v>0</v>
      </c>
      <c r="D37" s="262">
        <f>IF($E37="","",VLOOKUP($E37,'Lány 6 kcs B ELO'!$A$7:$O$48,5))</f>
        <v>0</v>
      </c>
      <c r="E37" s="263">
        <v>5</v>
      </c>
      <c r="F37" s="264" t="str">
        <f>UPPER(IF($E37="","",VLOOKUP($E37,'Lány 6 kcs B ELO'!$A$7:$O$48,2)))</f>
        <v xml:space="preserve">BARTOLÁK </v>
      </c>
      <c r="G37" s="264" t="str">
        <f>IF($E37="","",VLOOKUP($E37,'Lány 6 kcs B ELO'!$A$7:$O$48,3))</f>
        <v>Maja</v>
      </c>
      <c r="H37" s="264"/>
      <c r="I37" s="264" t="str">
        <f>IF($E37="","",VLOOKUP($E37,'Lány 6 kcs B ELO'!$A$7:$O$48,4))</f>
        <v>Orosházi Táncsics Mihály Gimnázium és Kollégium</v>
      </c>
      <c r="J37" s="285"/>
      <c r="K37" s="266" t="s">
        <v>399</v>
      </c>
      <c r="L37" s="266"/>
      <c r="M37" s="266"/>
      <c r="N37" s="281"/>
      <c r="O37" s="220"/>
      <c r="P37" s="220"/>
      <c r="Q37" s="219"/>
      <c r="R37" s="320"/>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24"/>
      <c r="B38" s="268"/>
      <c r="C38" s="268"/>
      <c r="D38" s="269"/>
      <c r="E38" s="268"/>
      <c r="F38" s="266"/>
      <c r="G38" s="266"/>
      <c r="H38" s="270"/>
      <c r="I38" s="266"/>
      <c r="J38" s="278"/>
      <c r="K38" s="266"/>
      <c r="L38" s="266"/>
      <c r="M38" s="266"/>
      <c r="N38" s="281"/>
      <c r="O38" s="323" t="s">
        <v>144</v>
      </c>
      <c r="P38" s="324"/>
      <c r="Q38" s="272" t="s">
        <v>455</v>
      </c>
      <c r="R38" s="325"/>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18">
        <v>17</v>
      </c>
      <c r="B39" s="261">
        <f>IF($E39="","",VLOOKUP($E39,'Lány 6 kcs B ELO'!$A$7:$O$48,14))</f>
        <v>0</v>
      </c>
      <c r="C39" s="261">
        <f>IF($E39="","",VLOOKUP($E39,'Lány 6 kcs B ELO'!$A$7:$O$48,15))</f>
        <v>0</v>
      </c>
      <c r="D39" s="262">
        <f>IF($E39="","",VLOOKUP($E39,'Lány 6 kcs B ELO'!$A$7:$O$48,5))</f>
        <v>0</v>
      </c>
      <c r="E39" s="263">
        <v>8</v>
      </c>
      <c r="F39" s="264" t="str">
        <f>UPPER(IF($E39="","",VLOOKUP($E39,'Lány 6 kcs B ELO'!$A$7:$O$48,2)))</f>
        <v xml:space="preserve">TURAI </v>
      </c>
      <c r="G39" s="264" t="str">
        <f>IF($E39="","",VLOOKUP($E39,'Lány 6 kcs B ELO'!$A$7:$O$48,3))</f>
        <v>Hanna</v>
      </c>
      <c r="H39" s="264"/>
      <c r="I39" s="264" t="str">
        <f>IF($E39="","",VLOOKUP($E39,'Lány 6 kcs B ELO'!$A$7:$O$48,4))</f>
        <v>Irinyi János Református Oktatási Központ - Óvoda, Általános Iskola, Technikum, Szakgimnázium és Diákotthon</v>
      </c>
      <c r="J39" s="265"/>
      <c r="K39" s="266"/>
      <c r="L39" s="266"/>
      <c r="M39" s="266"/>
      <c r="N39" s="281"/>
      <c r="O39" s="279" t="s">
        <v>140</v>
      </c>
      <c r="P39" s="326"/>
      <c r="Q39" s="266" t="s">
        <v>402</v>
      </c>
      <c r="R39" s="320"/>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24"/>
      <c r="B40" s="268"/>
      <c r="C40" s="268"/>
      <c r="D40" s="269"/>
      <c r="E40" s="268"/>
      <c r="F40" s="266"/>
      <c r="G40" s="266"/>
      <c r="H40" s="270"/>
      <c r="I40" s="279" t="s">
        <v>140</v>
      </c>
      <c r="J40" s="225" t="s">
        <v>383</v>
      </c>
      <c r="K40" s="272" t="str">
        <f>UPPER(IF(OR(J40="a",J40="as"),F39,IF(OR(J40="b",J40="bs"),F41,0)))</f>
        <v xml:space="preserve">TURAI </v>
      </c>
      <c r="L40" s="272"/>
      <c r="M40" s="266"/>
      <c r="N40" s="281"/>
      <c r="O40" s="219"/>
      <c r="P40" s="220"/>
      <c r="Q40" s="219"/>
      <c r="R40" s="320"/>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24">
        <v>18</v>
      </c>
      <c r="B41" s="261">
        <f>IF($E41="","",VLOOKUP($E41,'Lány 6 kcs B ELO'!$A$7:$O$48,14))</f>
        <v>0</v>
      </c>
      <c r="C41" s="261">
        <f>IF($E41="","",VLOOKUP($E41,'Lány 6 kcs B ELO'!$A$7:$O$48,15))</f>
        <v>0</v>
      </c>
      <c r="D41" s="262">
        <f>IF($E41="","",VLOOKUP($E41,'Lány 6 kcs B ELO'!$A$7:$O$48,5))</f>
        <v>0</v>
      </c>
      <c r="E41" s="263">
        <v>19</v>
      </c>
      <c r="F41" s="274" t="str">
        <f>UPPER(IF($E41="","",VLOOKUP($E41,'Lány 6 kcs B ELO'!$A$7:$O$48,2)))</f>
        <v>KOLLÁR</v>
      </c>
      <c r="G41" s="274" t="str">
        <f>IF($E41="","",VLOOKUP($E41,'Lány 6 kcs B ELO'!$A$7:$O$48,3))</f>
        <v>Zoé</v>
      </c>
      <c r="H41" s="274"/>
      <c r="I41" s="274" t="str">
        <f>IF($E41="","",VLOOKUP($E41,'Lány 6 kcs B ELO'!$A$7:$O$48,4))</f>
        <v>Szent István Sport Általános Iskola és Gimnázium</v>
      </c>
      <c r="J41" s="275"/>
      <c r="K41" s="266" t="s">
        <v>400</v>
      </c>
      <c r="L41" s="276"/>
      <c r="M41" s="266"/>
      <c r="N41" s="281"/>
      <c r="O41" s="219"/>
      <c r="P41" s="220"/>
      <c r="Q41" s="344" t="str">
        <f>IF(Y3="","",CONCATENATE(AB1," pont"))</f>
        <v/>
      </c>
      <c r="R41" s="344"/>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24"/>
      <c r="B42" s="268"/>
      <c r="C42" s="268"/>
      <c r="D42" s="269"/>
      <c r="E42" s="277"/>
      <c r="F42" s="266"/>
      <c r="G42" s="266"/>
      <c r="H42" s="270"/>
      <c r="I42" s="266"/>
      <c r="J42" s="278"/>
      <c r="K42" s="279" t="s">
        <v>140</v>
      </c>
      <c r="L42" s="226" t="s">
        <v>384</v>
      </c>
      <c r="M42" s="272" t="str">
        <f>UPPER(IF(OR(L42="a",L42="as"),K40,IF(OR(L42="b",L42="bs"),K44,0)))</f>
        <v xml:space="preserve">CSONKA </v>
      </c>
      <c r="N42" s="280"/>
      <c r="O42" s="219"/>
      <c r="P42" s="220"/>
      <c r="Q42" s="219"/>
      <c r="R42" s="320"/>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24">
        <v>19</v>
      </c>
      <c r="B43" s="261">
        <f>IF($E43="","",VLOOKUP($E43,'Lány 6 kcs B ELO'!$A$7:$O$48,14))</f>
        <v>0</v>
      </c>
      <c r="C43" s="261">
        <f>IF($E43="","",VLOOKUP($E43,'Lány 6 kcs B ELO'!$A$7:$O$48,15))</f>
        <v>0</v>
      </c>
      <c r="D43" s="262">
        <f>IF($E43="","",VLOOKUP($E43,'Lány 6 kcs B ELO'!$A$7:$O$48,5))</f>
        <v>0</v>
      </c>
      <c r="E43" s="263">
        <v>16</v>
      </c>
      <c r="F43" s="274" t="str">
        <f>UPPER(IF($E43="","",VLOOKUP($E43,'Lány 6 kcs B ELO'!$A$7:$O$48,2)))</f>
        <v xml:space="preserve">BIRNER </v>
      </c>
      <c r="G43" s="274" t="str">
        <f>IF($E43="","",VLOOKUP($E43,'Lány 6 kcs B ELO'!$A$7:$O$48,3))</f>
        <v>Léna Petra</v>
      </c>
      <c r="H43" s="274"/>
      <c r="I43" s="274" t="str">
        <f>IF($E43="","",VLOOKUP($E43,'Lány 6 kcs B ELO'!$A$7:$O$48,4))</f>
        <v>Gyöngyössolymosi Nagy Gyula Katolikus Általános Iskola és Alapfokú Művészeti Iskola</v>
      </c>
      <c r="J43" s="265"/>
      <c r="K43" s="266"/>
      <c r="L43" s="282"/>
      <c r="M43" s="266" t="s">
        <v>423</v>
      </c>
      <c r="N43" s="283"/>
      <c r="O43" s="219"/>
      <c r="P43" s="220"/>
      <c r="Q43" s="219"/>
      <c r="R43" s="320"/>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24"/>
      <c r="B44" s="268"/>
      <c r="C44" s="268"/>
      <c r="D44" s="269"/>
      <c r="E44" s="277"/>
      <c r="F44" s="266"/>
      <c r="G44" s="266"/>
      <c r="H44" s="270"/>
      <c r="I44" s="279" t="s">
        <v>140</v>
      </c>
      <c r="J44" s="225" t="s">
        <v>384</v>
      </c>
      <c r="K44" s="272" t="str">
        <f>UPPER(IF(OR(J44="a",J44="as"),F43,IF(OR(J44="b",J44="bs"),F45,0)))</f>
        <v xml:space="preserve">CSONKA </v>
      </c>
      <c r="L44" s="284"/>
      <c r="M44" s="266"/>
      <c r="N44" s="283"/>
      <c r="O44" s="219"/>
      <c r="P44" s="220"/>
      <c r="Q44" s="219"/>
      <c r="R44" s="320"/>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24">
        <v>20</v>
      </c>
      <c r="B45" s="261">
        <f>IF($E45="","",VLOOKUP($E45,'Lány 6 kcs B ELO'!$A$7:$O$48,14))</f>
        <v>0</v>
      </c>
      <c r="C45" s="261">
        <f>IF($E45="","",VLOOKUP($E45,'Lány 6 kcs B ELO'!$A$7:$O$48,15))</f>
        <v>0</v>
      </c>
      <c r="D45" s="262">
        <f>IF($E45="","",VLOOKUP($E45,'Lány 6 kcs B ELO'!$A$7:$O$48,5))</f>
        <v>0</v>
      </c>
      <c r="E45" s="263">
        <v>26</v>
      </c>
      <c r="F45" s="274" t="str">
        <f>UPPER(IF($E45="","",VLOOKUP($E45,'Lány 6 kcs B ELO'!$A$7:$O$48,2)))</f>
        <v xml:space="preserve">CSONKA </v>
      </c>
      <c r="G45" s="274" t="str">
        <f>IF($E45="","",VLOOKUP($E45,'Lány 6 kcs B ELO'!$A$7:$O$48,3))</f>
        <v>Mira</v>
      </c>
      <c r="H45" s="274"/>
      <c r="I45" s="274" t="str">
        <f>IF($E45="","",VLOOKUP($E45,'Lány 6 kcs B ELO'!$A$7:$O$48,4))</f>
        <v>Nyíregyházi Vasvári Pál Gimnázium</v>
      </c>
      <c r="J45" s="285"/>
      <c r="K45" s="266" t="s">
        <v>400</v>
      </c>
      <c r="L45" s="266"/>
      <c r="M45" s="266"/>
      <c r="N45" s="283"/>
      <c r="O45" s="219"/>
      <c r="P45" s="220"/>
      <c r="Q45" s="219"/>
      <c r="R45" s="320"/>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24"/>
      <c r="B46" s="268"/>
      <c r="C46" s="268"/>
      <c r="D46" s="269"/>
      <c r="E46" s="277"/>
      <c r="F46" s="266"/>
      <c r="G46" s="266"/>
      <c r="H46" s="270"/>
      <c r="I46" s="266"/>
      <c r="J46" s="278"/>
      <c r="K46" s="266"/>
      <c r="L46" s="266"/>
      <c r="M46" s="279" t="s">
        <v>140</v>
      </c>
      <c r="N46" s="226" t="s">
        <v>383</v>
      </c>
      <c r="O46" s="272" t="str">
        <f>UPPER(IF(OR(N46="a",N46="as"),M42,IF(OR(N46="b",N46="bs"),M50,0)))</f>
        <v xml:space="preserve">CSONKA </v>
      </c>
      <c r="P46" s="321"/>
      <c r="Q46" s="219"/>
      <c r="R46" s="320"/>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24">
        <v>21</v>
      </c>
      <c r="B47" s="261">
        <f>IF($E47="","",VLOOKUP($E47,'Lány 6 kcs B ELO'!$A$7:$O$48,14))</f>
        <v>0</v>
      </c>
      <c r="C47" s="261">
        <f>IF($E47="","",VLOOKUP($E47,'Lány 6 kcs B ELO'!$A$7:$O$48,15))</f>
        <v>0</v>
      </c>
      <c r="D47" s="262">
        <f>IF($E47="","",VLOOKUP($E47,'Lány 6 kcs B ELO'!$A$7:$O$48,5))</f>
        <v>0</v>
      </c>
      <c r="E47" s="263">
        <v>11</v>
      </c>
      <c r="F47" s="274" t="str">
        <f>UPPER(IF($E47="","",VLOOKUP($E47,'Lány 6 kcs B ELO'!$A$7:$O$48,2)))</f>
        <v>BARÁTH</v>
      </c>
      <c r="G47" s="274" t="str">
        <f>IF($E47="","",VLOOKUP($E47,'Lány 6 kcs B ELO'!$A$7:$O$48,3))</f>
        <v>Bettina</v>
      </c>
      <c r="H47" s="274"/>
      <c r="I47" s="274" t="str">
        <f>IF($E47="","",VLOOKUP($E47,'Lány 6 kcs B ELO'!$A$7:$O$48,4))</f>
        <v>Széchenyi Gimn Dunaújváros</v>
      </c>
      <c r="J47" s="287"/>
      <c r="K47" s="266"/>
      <c r="L47" s="266"/>
      <c r="M47" s="266"/>
      <c r="N47" s="283"/>
      <c r="O47" s="266" t="s">
        <v>409</v>
      </c>
      <c r="P47" s="320"/>
      <c r="Q47" s="219"/>
      <c r="R47" s="320"/>
      <c r="S47" s="223"/>
      <c r="T47" s="59"/>
      <c r="U47" s="59"/>
      <c r="V47" s="59"/>
      <c r="W47" s="59"/>
      <c r="X47" s="59"/>
      <c r="Y47" s="59"/>
      <c r="Z47" s="59"/>
      <c r="AA47" s="59"/>
      <c r="AB47" s="59"/>
      <c r="AC47" s="59"/>
      <c r="AD47" s="59"/>
      <c r="AE47" s="59"/>
      <c r="AF47" s="59"/>
      <c r="AG47" s="59"/>
      <c r="AH47" s="59"/>
      <c r="AI47" s="59"/>
      <c r="AJ47" s="59"/>
      <c r="AK47" s="59"/>
    </row>
    <row r="48" spans="1:37" ht="9.6" customHeight="1" x14ac:dyDescent="0.25">
      <c r="A48" s="224"/>
      <c r="B48" s="268"/>
      <c r="C48" s="268"/>
      <c r="D48" s="269"/>
      <c r="E48" s="277"/>
      <c r="F48" s="266"/>
      <c r="G48" s="266"/>
      <c r="H48" s="270"/>
      <c r="I48" s="279" t="s">
        <v>140</v>
      </c>
      <c r="J48" s="225" t="s">
        <v>384</v>
      </c>
      <c r="K48" s="272" t="str">
        <f>UPPER(IF(OR(J48="a",J48="as"),F47,IF(OR(J48="b",J48="bs"),F49,0)))</f>
        <v>TÓBIÁS</v>
      </c>
      <c r="L48" s="272"/>
      <c r="M48" s="266"/>
      <c r="N48" s="283"/>
      <c r="O48" s="219"/>
      <c r="P48" s="320"/>
      <c r="Q48" s="219"/>
      <c r="R48" s="320"/>
      <c r="S48" s="223"/>
      <c r="T48" s="59"/>
      <c r="U48" s="59"/>
      <c r="V48" s="59"/>
      <c r="W48" s="59"/>
      <c r="X48" s="59"/>
      <c r="Y48" s="59"/>
      <c r="Z48" s="59"/>
      <c r="AA48" s="59"/>
      <c r="AB48" s="59"/>
      <c r="AC48" s="59"/>
      <c r="AD48" s="59"/>
      <c r="AE48" s="59"/>
      <c r="AF48" s="59"/>
      <c r="AG48" s="59"/>
      <c r="AH48" s="59"/>
      <c r="AI48" s="59"/>
      <c r="AJ48" s="59"/>
      <c r="AK48" s="59"/>
    </row>
    <row r="49" spans="1:37" ht="9.6" customHeight="1" x14ac:dyDescent="0.25">
      <c r="A49" s="224">
        <v>22</v>
      </c>
      <c r="B49" s="261">
        <f>IF($E49="","",VLOOKUP($E49,'Lány 6 kcs B ELO'!$A$7:$O$48,14))</f>
        <v>0</v>
      </c>
      <c r="C49" s="261">
        <f>IF($E49="","",VLOOKUP($E49,'Lány 6 kcs B ELO'!$A$7:$O$48,15))</f>
        <v>0</v>
      </c>
      <c r="D49" s="262">
        <f>IF($E49="","",VLOOKUP($E49,'Lány 6 kcs B ELO'!$A$7:$O$48,5))</f>
        <v>0</v>
      </c>
      <c r="E49" s="263">
        <v>37</v>
      </c>
      <c r="F49" s="274" t="s">
        <v>414</v>
      </c>
      <c r="G49" s="274" t="s">
        <v>390</v>
      </c>
      <c r="H49" s="274"/>
      <c r="I49" s="274">
        <f>IF($E49="","",VLOOKUP($E49,'Lány 6 kcs B ELO'!$A$7:$O$48,4))</f>
        <v>0</v>
      </c>
      <c r="J49" s="275"/>
      <c r="K49" s="266" t="s">
        <v>402</v>
      </c>
      <c r="L49" s="276"/>
      <c r="M49" s="266"/>
      <c r="N49" s="283"/>
      <c r="O49" s="219"/>
      <c r="P49" s="320"/>
      <c r="Q49" s="219"/>
      <c r="R49" s="320"/>
      <c r="S49" s="223"/>
      <c r="T49" s="59"/>
      <c r="U49" s="59"/>
      <c r="V49" s="59"/>
      <c r="W49" s="59"/>
      <c r="X49" s="59"/>
      <c r="Y49" s="59"/>
      <c r="Z49" s="59"/>
      <c r="AA49" s="59"/>
      <c r="AB49" s="59"/>
      <c r="AC49" s="59"/>
      <c r="AD49" s="59"/>
      <c r="AE49" s="59"/>
      <c r="AF49" s="59"/>
      <c r="AG49" s="59"/>
      <c r="AH49" s="59"/>
      <c r="AI49" s="59"/>
      <c r="AJ49" s="59"/>
      <c r="AK49" s="59"/>
    </row>
    <row r="50" spans="1:37" ht="9.6" customHeight="1" x14ac:dyDescent="0.25">
      <c r="A50" s="224"/>
      <c r="B50" s="268"/>
      <c r="C50" s="268"/>
      <c r="D50" s="269"/>
      <c r="E50" s="277"/>
      <c r="F50" s="266"/>
      <c r="G50" s="266"/>
      <c r="H50" s="270"/>
      <c r="I50" s="266"/>
      <c r="J50" s="278"/>
      <c r="K50" s="279" t="s">
        <v>140</v>
      </c>
      <c r="L50" s="226" t="s">
        <v>384</v>
      </c>
      <c r="M50" s="272" t="str">
        <f>UPPER(IF(OR(L50="a",L50="as"),K48,IF(OR(L50="b",L50="bs"),K52,0)))</f>
        <v>CSERVENKA</v>
      </c>
      <c r="N50" s="289"/>
      <c r="O50" s="219"/>
      <c r="P50" s="320"/>
      <c r="Q50" s="219"/>
      <c r="R50" s="320"/>
      <c r="S50" s="223"/>
      <c r="T50" s="59"/>
      <c r="U50" s="59"/>
      <c r="V50" s="59"/>
      <c r="W50" s="59"/>
      <c r="X50" s="59"/>
      <c r="Y50" s="59"/>
      <c r="Z50" s="59"/>
      <c r="AA50" s="59"/>
      <c r="AB50" s="59"/>
      <c r="AC50" s="59"/>
      <c r="AD50" s="59"/>
      <c r="AE50" s="59"/>
      <c r="AF50" s="59"/>
      <c r="AG50" s="59"/>
      <c r="AH50" s="59"/>
      <c r="AI50" s="59"/>
      <c r="AJ50" s="59"/>
      <c r="AK50" s="59"/>
    </row>
    <row r="51" spans="1:37" ht="9.6" customHeight="1" x14ac:dyDescent="0.25">
      <c r="A51" s="224">
        <v>23</v>
      </c>
      <c r="B51" s="261">
        <f>IF($E51="","",VLOOKUP($E51,'Lány 6 kcs B ELO'!$A$7:$O$48,14))</f>
        <v>0</v>
      </c>
      <c r="C51" s="261">
        <f>IF($E51="","",VLOOKUP($E51,'Lány 6 kcs B ELO'!$A$7:$O$48,15))</f>
        <v>0</v>
      </c>
      <c r="D51" s="262">
        <f>IF($E51="","",VLOOKUP($E51,'Lány 6 kcs B ELO'!$A$7:$O$48,5))</f>
        <v>0</v>
      </c>
      <c r="E51" s="263">
        <v>18</v>
      </c>
      <c r="F51" s="274" t="str">
        <f>UPPER(IF($E51="","",VLOOKUP($E51,'Lány 6 kcs B ELO'!$A$7:$O$48,2)))</f>
        <v>GULYÁS</v>
      </c>
      <c r="G51" s="274" t="str">
        <f>IF($E51="","",VLOOKUP($E51,'Lány 6 kcs B ELO'!$A$7:$O$48,3))</f>
        <v>Dorottya</v>
      </c>
      <c r="H51" s="274"/>
      <c r="I51" s="274" t="str">
        <f>IF($E51="","",VLOOKUP($E51,'Lány 6 kcs B ELO'!$A$7:$O$48,4))</f>
        <v>Lehel Vezér Gimnázium</v>
      </c>
      <c r="J51" s="265"/>
      <c r="K51" s="266"/>
      <c r="L51" s="282"/>
      <c r="M51" s="266" t="s">
        <v>410</v>
      </c>
      <c r="N51" s="281"/>
      <c r="O51" s="219"/>
      <c r="P51" s="320"/>
      <c r="Q51" s="219"/>
      <c r="R51" s="320"/>
      <c r="S51" s="223"/>
      <c r="T51" s="59"/>
      <c r="U51" s="59"/>
      <c r="V51" s="59"/>
      <c r="W51" s="59"/>
      <c r="X51" s="59"/>
      <c r="Y51" s="59"/>
      <c r="Z51" s="59"/>
      <c r="AA51" s="59"/>
      <c r="AB51" s="59"/>
      <c r="AC51" s="59"/>
      <c r="AD51" s="59"/>
      <c r="AE51" s="59"/>
      <c r="AF51" s="59"/>
      <c r="AG51" s="59"/>
      <c r="AH51" s="59"/>
      <c r="AI51" s="59"/>
      <c r="AJ51" s="59"/>
      <c r="AK51" s="59"/>
    </row>
    <row r="52" spans="1:37" ht="9.6" customHeight="1" x14ac:dyDescent="0.25">
      <c r="A52" s="224"/>
      <c r="B52" s="268"/>
      <c r="C52" s="268"/>
      <c r="D52" s="269"/>
      <c r="E52" s="268"/>
      <c r="F52" s="266"/>
      <c r="G52" s="266"/>
      <c r="H52" s="270"/>
      <c r="I52" s="279" t="s">
        <v>140</v>
      </c>
      <c r="J52" s="225" t="s">
        <v>384</v>
      </c>
      <c r="K52" s="272" t="str">
        <f>UPPER(IF(OR(J52="a",J52="as"),F51,IF(OR(J52="b",J52="bs"),F53,0)))</f>
        <v>CSERVENKA</v>
      </c>
      <c r="L52" s="284"/>
      <c r="M52" s="266"/>
      <c r="N52" s="281"/>
      <c r="O52" s="219"/>
      <c r="P52" s="320"/>
      <c r="Q52" s="219"/>
      <c r="R52" s="320"/>
      <c r="S52" s="223"/>
      <c r="T52" s="59"/>
      <c r="U52" s="59"/>
      <c r="V52" s="59"/>
      <c r="W52" s="59"/>
      <c r="X52" s="59"/>
      <c r="Y52" s="59"/>
      <c r="Z52" s="59"/>
      <c r="AA52" s="59"/>
      <c r="AB52" s="59"/>
      <c r="AC52" s="59"/>
      <c r="AD52" s="59"/>
      <c r="AE52" s="59"/>
      <c r="AF52" s="59"/>
      <c r="AG52" s="59"/>
      <c r="AH52" s="59"/>
      <c r="AI52" s="59"/>
      <c r="AJ52" s="59"/>
      <c r="AK52" s="59"/>
    </row>
    <row r="53" spans="1:37" ht="9.6" customHeight="1" x14ac:dyDescent="0.25">
      <c r="A53" s="218">
        <v>24</v>
      </c>
      <c r="B53" s="261">
        <f>IF($E53="","",VLOOKUP($E53,'Lány 6 kcs B ELO'!$A$7:$O$48,14))</f>
        <v>0</v>
      </c>
      <c r="C53" s="261">
        <f>IF($E53="","",VLOOKUP($E53,'Lány 6 kcs B ELO'!$A$7:$O$48,15))</f>
        <v>0</v>
      </c>
      <c r="D53" s="262">
        <f>IF($E53="","",VLOOKUP($E53,'Lány 6 kcs B ELO'!$A$7:$O$48,5))</f>
        <v>0</v>
      </c>
      <c r="E53" s="263">
        <v>3</v>
      </c>
      <c r="F53" s="264" t="str">
        <f>UPPER(IF($E53="","",VLOOKUP($E53,'Lány 6 kcs B ELO'!$A$7:$O$48,2)))</f>
        <v>CSERVENKA</v>
      </c>
      <c r="G53" s="264" t="str">
        <f>IF($E53="","",VLOOKUP($E53,'Lány 6 kcs B ELO'!$A$7:$O$48,3))</f>
        <v>Luca</v>
      </c>
      <c r="H53" s="264"/>
      <c r="I53" s="264" t="str">
        <f>IF($E53="","",VLOOKUP($E53,'Lány 6 kcs B ELO'!$A$7:$O$48,4))</f>
        <v xml:space="preserve">Pécsi Tudományegyetem Gyakorló Általános Iskola, Gimnázium és Óvoda </v>
      </c>
      <c r="J53" s="285"/>
      <c r="K53" s="266" t="s">
        <v>396</v>
      </c>
      <c r="L53" s="266"/>
      <c r="M53" s="266"/>
      <c r="N53" s="281"/>
      <c r="O53" s="219"/>
      <c r="P53" s="320"/>
      <c r="Q53" s="219"/>
      <c r="R53" s="320"/>
      <c r="S53" s="223"/>
      <c r="T53" s="59"/>
      <c r="U53" s="59"/>
      <c r="V53" s="59"/>
      <c r="W53" s="59"/>
      <c r="X53" s="59"/>
      <c r="Y53" s="59"/>
      <c r="Z53" s="59"/>
      <c r="AA53" s="59"/>
      <c r="AB53" s="59"/>
      <c r="AC53" s="59"/>
      <c r="AD53" s="59"/>
      <c r="AE53" s="59"/>
      <c r="AF53" s="59"/>
      <c r="AG53" s="59"/>
      <c r="AH53" s="59"/>
      <c r="AI53" s="59"/>
      <c r="AJ53" s="59"/>
      <c r="AK53" s="59"/>
    </row>
    <row r="54" spans="1:37" ht="9.6" customHeight="1" x14ac:dyDescent="0.25">
      <c r="A54" s="224"/>
      <c r="B54" s="268"/>
      <c r="C54" s="268"/>
      <c r="D54" s="269"/>
      <c r="E54" s="268"/>
      <c r="F54" s="286"/>
      <c r="G54" s="286"/>
      <c r="H54" s="290"/>
      <c r="I54" s="286"/>
      <c r="J54" s="278"/>
      <c r="K54" s="266"/>
      <c r="L54" s="266"/>
      <c r="M54" s="266"/>
      <c r="N54" s="281"/>
      <c r="O54" s="279" t="s">
        <v>140</v>
      </c>
      <c r="P54" s="226" t="s">
        <v>384</v>
      </c>
      <c r="Q54" s="272" t="str">
        <f>UPPER(IF(OR(P54="a",P54="as"),O46,IF(OR(P54="b",P54="bs"),O62,0)))</f>
        <v xml:space="preserve">BERÉNYI </v>
      </c>
      <c r="R54" s="322"/>
      <c r="S54" s="223"/>
      <c r="T54" s="59"/>
      <c r="U54" s="59"/>
      <c r="V54" s="59"/>
      <c r="W54" s="59"/>
      <c r="X54" s="59"/>
      <c r="Y54" s="59"/>
      <c r="Z54" s="59"/>
      <c r="AA54" s="59"/>
      <c r="AB54" s="59"/>
      <c r="AC54" s="59"/>
      <c r="AD54" s="59"/>
      <c r="AE54" s="59"/>
      <c r="AF54" s="59"/>
      <c r="AG54" s="59"/>
      <c r="AH54" s="59"/>
      <c r="AI54" s="59"/>
      <c r="AJ54" s="59"/>
      <c r="AK54" s="59"/>
    </row>
    <row r="55" spans="1:37" ht="9.6" customHeight="1" x14ac:dyDescent="0.25">
      <c r="A55" s="218">
        <v>25</v>
      </c>
      <c r="B55" s="261">
        <f>IF($E55="","",VLOOKUP($E55,'Lány 6 kcs B ELO'!$A$7:$O$48,14))</f>
        <v>0</v>
      </c>
      <c r="C55" s="261">
        <f>IF($E55="","",VLOOKUP($E55,'Lány 6 kcs B ELO'!$A$7:$O$48,15))</f>
        <v>0</v>
      </c>
      <c r="D55" s="262">
        <f>IF($E55="","",VLOOKUP($E55,'Lány 6 kcs B ELO'!$A$7:$O$48,5))</f>
        <v>0</v>
      </c>
      <c r="E55" s="263">
        <v>6</v>
      </c>
      <c r="F55" s="264" t="str">
        <f>UPPER(IF($E55="","",VLOOKUP($E55,'Lány 6 kcs B ELO'!$A$7:$O$48,2)))</f>
        <v xml:space="preserve">KOCSÁNYI </v>
      </c>
      <c r="G55" s="264" t="str">
        <f>IF($E55="","",VLOOKUP($E55,'Lány 6 kcs B ELO'!$A$7:$O$48,3))</f>
        <v xml:space="preserve">Szonja </v>
      </c>
      <c r="H55" s="264"/>
      <c r="I55" s="264" t="str">
        <f>IF($E55="","",VLOOKUP($E55,'Lány 6 kcs B ELO'!$A$7:$O$48,4))</f>
        <v>Szlovák Két Tanítási Nyelvű Általános Iskola és Óvoda</v>
      </c>
      <c r="J55" s="265"/>
      <c r="K55" s="266"/>
      <c r="L55" s="266"/>
      <c r="M55" s="266"/>
      <c r="N55" s="281"/>
      <c r="O55" s="219"/>
      <c r="P55" s="320"/>
      <c r="Q55" s="266" t="s">
        <v>409</v>
      </c>
      <c r="R55" s="220"/>
      <c r="S55" s="223"/>
      <c r="T55" s="59"/>
      <c r="U55" s="59"/>
      <c r="V55" s="59"/>
      <c r="W55" s="59"/>
      <c r="X55" s="59"/>
      <c r="Y55" s="59"/>
      <c r="Z55" s="59"/>
      <c r="AA55" s="59"/>
      <c r="AB55" s="59"/>
      <c r="AC55" s="59"/>
      <c r="AD55" s="59"/>
      <c r="AE55" s="59"/>
      <c r="AF55" s="59"/>
      <c r="AG55" s="59"/>
      <c r="AH55" s="59"/>
      <c r="AI55" s="59"/>
      <c r="AJ55" s="59"/>
      <c r="AK55" s="59"/>
    </row>
    <row r="56" spans="1:37" ht="9.6" customHeight="1" x14ac:dyDescent="0.25">
      <c r="A56" s="224"/>
      <c r="B56" s="268"/>
      <c r="C56" s="268"/>
      <c r="D56" s="269"/>
      <c r="E56" s="268"/>
      <c r="F56" s="266"/>
      <c r="G56" s="266"/>
      <c r="H56" s="270"/>
      <c r="I56" s="279" t="s">
        <v>140</v>
      </c>
      <c r="J56" s="225" t="s">
        <v>383</v>
      </c>
      <c r="K56" s="272" t="str">
        <f>UPPER(IF(OR(J56="a",J56="as"),F55,IF(OR(J56="b",J56="bs"),F57,0)))</f>
        <v xml:space="preserve">KOCSÁNYI </v>
      </c>
      <c r="L56" s="272"/>
      <c r="M56" s="266"/>
      <c r="N56" s="281"/>
      <c r="O56" s="219"/>
      <c r="P56" s="320"/>
      <c r="Q56" s="219"/>
      <c r="R56" s="220"/>
      <c r="S56" s="223"/>
      <c r="T56" s="59"/>
      <c r="U56" s="59"/>
      <c r="V56" s="59"/>
      <c r="W56" s="59"/>
      <c r="X56" s="59"/>
      <c r="Y56" s="59"/>
      <c r="Z56" s="59"/>
      <c r="AA56" s="59"/>
      <c r="AB56" s="59"/>
      <c r="AC56" s="59"/>
      <c r="AD56" s="59"/>
      <c r="AE56" s="59"/>
      <c r="AF56" s="59"/>
      <c r="AG56" s="59"/>
      <c r="AH56" s="59"/>
      <c r="AI56" s="59"/>
      <c r="AJ56" s="59"/>
      <c r="AK56" s="59"/>
    </row>
    <row r="57" spans="1:37" ht="9.6" customHeight="1" x14ac:dyDescent="0.25">
      <c r="A57" s="224">
        <v>26</v>
      </c>
      <c r="B57" s="261">
        <f>IF($E57="","",VLOOKUP($E57,'Lány 6 kcs B ELO'!$A$7:$O$48,14))</f>
        <v>0</v>
      </c>
      <c r="C57" s="261">
        <f>IF($E57="","",VLOOKUP($E57,'Lány 6 kcs B ELO'!$A$7:$O$48,15))</f>
        <v>0</v>
      </c>
      <c r="D57" s="262">
        <f>IF($E57="","",VLOOKUP($E57,'Lány 6 kcs B ELO'!$A$7:$O$48,5))</f>
        <v>0</v>
      </c>
      <c r="E57" s="263">
        <v>22</v>
      </c>
      <c r="F57" s="274" t="str">
        <f>UPPER(IF($E57="","",VLOOKUP($E57,'Lány 6 kcs B ELO'!$A$7:$O$48,2)))</f>
        <v xml:space="preserve">CZÖNDÖR 	</v>
      </c>
      <c r="G57" s="274" t="str">
        <f>IF($E57="","",VLOOKUP($E57,'Lány 6 kcs B ELO'!$A$7:$O$48,3))</f>
        <v>Liza Emília</v>
      </c>
      <c r="H57" s="274"/>
      <c r="I57" s="274" t="str">
        <f>IF($E57="","",VLOOKUP($E57,'Lány 6 kcs B ELO'!$A$7:$O$48,4))</f>
        <v>Budakeszi Széchenyi István Ált. Isk.</v>
      </c>
      <c r="J57" s="275"/>
      <c r="K57" s="266" t="s">
        <v>395</v>
      </c>
      <c r="L57" s="276"/>
      <c r="M57" s="266"/>
      <c r="N57" s="281"/>
      <c r="O57" s="219"/>
      <c r="P57" s="320"/>
      <c r="Q57" s="219"/>
      <c r="R57" s="220"/>
      <c r="S57" s="223"/>
      <c r="T57" s="59"/>
      <c r="U57" s="59"/>
      <c r="V57" s="59"/>
      <c r="W57" s="59"/>
      <c r="X57" s="59"/>
      <c r="Y57" s="59"/>
      <c r="Z57" s="59"/>
      <c r="AA57" s="59"/>
      <c r="AB57" s="59"/>
      <c r="AC57" s="59"/>
      <c r="AD57" s="59"/>
      <c r="AE57" s="59"/>
      <c r="AF57" s="59"/>
      <c r="AG57" s="59"/>
      <c r="AH57" s="59"/>
      <c r="AI57" s="59"/>
      <c r="AJ57" s="59"/>
      <c r="AK57" s="59"/>
    </row>
    <row r="58" spans="1:37" ht="9.6" customHeight="1" x14ac:dyDescent="0.25">
      <c r="A58" s="224"/>
      <c r="B58" s="268"/>
      <c r="C58" s="268"/>
      <c r="D58" s="269"/>
      <c r="E58" s="277"/>
      <c r="F58" s="266"/>
      <c r="G58" s="266"/>
      <c r="H58" s="270"/>
      <c r="I58" s="266"/>
      <c r="J58" s="278"/>
      <c r="K58" s="279" t="s">
        <v>140</v>
      </c>
      <c r="L58" s="226" t="s">
        <v>384</v>
      </c>
      <c r="M58" s="272" t="str">
        <f>UPPER(IF(OR(L58="a",L58="as"),K56,IF(OR(L58="b",L58="bs"),K60,0)))</f>
        <v xml:space="preserve">BERÉNYI </v>
      </c>
      <c r="N58" s="280"/>
      <c r="O58" s="219"/>
      <c r="P58" s="320"/>
      <c r="Q58" s="219"/>
      <c r="R58" s="220"/>
      <c r="S58" s="223"/>
      <c r="T58" s="59"/>
      <c r="U58" s="59"/>
      <c r="V58" s="59"/>
      <c r="W58" s="59"/>
      <c r="X58" s="59"/>
      <c r="Y58" s="59"/>
      <c r="Z58" s="59"/>
      <c r="AA58" s="59"/>
      <c r="AB58" s="59"/>
      <c r="AC58" s="59"/>
      <c r="AD58" s="59"/>
      <c r="AE58" s="59"/>
      <c r="AF58" s="59"/>
      <c r="AG58" s="59"/>
      <c r="AH58" s="59"/>
      <c r="AI58" s="59"/>
      <c r="AJ58" s="59"/>
      <c r="AK58" s="59"/>
    </row>
    <row r="59" spans="1:37" ht="9.6" customHeight="1" x14ac:dyDescent="0.25">
      <c r="A59" s="224">
        <v>27</v>
      </c>
      <c r="B59" s="261" t="str">
        <f>IF($E59="","",VLOOKUP($E59,'Lány 6 kcs B ELO'!$A$7:$O$48,14))</f>
        <v/>
      </c>
      <c r="C59" s="261" t="str">
        <f>IF($E59="","",VLOOKUP($E59,'Lány 6 kcs B ELO'!$A$7:$O$48,15))</f>
        <v/>
      </c>
      <c r="D59" s="262" t="str">
        <f>IF($E59="","",VLOOKUP($E59,'Lány 6 kcs B ELO'!$A$7:$O$48,5))</f>
        <v/>
      </c>
      <c r="E59" s="263"/>
      <c r="F59" s="274" t="s">
        <v>397</v>
      </c>
      <c r="G59" s="274" t="s">
        <v>205</v>
      </c>
      <c r="H59" s="274"/>
      <c r="I59" s="274" t="str">
        <f>IF($E59="","",VLOOKUP($E59,'Lány 6 kcs B ELO'!$A$7:$O$48,4))</f>
        <v/>
      </c>
      <c r="J59" s="265"/>
      <c r="K59" s="266"/>
      <c r="L59" s="282"/>
      <c r="M59" s="266" t="s">
        <v>400</v>
      </c>
      <c r="N59" s="283"/>
      <c r="O59" s="219"/>
      <c r="P59" s="320"/>
      <c r="Q59" s="219"/>
      <c r="R59" s="220"/>
      <c r="S59" s="227"/>
      <c r="T59" s="59"/>
      <c r="U59" s="59"/>
      <c r="V59" s="59"/>
      <c r="W59" s="59"/>
      <c r="X59" s="59"/>
      <c r="Y59" s="59"/>
      <c r="Z59" s="59"/>
      <c r="AA59" s="59"/>
      <c r="AB59" s="59"/>
      <c r="AC59" s="59"/>
      <c r="AD59" s="59"/>
      <c r="AE59" s="59"/>
      <c r="AF59" s="59"/>
      <c r="AG59" s="59"/>
      <c r="AH59" s="59"/>
      <c r="AI59" s="59"/>
      <c r="AJ59" s="59"/>
      <c r="AK59" s="59"/>
    </row>
    <row r="60" spans="1:37" ht="9.6" customHeight="1" x14ac:dyDescent="0.25">
      <c r="A60" s="224"/>
      <c r="B60" s="268"/>
      <c r="C60" s="268"/>
      <c r="D60" s="269"/>
      <c r="E60" s="277"/>
      <c r="F60" s="266"/>
      <c r="G60" s="266"/>
      <c r="H60" s="270"/>
      <c r="I60" s="279" t="s">
        <v>140</v>
      </c>
      <c r="J60" s="225" t="s">
        <v>384</v>
      </c>
      <c r="K60" s="272" t="str">
        <f>UPPER(IF(OR(J60="a",J60="as"),F59,IF(OR(J60="b",J60="bs"),F61,0)))</f>
        <v xml:space="preserve">BERÉNYI </v>
      </c>
      <c r="L60" s="284"/>
      <c r="M60" s="266"/>
      <c r="N60" s="283"/>
      <c r="O60" s="219"/>
      <c r="P60" s="320"/>
      <c r="Q60" s="219"/>
      <c r="R60" s="220"/>
      <c r="S60" s="223"/>
      <c r="T60" s="59"/>
      <c r="U60" s="59"/>
      <c r="V60" s="59"/>
      <c r="W60" s="59"/>
      <c r="X60" s="59"/>
      <c r="Y60" s="59"/>
      <c r="Z60" s="59"/>
      <c r="AA60" s="59"/>
      <c r="AB60" s="59"/>
      <c r="AC60" s="59"/>
      <c r="AD60" s="59"/>
      <c r="AE60" s="59"/>
      <c r="AF60" s="59"/>
      <c r="AG60" s="59"/>
      <c r="AH60" s="59"/>
      <c r="AI60" s="59"/>
      <c r="AJ60" s="59"/>
      <c r="AK60" s="59"/>
    </row>
    <row r="61" spans="1:37" ht="9.6" customHeight="1" x14ac:dyDescent="0.25">
      <c r="A61" s="224">
        <v>28</v>
      </c>
      <c r="B61" s="261">
        <f>IF($E61="","",VLOOKUP($E61,'Lány 6 kcs B ELO'!$A$7:$O$48,14))</f>
        <v>0</v>
      </c>
      <c r="C61" s="261">
        <f>IF($E61="","",VLOOKUP($E61,'Lány 6 kcs B ELO'!$A$7:$O$48,15))</f>
        <v>0</v>
      </c>
      <c r="D61" s="262">
        <f>IF($E61="","",VLOOKUP($E61,'Lány 6 kcs B ELO'!$A$7:$O$48,5))</f>
        <v>0</v>
      </c>
      <c r="E61" s="263">
        <v>15</v>
      </c>
      <c r="F61" s="274" t="str">
        <f>UPPER(IF($E61="","",VLOOKUP($E61,'Lány 6 kcs B ELO'!$A$7:$O$48,2)))</f>
        <v xml:space="preserve">BERÉNYI </v>
      </c>
      <c r="G61" s="274" t="str">
        <f>IF($E61="","",VLOOKUP($E61,'Lány 6 kcs B ELO'!$A$7:$O$48,3))</f>
        <v>Olívia Lujza</v>
      </c>
      <c r="H61" s="274"/>
      <c r="I61" s="274" t="str">
        <f>IF($E61="","",VLOOKUP($E61,'Lány 6 kcs B ELO'!$A$7:$O$48,4))</f>
        <v>Debreceni Árpád Vezér Általános Iskola</v>
      </c>
      <c r="J61" s="285"/>
      <c r="K61" s="266" t="s">
        <v>415</v>
      </c>
      <c r="L61" s="266"/>
      <c r="M61" s="266"/>
      <c r="N61" s="283"/>
      <c r="O61" s="219"/>
      <c r="P61" s="320"/>
      <c r="Q61" s="219"/>
      <c r="R61" s="220"/>
      <c r="S61" s="223"/>
      <c r="T61" s="59"/>
      <c r="U61" s="59"/>
      <c r="V61" s="59"/>
      <c r="W61" s="59"/>
      <c r="X61" s="59"/>
      <c r="Y61" s="59"/>
      <c r="Z61" s="59"/>
      <c r="AA61" s="59"/>
      <c r="AB61" s="59"/>
      <c r="AC61" s="59"/>
      <c r="AD61" s="59"/>
      <c r="AE61" s="59"/>
      <c r="AF61" s="59"/>
      <c r="AG61" s="59"/>
      <c r="AH61" s="59"/>
      <c r="AI61" s="59"/>
      <c r="AJ61" s="59"/>
      <c r="AK61" s="59"/>
    </row>
    <row r="62" spans="1:37" ht="9.6" customHeight="1" x14ac:dyDescent="0.25">
      <c r="A62" s="224"/>
      <c r="B62" s="268"/>
      <c r="C62" s="268"/>
      <c r="D62" s="269"/>
      <c r="E62" s="277"/>
      <c r="F62" s="266"/>
      <c r="G62" s="266"/>
      <c r="H62" s="270"/>
      <c r="I62" s="266"/>
      <c r="J62" s="278"/>
      <c r="K62" s="266"/>
      <c r="L62" s="266"/>
      <c r="M62" s="279" t="s">
        <v>140</v>
      </c>
      <c r="N62" s="226" t="s">
        <v>383</v>
      </c>
      <c r="O62" s="272" t="str">
        <f>UPPER(IF(OR(N62="a",N62="as"),M58,IF(OR(N62="b",N62="bs"),M66,0)))</f>
        <v xml:space="preserve">BERÉNYI </v>
      </c>
      <c r="P62" s="322"/>
      <c r="Q62" s="219"/>
      <c r="R62" s="220"/>
      <c r="S62" s="223"/>
      <c r="T62" s="59"/>
      <c r="U62" s="59"/>
      <c r="V62" s="59"/>
      <c r="W62" s="59"/>
      <c r="X62" s="59"/>
      <c r="Y62" s="59"/>
      <c r="Z62" s="59"/>
      <c r="AA62" s="59"/>
      <c r="AB62" s="59"/>
      <c r="AC62" s="59"/>
      <c r="AD62" s="59"/>
      <c r="AE62" s="59"/>
      <c r="AF62" s="59"/>
      <c r="AG62" s="59"/>
      <c r="AH62" s="59"/>
      <c r="AI62" s="59"/>
      <c r="AJ62" s="59"/>
      <c r="AK62" s="59"/>
    </row>
    <row r="63" spans="1:37" ht="9.6" customHeight="1" x14ac:dyDescent="0.25">
      <c r="A63" s="224">
        <v>29</v>
      </c>
      <c r="B63" s="261">
        <f>IF($E63="","",VLOOKUP($E63,'Lány 6 kcs B ELO'!$A$7:$O$48,14))</f>
        <v>0</v>
      </c>
      <c r="C63" s="261">
        <f>IF($E63="","",VLOOKUP($E63,'Lány 6 kcs B ELO'!$A$7:$O$48,15))</f>
        <v>0</v>
      </c>
      <c r="D63" s="262">
        <f>IF($E63="","",VLOOKUP($E63,'Lány 6 kcs B ELO'!$A$7:$O$48,5))</f>
        <v>0</v>
      </c>
      <c r="E63" s="263">
        <v>14</v>
      </c>
      <c r="F63" s="274" t="str">
        <f>UPPER(IF($E63="","",VLOOKUP($E63,'Lány 6 kcs B ELO'!$A$7:$O$48,2)))</f>
        <v xml:space="preserve">GÁTI </v>
      </c>
      <c r="G63" s="274" t="str">
        <f>IF($E63="","",VLOOKUP($E63,'Lány 6 kcs B ELO'!$A$7:$O$48,3))</f>
        <v>Janka</v>
      </c>
      <c r="H63" s="274"/>
      <c r="I63" s="274" t="str">
        <f>IF($E63="","",VLOOKUP($E63,'Lány 6 kcs B ELO'!$A$7:$O$48,4))</f>
        <v>Berettyóújfalui József Attila Általános Iskola</v>
      </c>
      <c r="J63" s="287"/>
      <c r="K63" s="266"/>
      <c r="L63" s="266"/>
      <c r="M63" s="266"/>
      <c r="N63" s="283"/>
      <c r="O63" s="266" t="s">
        <v>422</v>
      </c>
      <c r="P63" s="281"/>
      <c r="Q63" s="221"/>
      <c r="R63" s="222"/>
      <c r="S63" s="223"/>
      <c r="T63" s="59"/>
      <c r="U63" s="59"/>
      <c r="V63" s="59"/>
      <c r="W63" s="59"/>
      <c r="X63" s="59"/>
      <c r="Y63" s="59"/>
      <c r="Z63" s="59"/>
      <c r="AA63" s="59"/>
      <c r="AB63" s="59"/>
      <c r="AC63" s="59"/>
      <c r="AD63" s="59"/>
      <c r="AE63" s="59"/>
      <c r="AF63" s="59"/>
      <c r="AG63" s="59"/>
      <c r="AH63" s="59"/>
      <c r="AI63" s="59"/>
      <c r="AJ63" s="59"/>
      <c r="AK63" s="59"/>
    </row>
    <row r="64" spans="1:37" ht="9.6" customHeight="1" x14ac:dyDescent="0.25">
      <c r="A64" s="224"/>
      <c r="B64" s="268"/>
      <c r="C64" s="268"/>
      <c r="D64" s="269"/>
      <c r="E64" s="277"/>
      <c r="F64" s="266"/>
      <c r="G64" s="266"/>
      <c r="H64" s="270"/>
      <c r="I64" s="279" t="s">
        <v>140</v>
      </c>
      <c r="J64" s="225" t="s">
        <v>383</v>
      </c>
      <c r="K64" s="272" t="str">
        <f>UPPER(IF(OR(J64="a",J64="as"),F63,IF(OR(J64="b",J64="bs"),F65,0)))</f>
        <v xml:space="preserve">GÁTI </v>
      </c>
      <c r="L64" s="272"/>
      <c r="M64" s="266"/>
      <c r="N64" s="283"/>
      <c r="O64" s="281"/>
      <c r="P64" s="281"/>
      <c r="Q64" s="221"/>
      <c r="R64" s="222"/>
      <c r="S64" s="223"/>
      <c r="T64" s="59"/>
      <c r="U64" s="59"/>
      <c r="V64" s="59"/>
      <c r="W64" s="59"/>
      <c r="X64" s="59"/>
      <c r="Y64" s="59"/>
      <c r="Z64" s="59"/>
      <c r="AA64" s="59"/>
      <c r="AB64" s="59"/>
      <c r="AC64" s="59"/>
      <c r="AD64" s="59"/>
      <c r="AE64" s="59"/>
      <c r="AF64" s="59"/>
      <c r="AG64" s="59"/>
      <c r="AH64" s="59"/>
      <c r="AI64" s="59"/>
      <c r="AJ64" s="59"/>
      <c r="AK64" s="59"/>
    </row>
    <row r="65" spans="1:37" ht="9.6" customHeight="1" x14ac:dyDescent="0.25">
      <c r="A65" s="224">
        <v>30</v>
      </c>
      <c r="B65" s="261">
        <f>IF($E65="","",VLOOKUP($E65,'Lány 6 kcs B ELO'!$A$7:$O$48,14))</f>
        <v>0</v>
      </c>
      <c r="C65" s="261">
        <f>IF($E65="","",VLOOKUP($E65,'Lány 6 kcs B ELO'!$A$7:$O$48,15))</f>
        <v>0</v>
      </c>
      <c r="D65" s="262">
        <f>IF($E65="","",VLOOKUP($E65,'Lány 6 kcs B ELO'!$A$7:$O$48,5))</f>
        <v>0</v>
      </c>
      <c r="E65" s="263">
        <v>33</v>
      </c>
      <c r="F65" s="274" t="str">
        <f>UPPER(IF($E65="","",VLOOKUP($E65,'Lány 6 kcs B ELO'!$A$7:$O$48,2)))</f>
        <v xml:space="preserve">HORSA </v>
      </c>
      <c r="G65" s="274" t="str">
        <f>IF($E65="","",VLOOKUP($E65,'Lány 6 kcs B ELO'!$A$7:$O$48,3))</f>
        <v>Petra Virág</v>
      </c>
      <c r="H65" s="274"/>
      <c r="I65" s="274" t="str">
        <f>IF($E65="","",VLOOKUP($E65,'Lány 6 kcs B ELO'!$A$7:$O$48,4))</f>
        <v xml:space="preserve">Ajkai Bródy Imre Gimnázium </v>
      </c>
      <c r="J65" s="275"/>
      <c r="K65" s="266" t="s">
        <v>403</v>
      </c>
      <c r="L65" s="276"/>
      <c r="M65" s="266"/>
      <c r="N65" s="283"/>
      <c r="O65" s="281"/>
      <c r="P65" s="281"/>
      <c r="Q65" s="221"/>
      <c r="R65" s="222"/>
      <c r="S65" s="223"/>
      <c r="T65" s="59"/>
      <c r="U65" s="59"/>
      <c r="V65" s="59"/>
      <c r="W65" s="59"/>
      <c r="X65" s="59"/>
      <c r="Y65" s="59"/>
      <c r="Z65" s="59"/>
      <c r="AA65" s="59"/>
      <c r="AB65" s="59"/>
      <c r="AC65" s="59"/>
      <c r="AD65" s="59"/>
      <c r="AE65" s="59"/>
      <c r="AF65" s="59"/>
      <c r="AG65" s="59"/>
      <c r="AH65" s="59"/>
      <c r="AI65" s="59"/>
      <c r="AJ65" s="59"/>
      <c r="AK65" s="59"/>
    </row>
    <row r="66" spans="1:37" ht="9.6" customHeight="1" x14ac:dyDescent="0.25">
      <c r="A66" s="224"/>
      <c r="B66" s="268"/>
      <c r="C66" s="268"/>
      <c r="D66" s="269"/>
      <c r="E66" s="277"/>
      <c r="F66" s="266"/>
      <c r="G66" s="266"/>
      <c r="H66" s="270"/>
      <c r="I66" s="266"/>
      <c r="J66" s="278"/>
      <c r="K66" s="279" t="s">
        <v>140</v>
      </c>
      <c r="L66" s="226" t="s">
        <v>383</v>
      </c>
      <c r="M66" s="272" t="str">
        <f>UPPER(IF(OR(L66="a",L66="as"),K64,IF(OR(L66="b",L66="bs"),K68,0)))</f>
        <v xml:space="preserve">GÁTI </v>
      </c>
      <c r="N66" s="289"/>
      <c r="O66" s="281"/>
      <c r="P66" s="281"/>
      <c r="Q66" s="221"/>
      <c r="R66" s="222"/>
      <c r="S66" s="223"/>
      <c r="T66" s="59"/>
      <c r="U66" s="59"/>
      <c r="V66" s="59"/>
      <c r="W66" s="59"/>
      <c r="X66" s="59"/>
      <c r="Y66" s="59"/>
      <c r="Z66" s="59"/>
      <c r="AA66" s="59"/>
      <c r="AB66" s="59"/>
      <c r="AC66" s="59"/>
      <c r="AD66" s="59"/>
      <c r="AE66" s="59"/>
      <c r="AF66" s="59"/>
      <c r="AG66" s="59"/>
      <c r="AH66" s="59"/>
      <c r="AI66" s="59"/>
      <c r="AJ66" s="59"/>
      <c r="AK66" s="59"/>
    </row>
    <row r="67" spans="1:37" ht="9.6" customHeight="1" x14ac:dyDescent="0.25">
      <c r="A67" s="224">
        <v>31</v>
      </c>
      <c r="B67" s="261">
        <f>IF($E67="","",VLOOKUP($E67,'Lány 6 kcs B ELO'!$A$7:$O$48,14))</f>
        <v>0</v>
      </c>
      <c r="C67" s="261">
        <f>IF($E67="","",VLOOKUP($E67,'Lány 6 kcs B ELO'!$A$7:$O$48,15))</f>
        <v>0</v>
      </c>
      <c r="D67" s="262">
        <f>IF($E67="","",VLOOKUP($E67,'Lány 6 kcs B ELO'!$A$7:$O$48,5))</f>
        <v>0</v>
      </c>
      <c r="E67" s="263">
        <v>9</v>
      </c>
      <c r="F67" s="274" t="str">
        <f>UPPER(IF($E67="","",VLOOKUP($E67,'Lány 6 kcs B ELO'!$A$7:$O$48,2)))</f>
        <v xml:space="preserve">NEUKUNFT </v>
      </c>
      <c r="G67" s="274" t="str">
        <f>IF($E67="","",VLOOKUP($E67,'Lány 6 kcs B ELO'!$A$7:$O$48,3))</f>
        <v>Liliána</v>
      </c>
      <c r="H67" s="274"/>
      <c r="I67" s="274" t="str">
        <f>IF($E67="","",VLOOKUP($E67,'Lány 6 kcs B ELO'!$A$7:$O$48,4))</f>
        <v>Sztehlo Gábor Evangélikus Óvoda, Általános Iskola és Gimnázium</v>
      </c>
      <c r="J67" s="265"/>
      <c r="K67" s="266"/>
      <c r="L67" s="282"/>
      <c r="M67" s="266" t="s">
        <v>409</v>
      </c>
      <c r="N67" s="281"/>
      <c r="O67" s="281"/>
      <c r="P67" s="281"/>
      <c r="Q67" s="221"/>
      <c r="R67" s="222"/>
      <c r="S67" s="223"/>
      <c r="T67" s="59"/>
      <c r="U67" s="59"/>
      <c r="V67" s="59"/>
      <c r="W67" s="59"/>
      <c r="X67" s="59"/>
      <c r="Y67" s="59"/>
      <c r="Z67" s="59"/>
      <c r="AA67" s="59"/>
      <c r="AB67" s="59"/>
      <c r="AC67" s="59"/>
      <c r="AD67" s="59"/>
      <c r="AE67" s="59"/>
      <c r="AF67" s="59"/>
      <c r="AG67" s="59"/>
      <c r="AH67" s="59"/>
      <c r="AI67" s="59"/>
      <c r="AJ67" s="59"/>
      <c r="AK67" s="59"/>
    </row>
    <row r="68" spans="1:37" ht="9.6" customHeight="1" x14ac:dyDescent="0.25">
      <c r="A68" s="224"/>
      <c r="B68" s="268"/>
      <c r="C68" s="268"/>
      <c r="D68" s="269"/>
      <c r="E68" s="268"/>
      <c r="F68" s="266"/>
      <c r="G68" s="266"/>
      <c r="H68" s="270"/>
      <c r="I68" s="279" t="s">
        <v>140</v>
      </c>
      <c r="J68" s="225" t="s">
        <v>383</v>
      </c>
      <c r="K68" s="272" t="str">
        <f>UPPER(IF(OR(J68="a",J68="as"),F67,IF(OR(J68="b",J68="bs"),F69,0)))</f>
        <v xml:space="preserve">NEUKUNFT </v>
      </c>
      <c r="L68" s="284"/>
      <c r="M68" s="266"/>
      <c r="N68" s="281"/>
      <c r="O68" s="281"/>
      <c r="P68" s="281"/>
      <c r="Q68" s="221"/>
      <c r="R68" s="222"/>
      <c r="S68" s="223"/>
      <c r="T68" s="59"/>
      <c r="U68" s="59"/>
      <c r="V68" s="59"/>
      <c r="W68" s="59"/>
      <c r="X68" s="59"/>
      <c r="Y68" s="59"/>
      <c r="Z68" s="59"/>
      <c r="AA68" s="59"/>
      <c r="AB68" s="59"/>
      <c r="AC68" s="59"/>
      <c r="AD68" s="59"/>
      <c r="AE68" s="59"/>
      <c r="AF68" s="59"/>
      <c r="AG68" s="59"/>
      <c r="AH68" s="59"/>
      <c r="AI68" s="59"/>
      <c r="AJ68" s="59"/>
      <c r="AK68" s="59"/>
    </row>
    <row r="69" spans="1:37" ht="9.6" customHeight="1" x14ac:dyDescent="0.25">
      <c r="A69" s="218">
        <v>32</v>
      </c>
      <c r="B69" s="261">
        <f>IF($E69="","",VLOOKUP($E69,'Lány 6 kcs B ELO'!$A$7:$O$48,14))</f>
        <v>0</v>
      </c>
      <c r="C69" s="261">
        <f>IF($E69="","",VLOOKUP($E69,'Lány 6 kcs B ELO'!$A$7:$O$48,15))</f>
        <v>0</v>
      </c>
      <c r="D69" s="262">
        <f>IF($E69="","",VLOOKUP($E69,'Lány 6 kcs B ELO'!$A$7:$O$48,5))</f>
        <v>0</v>
      </c>
      <c r="E69" s="263">
        <v>2</v>
      </c>
      <c r="F69" s="264" t="str">
        <f>UPPER(IF($E69="","",VLOOKUP($E69,'Lány 6 kcs B ELO'!$A$7:$O$48,2)))</f>
        <v xml:space="preserve">BALLA </v>
      </c>
      <c r="G69" s="264" t="str">
        <f>IF($E69="","",VLOOKUP($E69,'Lány 6 kcs B ELO'!$A$7:$O$48,3))</f>
        <v>Jázmin</v>
      </c>
      <c r="H69" s="264"/>
      <c r="I69" s="264" t="str">
        <f>IF($E69="","",VLOOKUP($E69,'Lány 6 kcs B ELO'!$A$7:$O$48,4))</f>
        <v>Magyarországi Német Általános Művelődési Központ</v>
      </c>
      <c r="J69" s="285"/>
      <c r="K69" s="266" t="s">
        <v>404</v>
      </c>
      <c r="L69" s="266"/>
      <c r="M69" s="266"/>
      <c r="N69" s="266"/>
      <c r="O69" s="219"/>
      <c r="P69" s="220"/>
      <c r="Q69" s="221"/>
      <c r="R69" s="222"/>
      <c r="S69" s="223"/>
      <c r="T69" s="59"/>
      <c r="U69" s="59"/>
      <c r="V69" s="59"/>
      <c r="W69" s="59"/>
      <c r="X69" s="59"/>
      <c r="Y69" s="59"/>
      <c r="Z69" s="59"/>
      <c r="AA69" s="59"/>
      <c r="AB69" s="59"/>
      <c r="AC69" s="59"/>
      <c r="AD69" s="59"/>
      <c r="AE69" s="59"/>
      <c r="AF69" s="59"/>
      <c r="AG69" s="59"/>
      <c r="AH69" s="59"/>
      <c r="AI69" s="59"/>
      <c r="AJ69" s="59"/>
      <c r="AK69" s="59"/>
    </row>
    <row r="70" spans="1:37" ht="6.75" customHeight="1" x14ac:dyDescent="0.25">
      <c r="A70" s="228"/>
      <c r="B70" s="228"/>
      <c r="C70" s="228"/>
      <c r="D70" s="228"/>
      <c r="E70" s="228"/>
      <c r="F70" s="297"/>
      <c r="G70" s="297"/>
      <c r="H70" s="297"/>
      <c r="I70" s="297"/>
      <c r="J70" s="230"/>
      <c r="K70" s="229"/>
      <c r="L70" s="231"/>
      <c r="M70" s="229"/>
      <c r="N70" s="231"/>
      <c r="O70" s="229"/>
      <c r="P70" s="231"/>
      <c r="Q70" s="229"/>
      <c r="R70" s="231"/>
      <c r="S70" s="232"/>
      <c r="T70" s="52"/>
      <c r="U70" s="52"/>
      <c r="V70" s="52"/>
      <c r="W70" s="52"/>
      <c r="X70" s="52"/>
      <c r="Y70" s="52"/>
      <c r="Z70" s="52"/>
      <c r="AA70" s="52"/>
      <c r="AB70" s="52"/>
      <c r="AC70" s="52"/>
      <c r="AD70" s="52"/>
      <c r="AE70" s="52"/>
      <c r="AF70" s="52"/>
      <c r="AG70" s="52"/>
      <c r="AH70" s="52"/>
      <c r="AI70" s="52"/>
      <c r="AJ70" s="52"/>
      <c r="AK70" s="52"/>
    </row>
    <row r="71" spans="1:37" ht="10.5" customHeight="1" x14ac:dyDescent="0.25">
      <c r="A71" s="182" t="s">
        <v>106</v>
      </c>
      <c r="B71" s="183"/>
      <c r="C71" s="183"/>
      <c r="D71" s="184"/>
      <c r="E71" s="233" t="s">
        <v>117</v>
      </c>
      <c r="F71" s="234" t="s">
        <v>118</v>
      </c>
      <c r="G71" s="233"/>
      <c r="H71" s="233"/>
      <c r="I71" s="235"/>
      <c r="J71" s="233" t="s">
        <v>117</v>
      </c>
      <c r="K71" s="234" t="s">
        <v>119</v>
      </c>
      <c r="L71" s="236"/>
      <c r="M71" s="234" t="s">
        <v>120</v>
      </c>
      <c r="N71" s="237"/>
      <c r="O71" s="238" t="s">
        <v>121</v>
      </c>
      <c r="P71" s="238"/>
      <c r="Q71" s="239"/>
      <c r="R71" s="240"/>
      <c r="S71" s="54"/>
      <c r="T71" s="54"/>
      <c r="U71" s="54"/>
      <c r="V71" s="54"/>
      <c r="W71" s="54"/>
      <c r="X71" s="54"/>
      <c r="Y71" s="54"/>
      <c r="Z71" s="54"/>
      <c r="AA71" s="54"/>
      <c r="AB71" s="54"/>
      <c r="AC71" s="54"/>
      <c r="AD71" s="54"/>
      <c r="AE71" s="54"/>
      <c r="AF71" s="54"/>
      <c r="AG71" s="54"/>
      <c r="AH71" s="54"/>
      <c r="AI71" s="54"/>
      <c r="AJ71" s="54"/>
      <c r="AK71" s="54"/>
    </row>
    <row r="72" spans="1:37" ht="9" customHeight="1" x14ac:dyDescent="0.25">
      <c r="A72" s="298" t="s">
        <v>122</v>
      </c>
      <c r="B72" s="299"/>
      <c r="C72" s="300"/>
      <c r="D72" s="301"/>
      <c r="E72" s="302">
        <v>1</v>
      </c>
      <c r="F72" s="241" t="str">
        <f>IF(E72&gt;$R$79,0,UPPER(VLOOKUP(E72,'Lány 6 kcs B ELO'!$A$7:$Q$134,2)))</f>
        <v xml:space="preserve">PÁNCSICS </v>
      </c>
      <c r="G72" s="242"/>
      <c r="H72" s="241"/>
      <c r="I72" s="185"/>
      <c r="J72" s="303" t="s">
        <v>123</v>
      </c>
      <c r="K72" s="304" t="s">
        <v>392</v>
      </c>
      <c r="L72" s="305"/>
      <c r="M72" s="304"/>
      <c r="N72" s="306"/>
      <c r="O72" s="307" t="s">
        <v>124</v>
      </c>
      <c r="P72" s="308"/>
      <c r="Q72" s="308"/>
      <c r="R72" s="309"/>
      <c r="S72" s="54"/>
      <c r="T72" s="54"/>
      <c r="U72" s="54"/>
      <c r="V72" s="54"/>
      <c r="W72" s="54"/>
      <c r="X72" s="54"/>
      <c r="Y72" s="54"/>
      <c r="Z72" s="54"/>
      <c r="AA72" s="54"/>
      <c r="AB72" s="54"/>
      <c r="AC72" s="54"/>
      <c r="AD72" s="54"/>
      <c r="AE72" s="54"/>
      <c r="AF72" s="54"/>
      <c r="AG72" s="54"/>
      <c r="AH72" s="54"/>
      <c r="AI72" s="54"/>
      <c r="AJ72" s="54"/>
      <c r="AK72" s="54"/>
    </row>
    <row r="73" spans="1:37" ht="9" customHeight="1" x14ac:dyDescent="0.25">
      <c r="A73" s="310" t="s">
        <v>125</v>
      </c>
      <c r="B73" s="311"/>
      <c r="C73" s="312"/>
      <c r="D73" s="313"/>
      <c r="E73" s="302">
        <v>2</v>
      </c>
      <c r="F73" s="241" t="str">
        <f>IF(E73&gt;$R$79,0,UPPER(VLOOKUP(E73,'Lány 6 kcs B ELO'!$A$7:$Q$134,2)))</f>
        <v xml:space="preserve">BALLA </v>
      </c>
      <c r="G73" s="242"/>
      <c r="H73" s="241"/>
      <c r="I73" s="185"/>
      <c r="J73" s="303" t="s">
        <v>126</v>
      </c>
      <c r="K73" s="304" t="s">
        <v>379</v>
      </c>
      <c r="L73" s="305"/>
      <c r="M73" s="304"/>
      <c r="N73" s="306"/>
      <c r="O73" s="314"/>
      <c r="P73" s="315"/>
      <c r="Q73" s="311"/>
      <c r="R73" s="316"/>
      <c r="S73" s="54"/>
      <c r="T73" s="54"/>
      <c r="U73" s="54"/>
      <c r="V73" s="54"/>
      <c r="W73" s="54"/>
      <c r="X73" s="54"/>
      <c r="Y73" s="54"/>
      <c r="Z73" s="54"/>
      <c r="AA73" s="54"/>
      <c r="AB73" s="54"/>
      <c r="AC73" s="54"/>
      <c r="AD73" s="54"/>
      <c r="AE73" s="54"/>
      <c r="AF73" s="54"/>
      <c r="AG73" s="54"/>
      <c r="AH73" s="54"/>
      <c r="AI73" s="54"/>
      <c r="AJ73" s="54"/>
      <c r="AK73" s="54"/>
    </row>
    <row r="74" spans="1:37" ht="9" customHeight="1" x14ac:dyDescent="0.25">
      <c r="A74" s="186"/>
      <c r="B74" s="187"/>
      <c r="C74" s="243"/>
      <c r="D74" s="188"/>
      <c r="E74" s="302">
        <v>3</v>
      </c>
      <c r="F74" s="241" t="str">
        <f>IF(E74&gt;$R$79,0,UPPER(VLOOKUP(E74,'Lány 6 kcs B ELO'!$A$7:$Q$134,2)))</f>
        <v>CSERVENKA</v>
      </c>
      <c r="G74" s="242"/>
      <c r="H74" s="241"/>
      <c r="I74" s="185"/>
      <c r="J74" s="303" t="s">
        <v>127</v>
      </c>
      <c r="K74" s="304" t="s">
        <v>393</v>
      </c>
      <c r="L74" s="305"/>
      <c r="M74" s="304"/>
      <c r="N74" s="306"/>
      <c r="O74" s="307" t="s">
        <v>128</v>
      </c>
      <c r="P74" s="308"/>
      <c r="Q74" s="308"/>
      <c r="R74" s="309"/>
      <c r="S74" s="54"/>
      <c r="T74" s="54"/>
      <c r="U74" s="54"/>
      <c r="V74" s="54"/>
      <c r="W74" s="54"/>
      <c r="X74" s="54"/>
      <c r="Y74" s="54"/>
      <c r="Z74" s="54"/>
      <c r="AA74" s="54"/>
      <c r="AB74" s="54"/>
      <c r="AC74" s="54"/>
      <c r="AD74" s="54"/>
      <c r="AE74" s="54"/>
      <c r="AF74" s="54"/>
      <c r="AG74" s="54"/>
      <c r="AH74" s="54"/>
      <c r="AI74" s="54"/>
      <c r="AJ74" s="54"/>
      <c r="AK74" s="54"/>
    </row>
    <row r="75" spans="1:37" ht="9" customHeight="1" x14ac:dyDescent="0.25">
      <c r="A75" s="189"/>
      <c r="B75" s="190"/>
      <c r="C75" s="190"/>
      <c r="D75" s="191"/>
      <c r="E75" s="302">
        <v>4</v>
      </c>
      <c r="F75" s="241" t="str">
        <f>IF(E75&gt;$R$79,0,UPPER(VLOOKUP(E75,'Lány 6 kcs B ELO'!$A$7:$Q$134,2)))</f>
        <v>PÉTER</v>
      </c>
      <c r="G75" s="242"/>
      <c r="H75" s="241"/>
      <c r="I75" s="185"/>
      <c r="J75" s="303" t="s">
        <v>129</v>
      </c>
      <c r="K75" s="304" t="s">
        <v>380</v>
      </c>
      <c r="L75" s="305"/>
      <c r="M75" s="304"/>
      <c r="N75" s="306"/>
      <c r="O75" s="304"/>
      <c r="P75" s="305"/>
      <c r="Q75" s="304"/>
      <c r="R75" s="306"/>
      <c r="S75" s="54"/>
      <c r="T75" s="54"/>
      <c r="U75" s="54"/>
      <c r="V75" s="54"/>
      <c r="W75" s="54"/>
      <c r="X75" s="54"/>
      <c r="Y75" s="54"/>
      <c r="Z75" s="54"/>
      <c r="AA75" s="54"/>
      <c r="AB75" s="54"/>
      <c r="AC75" s="54"/>
      <c r="AD75" s="54"/>
      <c r="AE75" s="54"/>
      <c r="AF75" s="54"/>
      <c r="AG75" s="54"/>
      <c r="AH75" s="54"/>
      <c r="AI75" s="54"/>
      <c r="AJ75" s="54"/>
      <c r="AK75" s="54"/>
    </row>
    <row r="76" spans="1:37" ht="9" customHeight="1" x14ac:dyDescent="0.25">
      <c r="A76" s="192"/>
      <c r="B76" s="49"/>
      <c r="C76" s="49"/>
      <c r="D76" s="193"/>
      <c r="E76" s="302">
        <v>5</v>
      </c>
      <c r="F76" s="241" t="str">
        <f>IF(E76&gt;$R$79,0,UPPER(VLOOKUP(E76,'Lány 6 kcs B ELO'!$A$7:$Q$134,2)))</f>
        <v xml:space="preserve">BARTOLÁK </v>
      </c>
      <c r="G76" s="242"/>
      <c r="H76" s="241"/>
      <c r="I76" s="185"/>
      <c r="J76" s="303" t="s">
        <v>130</v>
      </c>
      <c r="K76" s="304"/>
      <c r="L76" s="305"/>
      <c r="M76" s="304"/>
      <c r="N76" s="306"/>
      <c r="O76" s="311"/>
      <c r="P76" s="315"/>
      <c r="Q76" s="311"/>
      <c r="R76" s="316"/>
      <c r="S76" s="54"/>
      <c r="T76" s="54"/>
      <c r="U76" s="54"/>
      <c r="V76" s="54"/>
      <c r="W76" s="54"/>
      <c r="X76" s="54"/>
      <c r="Y76" s="54"/>
      <c r="Z76" s="54"/>
      <c r="AA76" s="54"/>
      <c r="AB76" s="54"/>
      <c r="AC76" s="54"/>
      <c r="AD76" s="54"/>
      <c r="AE76" s="54"/>
      <c r="AF76" s="54"/>
      <c r="AG76" s="54"/>
      <c r="AH76" s="54"/>
      <c r="AI76" s="54"/>
      <c r="AJ76" s="54"/>
      <c r="AK76" s="54"/>
    </row>
    <row r="77" spans="1:37" ht="9" customHeight="1" x14ac:dyDescent="0.25">
      <c r="A77" s="194"/>
      <c r="B77" s="14"/>
      <c r="C77" s="190"/>
      <c r="D77" s="191"/>
      <c r="E77" s="302">
        <v>6</v>
      </c>
      <c r="F77" s="241" t="str">
        <f>IF(E77&gt;$R$79,0,UPPER(VLOOKUP(E77,'Lány 6 kcs B ELO'!$A$7:$Q$134,2)))</f>
        <v xml:space="preserve">KOCSÁNYI </v>
      </c>
      <c r="G77" s="242"/>
      <c r="H77" s="241"/>
      <c r="I77" s="185"/>
      <c r="J77" s="303" t="s">
        <v>131</v>
      </c>
      <c r="K77" s="304"/>
      <c r="L77" s="305"/>
      <c r="M77" s="304"/>
      <c r="N77" s="306"/>
      <c r="O77" s="307" t="s">
        <v>33</v>
      </c>
      <c r="P77" s="308"/>
      <c r="Q77" s="308"/>
      <c r="R77" s="309"/>
      <c r="S77" s="54"/>
      <c r="T77" s="54"/>
      <c r="U77" s="54"/>
      <c r="V77" s="54"/>
      <c r="W77" s="54"/>
      <c r="X77" s="54"/>
      <c r="Y77" s="54"/>
      <c r="Z77" s="54"/>
      <c r="AA77" s="54"/>
      <c r="AB77" s="54"/>
      <c r="AC77" s="54"/>
      <c r="AD77" s="54"/>
      <c r="AE77" s="54"/>
      <c r="AF77" s="54"/>
      <c r="AG77" s="54"/>
      <c r="AH77" s="54"/>
      <c r="AI77" s="54"/>
      <c r="AJ77" s="54"/>
      <c r="AK77" s="54"/>
    </row>
    <row r="78" spans="1:37" ht="9" customHeight="1" x14ac:dyDescent="0.25">
      <c r="A78" s="194"/>
      <c r="B78" s="14"/>
      <c r="C78" s="244"/>
      <c r="D78" s="195"/>
      <c r="E78" s="302">
        <v>7</v>
      </c>
      <c r="F78" s="241" t="str">
        <f>IF(E78&gt;$R$79,0,UPPER(VLOOKUP(E78,'Lány 6 kcs B ELO'!$A$7:$Q$134,2)))</f>
        <v xml:space="preserve">VARGA </v>
      </c>
      <c r="G78" s="242"/>
      <c r="H78" s="241"/>
      <c r="I78" s="185"/>
      <c r="J78" s="303" t="s">
        <v>132</v>
      </c>
      <c r="K78" s="304"/>
      <c r="L78" s="305"/>
      <c r="M78" s="304"/>
      <c r="N78" s="306"/>
      <c r="O78" s="304"/>
      <c r="P78" s="305"/>
      <c r="Q78" s="304"/>
      <c r="R78" s="306"/>
      <c r="S78" s="54"/>
      <c r="T78" s="54"/>
      <c r="U78" s="54"/>
      <c r="V78" s="54"/>
      <c r="W78" s="54"/>
      <c r="X78" s="54"/>
      <c r="Y78" s="54"/>
      <c r="Z78" s="54"/>
      <c r="AA78" s="54"/>
      <c r="AB78" s="54"/>
      <c r="AC78" s="54"/>
      <c r="AD78" s="54"/>
      <c r="AE78" s="54"/>
      <c r="AF78" s="54"/>
      <c r="AG78" s="54"/>
      <c r="AH78" s="54"/>
      <c r="AI78" s="54"/>
      <c r="AJ78" s="54"/>
      <c r="AK78" s="54"/>
    </row>
    <row r="79" spans="1:37" ht="9" customHeight="1" x14ac:dyDescent="0.25">
      <c r="A79" s="196"/>
      <c r="B79" s="197"/>
      <c r="C79" s="245"/>
      <c r="D79" s="198"/>
      <c r="E79" s="317">
        <v>8</v>
      </c>
      <c r="F79" s="199" t="str">
        <f>IF(E79&gt;$R$79,0,UPPER(VLOOKUP(E79,'Lány 6 kcs B ELO'!$A$7:$Q$134,2)))</f>
        <v xml:space="preserve">TURAI </v>
      </c>
      <c r="G79" s="246"/>
      <c r="H79" s="199"/>
      <c r="I79" s="200"/>
      <c r="J79" s="318" t="s">
        <v>133</v>
      </c>
      <c r="K79" s="311"/>
      <c r="L79" s="315"/>
      <c r="M79" s="311"/>
      <c r="N79" s="316"/>
      <c r="O79" s="311">
        <f>R4</f>
        <v>0</v>
      </c>
      <c r="P79" s="315"/>
      <c r="Q79" s="311"/>
      <c r="R79" s="247">
        <f>MIN(8,'Lány 6 kcs B ELO'!Q5)</f>
        <v>8</v>
      </c>
      <c r="S79" s="54"/>
      <c r="T79" s="54"/>
      <c r="U79" s="54"/>
      <c r="V79" s="54"/>
      <c r="W79" s="54"/>
      <c r="X79" s="54"/>
      <c r="Y79" s="54"/>
      <c r="Z79" s="54"/>
      <c r="AA79" s="54"/>
      <c r="AB79" s="54"/>
      <c r="AC79" s="54"/>
      <c r="AD79" s="54"/>
      <c r="AE79" s="54"/>
      <c r="AF79" s="54"/>
      <c r="AG79" s="54"/>
      <c r="AH79" s="54"/>
      <c r="AI79" s="54"/>
      <c r="AJ79" s="54"/>
      <c r="AK79" s="54"/>
    </row>
  </sheetData>
  <sheetProtection selectLockedCells="1" selectUnlockedCells="1"/>
  <mergeCells count="2">
    <mergeCell ref="A4:C4"/>
    <mergeCell ref="Q41:R41"/>
  </mergeCells>
  <conditionalFormatting sqref="E7 E9 E11">
    <cfRule type="expression" dxfId="108" priority="11" stopIfTrue="1">
      <formula>$E7&lt;9</formula>
    </cfRule>
  </conditionalFormatting>
  <conditionalFormatting sqref="E13 E15 E17 E19 E21 E23 E25 E27 E29 E31 E33 E35 E37 E39 E41 E43 E45 E47 E49 E51 E53 E55 E57 E59 E61 E63 E65 E67 E69">
    <cfRule type="expression" dxfId="107" priority="5" stopIfTrue="1">
      <formula>AND($E13&lt;9,$C13&gt;0)</formula>
    </cfRule>
  </conditionalFormatting>
  <conditionalFormatting sqref="H7 H9 H11 H13 H15 H17 H19 H21 H23 H25 H27 H29 H31 H33 H35 H37 H39 H41 H43 H45 H47 H49 H51 H53 H55 H57 H59 H61 H63 H65 H67 H69">
    <cfRule type="expression" dxfId="106" priority="1" stopIfTrue="1">
      <formula>AND($E7&lt;9,$C7&gt;0)</formula>
    </cfRule>
  </conditionalFormatting>
  <conditionalFormatting sqref="I8 K10 I12 M14 I16 K18 I20 O22 I24 K26 I28 M30 I32 K34 I36 O39 I40 K42 I44 M46 I48 K50 I52 O54 I56 K58 I60 M62 I64 K66 I68">
    <cfRule type="expression" dxfId="105" priority="2" stopIfTrue="1">
      <formula>AND($O$1="CU",I8="Umpire")</formula>
    </cfRule>
    <cfRule type="expression" dxfId="104" priority="3" stopIfTrue="1">
      <formula>AND($O$1="CU",I8&lt;&gt;"Umpire",J8&lt;&gt;"")</formula>
    </cfRule>
    <cfRule type="expression" dxfId="103" priority="4" stopIfTrue="1">
      <formula>AND($O$1="CU",I8&lt;&gt;"Umpire")</formula>
    </cfRule>
  </conditionalFormatting>
  <conditionalFormatting sqref="J8 L10 J12 N14 J16 L18 J20 P22 J24 L26 J28 N30 J32 L34 J36 P39 J40 L42 J44 N46 J48 L50 J52 P54 J56 L58 J60 N62 J64 L66 J68 R79">
    <cfRule type="expression" dxfId="102" priority="8" stopIfTrue="1">
      <formula>$O$1="CU"</formula>
    </cfRule>
  </conditionalFormatting>
  <conditionalFormatting sqref="K8 M10 K12 O14 K16 M18 K20 Q22 K24 M26 K28 O30 K32 M34 K36 K40 M42 K44 O46 K48 M50 K52 Q54 K56 M58 K60 O62 K64 M66 K68">
    <cfRule type="expression" dxfId="101" priority="6" stopIfTrue="1">
      <formula>J8="as"</formula>
    </cfRule>
    <cfRule type="expression" dxfId="100" priority="7" stopIfTrue="1">
      <formula>J8="bs"</formula>
    </cfRule>
  </conditionalFormatting>
  <conditionalFormatting sqref="Q38">
    <cfRule type="expression" dxfId="99" priority="9" stopIfTrue="1">
      <formula>P39="as"</formula>
    </cfRule>
    <cfRule type="expression" dxfId="98" priority="10" stopIfTrue="1">
      <formula>P39="bs"</formula>
    </cfRule>
  </conditionalFormatting>
  <dataValidations count="2">
    <dataValidation type="list" allowBlank="1" sqref="O22 O39 O54" xr:uid="{00000000-0002-0000-0600-000000000000}">
      <formula1>$V$8:$V$17</formula1>
      <formula2>0</formula2>
    </dataValidation>
    <dataValidation type="list" allowBlank="1" sqref="I8 K10 I12 M14 I16 K18 I20 I24 K26 I28 M30 I32 K34 I36 I40 K42 I44 M46 I48 K50 I52 I56 K58 I60 M62 I64 K66 I68" xr:uid="{00000000-0002-0000-0600-000001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8">
    <tabColor indexed="11"/>
    <pageSetUpPr fitToPage="1"/>
  </sheetPr>
  <dimension ref="A1:AO57"/>
  <sheetViews>
    <sheetView showGridLines="0" showZeros="0" workbookViewId="0">
      <selection activeCell="W19" sqref="W19"/>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01" customWidth="1"/>
    <col min="11" max="11" width="10.6640625" customWidth="1"/>
    <col min="12" max="12" width="1.6640625" style="201" customWidth="1"/>
    <col min="13" max="13" width="10.6640625" customWidth="1"/>
    <col min="14" max="14" width="1.6640625" style="202" customWidth="1"/>
    <col min="15" max="15" width="10.6640625" customWidth="1"/>
    <col min="16" max="16" width="1.6640625" style="201" customWidth="1"/>
    <col min="17" max="17" width="10.6640625" customWidth="1"/>
    <col min="18" max="18" width="1.6640625" style="202"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ht="21.75" customHeight="1" x14ac:dyDescent="0.25">
      <c r="A1" s="90" t="str">
        <f>Altalanos!$A$6</f>
        <v>Diákolimpia 2026</v>
      </c>
      <c r="B1" s="90"/>
      <c r="C1" s="248"/>
      <c r="D1" s="248"/>
      <c r="E1" s="248"/>
      <c r="F1" s="248"/>
      <c r="G1" s="248"/>
      <c r="H1" s="90"/>
      <c r="I1" s="249"/>
      <c r="J1" s="250"/>
      <c r="K1" s="92" t="s">
        <v>29</v>
      </c>
      <c r="L1" s="93"/>
      <c r="M1" s="95"/>
      <c r="N1" s="250"/>
      <c r="O1" s="250" t="s">
        <v>141</v>
      </c>
      <c r="P1" s="250"/>
      <c r="Q1" s="248"/>
      <c r="R1" s="250"/>
      <c r="S1" s="203"/>
      <c r="T1" s="203"/>
      <c r="U1" s="203"/>
      <c r="V1" s="203"/>
      <c r="W1" s="203"/>
      <c r="X1" s="203"/>
      <c r="Y1" s="204"/>
      <c r="Z1" s="204"/>
      <c r="AA1" s="204"/>
      <c r="AB1" s="177" t="e">
        <f>IF($Y$5=1,CONCATENATE(VLOOKUP($Y$3,$AA$2:$AH$14,2)),CONCATENATE(VLOOKUP($Y$3,$AA$16:$AH$25,2)))</f>
        <v>#N/A</v>
      </c>
      <c r="AC1" s="177" t="e">
        <f>IF($Y$5=1,CONCATENATE(VLOOKUP($Y$3,$AA$2:$AH$14,3)),CONCATENATE(VLOOKUP($Y$3,$AA$16:$AH$25,3)))</f>
        <v>#N/A</v>
      </c>
      <c r="AD1" s="177" t="e">
        <f>IF($Y$5=1,CONCATENATE(VLOOKUP($Y$3,$AA$2:$AH$14,4)),CONCATENATE(VLOOKUP($Y$3,$AA$16:$AH$25,4)))</f>
        <v>#N/A</v>
      </c>
      <c r="AE1" s="177" t="e">
        <f>IF($Y$5=1,CONCATENATE(VLOOKUP($Y$3,$AA$2:$AH$14,5)),CONCATENATE(VLOOKUP($Y$3,$AA$16:$AH$25,5)))</f>
        <v>#N/A</v>
      </c>
      <c r="AF1" s="177" t="e">
        <f>IF($Y$5=1,CONCATENATE(VLOOKUP($Y$3,$AA$2:$AH$14,6)),CONCATENATE(VLOOKUP($Y$3,$AA$16:$AH$25,6)))</f>
        <v>#N/A</v>
      </c>
      <c r="AG1" s="177" t="e">
        <f>IF($Y$5=1,CONCATENATE(VLOOKUP($Y$3,$AA$2:$AH$14,7)),CONCATENATE(VLOOKUP($Y$3,$AA$16:$AH$25,7)))</f>
        <v>#N/A</v>
      </c>
      <c r="AH1" s="177" t="e">
        <f>IF($Y$5=1,CONCATENATE(VLOOKUP($Y$3,$AA$2:$AH$14,8)),CONCATENATE(VLOOKUP($Y$3,$AA$16:$AH$25,8)))</f>
        <v>#N/A</v>
      </c>
      <c r="AI1" s="203"/>
      <c r="AJ1" s="203"/>
      <c r="AK1" s="203"/>
    </row>
    <row r="2" spans="1:37" x14ac:dyDescent="0.25">
      <c r="A2" s="251" t="s">
        <v>30</v>
      </c>
      <c r="B2" s="98"/>
      <c r="C2" s="98"/>
      <c r="D2" s="98"/>
      <c r="E2" s="327" t="str">
        <f>Altalanos!$B$8</f>
        <v>Lány 6 kcs. B</v>
      </c>
      <c r="F2" s="98"/>
      <c r="G2" s="252"/>
      <c r="H2" s="253"/>
      <c r="I2" s="253"/>
      <c r="J2" s="254"/>
      <c r="K2" s="93"/>
      <c r="L2" s="93"/>
      <c r="M2" s="93"/>
      <c r="N2" s="254"/>
      <c r="O2" s="253"/>
      <c r="P2" s="254"/>
      <c r="Q2" s="253"/>
      <c r="R2" s="254"/>
      <c r="S2" s="205"/>
      <c r="T2" s="205"/>
      <c r="U2" s="205"/>
      <c r="V2" s="205"/>
      <c r="W2" s="205"/>
      <c r="X2" s="205"/>
      <c r="Y2" s="178"/>
      <c r="Z2" s="179"/>
      <c r="AA2" s="179" t="s">
        <v>103</v>
      </c>
      <c r="AB2" s="180">
        <v>300</v>
      </c>
      <c r="AC2" s="180">
        <v>250</v>
      </c>
      <c r="AD2" s="180">
        <v>200</v>
      </c>
      <c r="AE2" s="180">
        <v>150</v>
      </c>
      <c r="AF2" s="180">
        <v>120</v>
      </c>
      <c r="AG2" s="180">
        <v>90</v>
      </c>
      <c r="AH2" s="180">
        <v>40</v>
      </c>
    </row>
    <row r="3" spans="1:37" ht="11.25" customHeight="1" x14ac:dyDescent="0.25">
      <c r="A3" s="50" t="s">
        <v>22</v>
      </c>
      <c r="B3" s="50"/>
      <c r="C3" s="50"/>
      <c r="D3" s="50"/>
      <c r="E3" s="50"/>
      <c r="F3" s="50"/>
      <c r="G3" s="50" t="s">
        <v>15</v>
      </c>
      <c r="H3" s="50"/>
      <c r="I3" s="50"/>
      <c r="J3" s="181"/>
      <c r="K3" s="50" t="s">
        <v>34</v>
      </c>
      <c r="L3" s="181"/>
      <c r="M3" s="50"/>
      <c r="N3" s="181"/>
      <c r="O3" s="50"/>
      <c r="P3" s="181"/>
      <c r="Q3" s="50"/>
      <c r="R3" s="51" t="s">
        <v>35</v>
      </c>
      <c r="S3" s="206"/>
      <c r="T3" s="206"/>
      <c r="U3" s="206"/>
      <c r="V3" s="206"/>
      <c r="W3" s="206"/>
      <c r="X3" s="206"/>
      <c r="Y3" s="179" t="str">
        <f>IF(K4="OB","A",IF(K4="IX","W",IF(K4="","",K4)))</f>
        <v/>
      </c>
      <c r="Z3" s="179"/>
      <c r="AA3" s="179" t="s">
        <v>111</v>
      </c>
      <c r="AB3" s="180">
        <v>280</v>
      </c>
      <c r="AC3" s="180">
        <v>230</v>
      </c>
      <c r="AD3" s="180">
        <v>180</v>
      </c>
      <c r="AE3" s="180">
        <v>140</v>
      </c>
      <c r="AF3" s="180">
        <v>80</v>
      </c>
      <c r="AG3" s="180">
        <v>0</v>
      </c>
      <c r="AH3" s="180">
        <v>0</v>
      </c>
    </row>
    <row r="4" spans="1:37" ht="11.25" customHeight="1" x14ac:dyDescent="0.25">
      <c r="A4" s="343">
        <f>Altalanos!$A$10</f>
        <v>0</v>
      </c>
      <c r="B4" s="343"/>
      <c r="C4" s="343"/>
      <c r="D4" s="120"/>
      <c r="E4" s="255"/>
      <c r="F4" s="255"/>
      <c r="G4" s="255">
        <f>Altalanos!$C$10</f>
        <v>0</v>
      </c>
      <c r="H4" s="256"/>
      <c r="I4" s="255"/>
      <c r="J4" s="257"/>
      <c r="K4" s="258"/>
      <c r="L4" s="257"/>
      <c r="M4" s="259"/>
      <c r="N4" s="257"/>
      <c r="O4" s="255"/>
      <c r="P4" s="257"/>
      <c r="Q4" s="255"/>
      <c r="R4" s="123">
        <f>Altalanos!$E$10</f>
        <v>0</v>
      </c>
      <c r="S4" s="207"/>
      <c r="T4" s="207"/>
      <c r="U4" s="207"/>
      <c r="V4" s="207"/>
      <c r="W4" s="207"/>
      <c r="X4" s="207"/>
      <c r="Y4" s="179"/>
      <c r="Z4" s="179"/>
      <c r="AA4" s="179" t="s">
        <v>104</v>
      </c>
      <c r="AB4" s="180">
        <v>250</v>
      </c>
      <c r="AC4" s="180">
        <v>200</v>
      </c>
      <c r="AD4" s="180">
        <v>150</v>
      </c>
      <c r="AE4" s="180">
        <v>120</v>
      </c>
      <c r="AF4" s="180">
        <v>90</v>
      </c>
      <c r="AG4" s="180">
        <v>60</v>
      </c>
      <c r="AH4" s="180">
        <v>25</v>
      </c>
    </row>
    <row r="5" spans="1:37" x14ac:dyDescent="0.25">
      <c r="A5" s="190"/>
      <c r="B5" s="208" t="s">
        <v>135</v>
      </c>
      <c r="C5" s="209" t="s">
        <v>106</v>
      </c>
      <c r="D5" s="208" t="s">
        <v>136</v>
      </c>
      <c r="E5" s="208" t="s">
        <v>137</v>
      </c>
      <c r="F5" s="210" t="s">
        <v>25</v>
      </c>
      <c r="G5" s="210" t="s">
        <v>26</v>
      </c>
      <c r="H5" s="210"/>
      <c r="I5" s="210" t="s">
        <v>37</v>
      </c>
      <c r="J5" s="210"/>
      <c r="K5" s="208" t="s">
        <v>138</v>
      </c>
      <c r="L5" s="211"/>
      <c r="M5" s="208" t="s">
        <v>142</v>
      </c>
      <c r="N5" s="211"/>
      <c r="O5" s="208" t="s">
        <v>134</v>
      </c>
      <c r="P5" s="211"/>
      <c r="Q5" s="208" t="s">
        <v>139</v>
      </c>
      <c r="R5" s="212"/>
      <c r="S5" s="206"/>
      <c r="T5" s="206"/>
      <c r="U5" s="206"/>
      <c r="V5" s="206"/>
      <c r="W5" s="206"/>
      <c r="X5" s="206"/>
      <c r="Y5" s="179">
        <f>IF(OR(Altalanos!$A$8="F1",Altalanos!$A$8="F2",Altalanos!$A$8="N1",Altalanos!$A$8="N2"),1,2)</f>
        <v>2</v>
      </c>
      <c r="Z5" s="179"/>
      <c r="AA5" s="179" t="s">
        <v>105</v>
      </c>
      <c r="AB5" s="180">
        <v>200</v>
      </c>
      <c r="AC5" s="180">
        <v>150</v>
      </c>
      <c r="AD5" s="180">
        <v>120</v>
      </c>
      <c r="AE5" s="180">
        <v>90</v>
      </c>
      <c r="AF5" s="180">
        <v>60</v>
      </c>
      <c r="AG5" s="180">
        <v>40</v>
      </c>
      <c r="AH5" s="180">
        <v>15</v>
      </c>
    </row>
    <row r="6" spans="1:37" ht="11.1" customHeight="1" x14ac:dyDescent="0.25">
      <c r="A6" s="260"/>
      <c r="B6" s="214"/>
      <c r="C6" s="214"/>
      <c r="D6" s="214"/>
      <c r="E6" s="214"/>
      <c r="F6" s="213" t="str">
        <f>IF(Y3="","",CONCATENATE(AH1," / ",VLOOKUP(Y3,AB1:AH1,5)," pont"))</f>
        <v/>
      </c>
      <c r="G6" s="215"/>
      <c r="H6" s="6"/>
      <c r="I6" s="215"/>
      <c r="J6" s="216"/>
      <c r="K6" s="214" t="str">
        <f>IF(Y3="","",CONCATENATE(VLOOKUP(Y3,AB1:AH1,4)," pont"))</f>
        <v/>
      </c>
      <c r="L6" s="216"/>
      <c r="M6" s="214" t="str">
        <f>IF(Y3="","",CONCATENATE(VLOOKUP(Y3,AB1:AH1,3)," pont"))</f>
        <v/>
      </c>
      <c r="N6" s="216"/>
      <c r="O6" s="214" t="str">
        <f>IF(Y3="","",CONCATENATE(VLOOKUP(Y3,AB1:AH1,2)," pont"))</f>
        <v/>
      </c>
      <c r="P6" s="216"/>
      <c r="Q6" s="214" t="str">
        <f>IF(Y3="","",CONCATENATE(VLOOKUP(Y3,AB1:AH1,1)," pont"))</f>
        <v/>
      </c>
      <c r="R6" s="217"/>
      <c r="S6" s="206"/>
      <c r="T6" s="206"/>
      <c r="U6" s="206"/>
      <c r="V6" s="206"/>
      <c r="W6" s="206"/>
      <c r="X6" s="206"/>
      <c r="Y6" s="179"/>
      <c r="Z6" s="179"/>
      <c r="AA6" s="179" t="s">
        <v>107</v>
      </c>
      <c r="AB6" s="180">
        <v>150</v>
      </c>
      <c r="AC6" s="180">
        <v>120</v>
      </c>
      <c r="AD6" s="180">
        <v>90</v>
      </c>
      <c r="AE6" s="180">
        <v>60</v>
      </c>
      <c r="AF6" s="180">
        <v>40</v>
      </c>
      <c r="AG6" s="180">
        <v>25</v>
      </c>
      <c r="AH6" s="180">
        <v>10</v>
      </c>
    </row>
    <row r="7" spans="1:37" ht="12.9" customHeight="1" x14ac:dyDescent="0.25">
      <c r="A7" s="218">
        <v>1</v>
      </c>
      <c r="B7" s="261" t="str">
        <f>IF($E7="","",VLOOKUP($E7,'Lány 6 kcs B ELO'!$A$7:$O$22,14))</f>
        <v/>
      </c>
      <c r="C7" s="262" t="str">
        <f>IF($E7="","",VLOOKUP($E7,'Lány 6 kcs B ELO'!$A$7:$O$22,15))</f>
        <v/>
      </c>
      <c r="D7" s="262" t="str">
        <f>IF($E7="","",VLOOKUP($E7,'Lány 6 kcs B ELO'!$A$7:$O$22,5))</f>
        <v/>
      </c>
      <c r="E7" s="263"/>
      <c r="F7" s="264" t="str">
        <f>UPPER(IF($E7="","",VLOOKUP($E7,'Lány 6 kcs B ELO'!$A$7:$O$22,2)))</f>
        <v/>
      </c>
      <c r="G7" s="264" t="str">
        <f>IF($E7="","",VLOOKUP($E7,'Lány 6 kcs B ELO'!$A$7:$O$22,3))</f>
        <v/>
      </c>
      <c r="H7" s="264"/>
      <c r="I7" s="264" t="str">
        <f>IF($E7="","",VLOOKUP($E7,'Lány 6 kcs B ELO'!$A$7:$O$22,4))</f>
        <v/>
      </c>
      <c r="J7" s="265"/>
      <c r="K7" s="266"/>
      <c r="L7" s="266"/>
      <c r="M7" s="266"/>
      <c r="N7" s="266"/>
      <c r="O7" s="219"/>
      <c r="P7" s="220"/>
      <c r="Q7" s="221"/>
      <c r="R7" s="222"/>
      <c r="S7" s="223"/>
      <c r="T7" s="59"/>
      <c r="U7" s="267" t="str">
        <f>Birók!P21</f>
        <v>Bíró</v>
      </c>
      <c r="V7" s="59"/>
      <c r="W7" s="59"/>
      <c r="X7" s="59"/>
      <c r="Y7" s="179"/>
      <c r="Z7" s="179"/>
      <c r="AA7" s="179" t="s">
        <v>108</v>
      </c>
      <c r="AB7" s="180">
        <v>120</v>
      </c>
      <c r="AC7" s="180">
        <v>90</v>
      </c>
      <c r="AD7" s="180">
        <v>60</v>
      </c>
      <c r="AE7" s="180">
        <v>40</v>
      </c>
      <c r="AF7" s="180">
        <v>25</v>
      </c>
      <c r="AG7" s="180">
        <v>10</v>
      </c>
      <c r="AH7" s="180">
        <v>5</v>
      </c>
    </row>
    <row r="8" spans="1:37" ht="12.9" customHeight="1" x14ac:dyDescent="0.25">
      <c r="A8" s="224"/>
      <c r="B8" s="268"/>
      <c r="C8" s="269"/>
      <c r="D8" s="269"/>
      <c r="E8" s="268"/>
      <c r="F8" s="266"/>
      <c r="G8" s="266"/>
      <c r="H8" s="270"/>
      <c r="I8" s="271" t="s">
        <v>140</v>
      </c>
      <c r="J8" s="225" t="s">
        <v>384</v>
      </c>
      <c r="K8" s="272" t="str">
        <f>UPPER(IF(OR(J8="a",J8="as"),F7,IF(OR(J8="b",J8="bs"),F9,0)))</f>
        <v>FÜLÖP</v>
      </c>
      <c r="L8" s="272"/>
      <c r="M8" s="266"/>
      <c r="N8" s="266"/>
      <c r="O8" s="219"/>
      <c r="P8" s="220"/>
      <c r="Q8" s="221"/>
      <c r="R8" s="222"/>
      <c r="S8" s="223"/>
      <c r="T8" s="59"/>
      <c r="U8" s="273" t="str">
        <f>Birók!P22</f>
        <v xml:space="preserve"> </v>
      </c>
      <c r="V8" s="59"/>
      <c r="W8" s="59"/>
      <c r="X8" s="59"/>
      <c r="Y8" s="179"/>
      <c r="Z8" s="179"/>
      <c r="AA8" s="179" t="s">
        <v>109</v>
      </c>
      <c r="AB8" s="180">
        <v>90</v>
      </c>
      <c r="AC8" s="180">
        <v>60</v>
      </c>
      <c r="AD8" s="180">
        <v>40</v>
      </c>
      <c r="AE8" s="180">
        <v>25</v>
      </c>
      <c r="AF8" s="180">
        <v>10</v>
      </c>
      <c r="AG8" s="180">
        <v>5</v>
      </c>
      <c r="AH8" s="180">
        <v>2</v>
      </c>
    </row>
    <row r="9" spans="1:37" ht="12.9" customHeight="1" x14ac:dyDescent="0.25">
      <c r="A9" s="224">
        <v>2</v>
      </c>
      <c r="B9" s="261">
        <f>IF($E9="","",VLOOKUP($E9,'Lány 6 kcs B ELO'!$A$7:$O$22,14))</f>
        <v>0</v>
      </c>
      <c r="C9" s="262">
        <f>IF($E9="","",VLOOKUP($E9,'Lány 6 kcs B ELO'!$A$7:$O$22,15))</f>
        <v>0</v>
      </c>
      <c r="D9" s="262">
        <f>IF($E9="","",VLOOKUP($E9,'Lány 6 kcs B ELO'!$A$7:$O$22,5))</f>
        <v>0</v>
      </c>
      <c r="E9" s="263">
        <v>12</v>
      </c>
      <c r="F9" s="274" t="str">
        <f>UPPER(IF($E9="","",VLOOKUP($E9,'Lány 6 kcs B ELO'!$A$7:$O$22,2)))</f>
        <v>FÜLÖP</v>
      </c>
      <c r="G9" s="274" t="str">
        <f>IF($E9="","",VLOOKUP($E9,'Lány 6 kcs B ELO'!$A$7:$O$22,3))</f>
        <v>Karina</v>
      </c>
      <c r="H9" s="274"/>
      <c r="I9" s="264" t="str">
        <f>IF($E9="","",VLOOKUP($E9,'Lány 6 kcs B ELO'!$A$7:$O$22,4))</f>
        <v>Chernel I. Gimn. Gárdony</v>
      </c>
      <c r="J9" s="275"/>
      <c r="K9" s="266"/>
      <c r="L9" s="276"/>
      <c r="M9" s="266"/>
      <c r="N9" s="266"/>
      <c r="O9" s="219"/>
      <c r="P9" s="220"/>
      <c r="Q9" s="221"/>
      <c r="R9" s="222"/>
      <c r="S9" s="223"/>
      <c r="T9" s="59"/>
      <c r="U9" s="273" t="str">
        <f>Birók!P23</f>
        <v xml:space="preserve"> </v>
      </c>
      <c r="V9" s="59"/>
      <c r="W9" s="59"/>
      <c r="X9" s="59"/>
      <c r="Y9" s="179"/>
      <c r="Z9" s="179"/>
      <c r="AA9" s="179" t="s">
        <v>110</v>
      </c>
      <c r="AB9" s="180">
        <v>60</v>
      </c>
      <c r="AC9" s="180">
        <v>40</v>
      </c>
      <c r="AD9" s="180">
        <v>25</v>
      </c>
      <c r="AE9" s="180">
        <v>10</v>
      </c>
      <c r="AF9" s="180">
        <v>5</v>
      </c>
      <c r="AG9" s="180">
        <v>2</v>
      </c>
      <c r="AH9" s="180">
        <v>1</v>
      </c>
    </row>
    <row r="10" spans="1:37" ht="12.9" customHeight="1" x14ac:dyDescent="0.25">
      <c r="A10" s="224"/>
      <c r="B10" s="268"/>
      <c r="C10" s="269"/>
      <c r="D10" s="269"/>
      <c r="E10" s="277"/>
      <c r="F10" s="266"/>
      <c r="G10" s="266"/>
      <c r="H10" s="270"/>
      <c r="I10" s="266"/>
      <c r="J10" s="278"/>
      <c r="K10" s="279" t="s">
        <v>140</v>
      </c>
      <c r="L10" s="226" t="s">
        <v>383</v>
      </c>
      <c r="M10" s="272" t="str">
        <f>UPPER(IF(OR(L10="a",L10="as"),K8,IF(OR(L10="b",L10="bs"),K12,0)))</f>
        <v>FÜLÖP</v>
      </c>
      <c r="N10" s="280"/>
      <c r="O10" s="281"/>
      <c r="P10" s="281"/>
      <c r="Q10" s="221"/>
      <c r="R10" s="222"/>
      <c r="S10" s="223"/>
      <c r="T10" s="59"/>
      <c r="U10" s="273" t="str">
        <f>Birók!P24</f>
        <v xml:space="preserve"> </v>
      </c>
      <c r="V10" s="59"/>
      <c r="W10" s="59"/>
      <c r="X10" s="59"/>
      <c r="Y10" s="179"/>
      <c r="Z10" s="179"/>
      <c r="AA10" s="179" t="s">
        <v>112</v>
      </c>
      <c r="AB10" s="180">
        <v>40</v>
      </c>
      <c r="AC10" s="180">
        <v>25</v>
      </c>
      <c r="AD10" s="180">
        <v>15</v>
      </c>
      <c r="AE10" s="180">
        <v>7</v>
      </c>
      <c r="AF10" s="180">
        <v>4</v>
      </c>
      <c r="AG10" s="180">
        <v>1</v>
      </c>
      <c r="AH10" s="180">
        <v>0</v>
      </c>
    </row>
    <row r="11" spans="1:37" ht="12.9" customHeight="1" x14ac:dyDescent="0.25">
      <c r="A11" s="224">
        <v>3</v>
      </c>
      <c r="B11" s="261" t="str">
        <f>IF($E11="","",VLOOKUP($E11,'Lány 6 kcs B ELO'!$A$7:$O$22,14))</f>
        <v/>
      </c>
      <c r="C11" s="262" t="str">
        <f>IF($E11="","",VLOOKUP($E11,'Lány 6 kcs B ELO'!$A$7:$O$22,15))</f>
        <v/>
      </c>
      <c r="D11" s="262" t="str">
        <f>IF($E11="","",VLOOKUP($E11,'Lány 6 kcs B ELO'!$A$7:$O$22,5))</f>
        <v/>
      </c>
      <c r="E11" s="263"/>
      <c r="F11" s="274" t="s">
        <v>429</v>
      </c>
      <c r="G11" s="274" t="s">
        <v>197</v>
      </c>
      <c r="H11" s="274"/>
      <c r="I11" s="274" t="str">
        <f>IF($E11="","",VLOOKUP($E11,'Lány 6 kcs B ELO'!$A$7:$O$22,4))</f>
        <v/>
      </c>
      <c r="J11" s="265"/>
      <c r="K11" s="266"/>
      <c r="L11" s="282"/>
      <c r="M11" s="266">
        <v>41</v>
      </c>
      <c r="N11" s="283"/>
      <c r="O11" s="281"/>
      <c r="P11" s="281"/>
      <c r="Q11" s="221"/>
      <c r="R11" s="222"/>
      <c r="S11" s="223"/>
      <c r="T11" s="59"/>
      <c r="U11" s="273" t="str">
        <f>Birók!P25</f>
        <v xml:space="preserve"> </v>
      </c>
      <c r="V11" s="59"/>
      <c r="W11" s="59"/>
      <c r="X11" s="59"/>
      <c r="Y11" s="179"/>
      <c r="Z11" s="179"/>
      <c r="AA11" s="179" t="s">
        <v>113</v>
      </c>
      <c r="AB11" s="180">
        <v>25</v>
      </c>
      <c r="AC11" s="180">
        <v>15</v>
      </c>
      <c r="AD11" s="180">
        <v>10</v>
      </c>
      <c r="AE11" s="180">
        <v>6</v>
      </c>
      <c r="AF11" s="180">
        <v>3</v>
      </c>
      <c r="AG11" s="180">
        <v>1</v>
      </c>
      <c r="AH11" s="180">
        <v>0</v>
      </c>
    </row>
    <row r="12" spans="1:37" ht="12.9" customHeight="1" x14ac:dyDescent="0.25">
      <c r="A12" s="224"/>
      <c r="B12" s="268"/>
      <c r="C12" s="269"/>
      <c r="D12" s="269"/>
      <c r="E12" s="277"/>
      <c r="F12" s="266"/>
      <c r="G12" s="266"/>
      <c r="H12" s="270"/>
      <c r="I12" s="271" t="s">
        <v>140</v>
      </c>
      <c r="J12" s="225" t="s">
        <v>383</v>
      </c>
      <c r="K12" s="272" t="str">
        <f>UPPER(IF(OR(J12="a",J12="as"),F11,IF(OR(J12="b",J12="bs"),F13,0)))</f>
        <v>STEINER</v>
      </c>
      <c r="L12" s="284"/>
      <c r="M12" s="266"/>
      <c r="N12" s="283"/>
      <c r="O12" s="281"/>
      <c r="P12" s="281"/>
      <c r="Q12" s="221"/>
      <c r="R12" s="222"/>
      <c r="S12" s="223"/>
      <c r="T12" s="59"/>
      <c r="U12" s="273" t="str">
        <f>Birók!P26</f>
        <v xml:space="preserve"> </v>
      </c>
      <c r="V12" s="59"/>
      <c r="W12" s="59"/>
      <c r="X12" s="59"/>
      <c r="Y12" s="179"/>
      <c r="Z12" s="179"/>
      <c r="AA12" s="179" t="s">
        <v>114</v>
      </c>
      <c r="AB12" s="180">
        <v>15</v>
      </c>
      <c r="AC12" s="180">
        <v>10</v>
      </c>
      <c r="AD12" s="180">
        <v>6</v>
      </c>
      <c r="AE12" s="180">
        <v>3</v>
      </c>
      <c r="AF12" s="180">
        <v>1</v>
      </c>
      <c r="AG12" s="180">
        <v>0</v>
      </c>
      <c r="AH12" s="180">
        <v>0</v>
      </c>
    </row>
    <row r="13" spans="1:37" ht="12.9" customHeight="1" x14ac:dyDescent="0.25">
      <c r="A13" s="224">
        <v>4</v>
      </c>
      <c r="B13" s="261" t="str">
        <f>IF($E13="","",VLOOKUP($E13,'Lány 6 kcs B ELO'!$A$7:$O$22,14))</f>
        <v/>
      </c>
      <c r="C13" s="262" t="str">
        <f>IF($E13="","",VLOOKUP($E13,'Lány 6 kcs B ELO'!$A$7:$O$22,15))</f>
        <v/>
      </c>
      <c r="D13" s="262" t="str">
        <f>IF($E13="","",VLOOKUP($E13,'Lány 6 kcs B ELO'!$A$7:$O$22,5))</f>
        <v/>
      </c>
      <c r="E13" s="263"/>
      <c r="F13" s="274" t="str">
        <f>UPPER(IF($E13="","",VLOOKUP($E13,'Lány 6 kcs B ELO'!$A$7:$O$22,2)))</f>
        <v/>
      </c>
      <c r="G13" s="274" t="str">
        <f>IF($E13="","",VLOOKUP($E13,'Lány 6 kcs B ELO'!$A$7:$O$22,3))</f>
        <v/>
      </c>
      <c r="H13" s="274"/>
      <c r="I13" s="274" t="str">
        <f>IF($E13="","",VLOOKUP($E13,'Lány 6 kcs B ELO'!$A$7:$O$22,4))</f>
        <v/>
      </c>
      <c r="J13" s="285"/>
      <c r="K13" s="266"/>
      <c r="L13" s="266"/>
      <c r="M13" s="266"/>
      <c r="N13" s="283"/>
      <c r="O13" s="281"/>
      <c r="P13" s="281"/>
      <c r="Q13" s="221"/>
      <c r="R13" s="222"/>
      <c r="S13" s="223"/>
      <c r="T13" s="59"/>
      <c r="U13" s="273" t="str">
        <f>Birók!P27</f>
        <v xml:space="preserve"> </v>
      </c>
      <c r="V13" s="59"/>
      <c r="W13" s="59"/>
      <c r="X13" s="59"/>
      <c r="Y13" s="179"/>
      <c r="Z13" s="179"/>
      <c r="AA13" s="179" t="s">
        <v>115</v>
      </c>
      <c r="AB13" s="180">
        <v>10</v>
      </c>
      <c r="AC13" s="180">
        <v>6</v>
      </c>
      <c r="AD13" s="180">
        <v>3</v>
      </c>
      <c r="AE13" s="180">
        <v>1</v>
      </c>
      <c r="AF13" s="180">
        <v>0</v>
      </c>
      <c r="AG13" s="180">
        <v>0</v>
      </c>
      <c r="AH13" s="180">
        <v>0</v>
      </c>
    </row>
    <row r="14" spans="1:37" ht="12.9" customHeight="1" x14ac:dyDescent="0.25">
      <c r="A14" s="224"/>
      <c r="B14" s="268"/>
      <c r="C14" s="269"/>
      <c r="D14" s="269"/>
      <c r="E14" s="277"/>
      <c r="F14" s="266"/>
      <c r="G14" s="266"/>
      <c r="H14" s="270"/>
      <c r="I14" s="286"/>
      <c r="J14" s="278"/>
      <c r="K14" s="266"/>
      <c r="L14" s="266"/>
      <c r="M14" s="279" t="s">
        <v>140</v>
      </c>
      <c r="N14" s="226" t="s">
        <v>383</v>
      </c>
      <c r="O14" s="272" t="str">
        <f>UPPER(IF(OR(N14="a",N14="as"),M10,IF(OR(N14="b",N14="bs"),M18,0)))</f>
        <v>FÜLÖP</v>
      </c>
      <c r="P14" s="280"/>
      <c r="Q14" s="221"/>
      <c r="R14" s="222"/>
      <c r="S14" s="223"/>
      <c r="T14" s="59"/>
      <c r="U14" s="273" t="str">
        <f>Birók!P28</f>
        <v xml:space="preserve"> </v>
      </c>
      <c r="V14" s="59"/>
      <c r="W14" s="59"/>
      <c r="X14" s="59"/>
      <c r="Y14" s="179"/>
      <c r="Z14" s="179"/>
      <c r="AA14" s="179" t="s">
        <v>116</v>
      </c>
      <c r="AB14" s="180">
        <v>3</v>
      </c>
      <c r="AC14" s="180">
        <v>2</v>
      </c>
      <c r="AD14" s="180">
        <v>1</v>
      </c>
      <c r="AE14" s="180">
        <v>0</v>
      </c>
      <c r="AF14" s="180">
        <v>0</v>
      </c>
      <c r="AG14" s="180">
        <v>0</v>
      </c>
      <c r="AH14" s="180">
        <v>0</v>
      </c>
    </row>
    <row r="15" spans="1:37" ht="12.9" customHeight="1" x14ac:dyDescent="0.25">
      <c r="A15" s="218">
        <v>5</v>
      </c>
      <c r="B15" s="261" t="str">
        <f>IF($E15="","",VLOOKUP($E15,'Lány 6 kcs B ELO'!$A$7:$O$22,14))</f>
        <v/>
      </c>
      <c r="C15" s="262" t="str">
        <f>IF($E15="","",VLOOKUP($E15,'Lány 6 kcs B ELO'!$A$7:$O$22,15))</f>
        <v/>
      </c>
      <c r="D15" s="262" t="str">
        <f>IF($E15="","",VLOOKUP($E15,'Lány 6 kcs B ELO'!$A$7:$O$22,5))</f>
        <v/>
      </c>
      <c r="E15" s="263"/>
      <c r="F15" s="264" t="s">
        <v>385</v>
      </c>
      <c r="G15" s="264" t="str">
        <f>IF($E15="","",VLOOKUP($E15,'Lány 6 kcs B ELO'!$A$7:$O$22,3))</f>
        <v/>
      </c>
      <c r="H15" s="264"/>
      <c r="I15" s="264" t="str">
        <f>IF($E15="","",VLOOKUP($E15,'Lány 6 kcs B ELO'!$A$7:$O$22,4))</f>
        <v/>
      </c>
      <c r="J15" s="287"/>
      <c r="K15" s="266"/>
      <c r="L15" s="266"/>
      <c r="M15" s="266"/>
      <c r="N15" s="283"/>
      <c r="O15" s="266">
        <v>40</v>
      </c>
      <c r="P15" s="283"/>
      <c r="Q15" s="221"/>
      <c r="R15" s="222"/>
      <c r="S15" s="223"/>
      <c r="T15" s="59"/>
      <c r="U15" s="273" t="str">
        <f>Birók!P29</f>
        <v xml:space="preserve"> </v>
      </c>
      <c r="V15" s="59"/>
      <c r="W15" s="59"/>
      <c r="X15" s="59"/>
      <c r="Y15" s="179"/>
      <c r="Z15" s="179"/>
      <c r="AA15" s="179"/>
      <c r="AB15" s="179"/>
      <c r="AC15" s="179"/>
      <c r="AD15" s="179"/>
      <c r="AE15" s="179"/>
      <c r="AF15" s="179"/>
      <c r="AG15" s="179"/>
      <c r="AH15" s="179"/>
    </row>
    <row r="16" spans="1:37" ht="12.9" customHeight="1" x14ac:dyDescent="0.25">
      <c r="A16" s="224"/>
      <c r="B16" s="268"/>
      <c r="C16" s="269"/>
      <c r="D16" s="269"/>
      <c r="E16" s="277"/>
      <c r="F16" s="266"/>
      <c r="G16" s="266"/>
      <c r="H16" s="270"/>
      <c r="I16" s="271" t="s">
        <v>140</v>
      </c>
      <c r="J16" s="225" t="s">
        <v>383</v>
      </c>
      <c r="K16" s="272" t="str">
        <f>UPPER(IF(OR(J16="a",J16="as"),F15,IF(OR(J16="b",J16="bs"),F17,0)))</f>
        <v>X</v>
      </c>
      <c r="L16" s="272"/>
      <c r="M16" s="266"/>
      <c r="N16" s="283"/>
      <c r="O16" s="281"/>
      <c r="P16" s="283"/>
      <c r="Q16" s="221"/>
      <c r="R16" s="222"/>
      <c r="S16" s="223"/>
      <c r="T16" s="59"/>
      <c r="U16" s="288" t="str">
        <f>Birók!P30</f>
        <v>Egyik sem</v>
      </c>
      <c r="V16" s="59"/>
      <c r="W16" s="59"/>
      <c r="X16" s="59"/>
      <c r="Y16" s="179"/>
      <c r="Z16" s="179"/>
      <c r="AA16" s="179" t="s">
        <v>103</v>
      </c>
      <c r="AB16" s="180">
        <v>150</v>
      </c>
      <c r="AC16" s="180">
        <v>120</v>
      </c>
      <c r="AD16" s="180">
        <v>90</v>
      </c>
      <c r="AE16" s="180">
        <v>60</v>
      </c>
      <c r="AF16" s="180">
        <v>40</v>
      </c>
      <c r="AG16" s="180">
        <v>25</v>
      </c>
      <c r="AH16" s="180">
        <v>15</v>
      </c>
    </row>
    <row r="17" spans="1:41" ht="12.9" customHeight="1" x14ac:dyDescent="0.25">
      <c r="A17" s="224">
        <v>6</v>
      </c>
      <c r="B17" s="261" t="str">
        <f>IF($E17="","",VLOOKUP($E17,'Lány 6 kcs B ELO'!$A$7:$O$22,14))</f>
        <v/>
      </c>
      <c r="C17" s="262" t="str">
        <f>IF($E17="","",VLOOKUP($E17,'Lány 6 kcs B ELO'!$A$7:$O$22,15))</f>
        <v/>
      </c>
      <c r="D17" s="262" t="str">
        <f>IF($E17="","",VLOOKUP($E17,'Lány 6 kcs B ELO'!$A$7:$O$22,5))</f>
        <v/>
      </c>
      <c r="E17" s="263"/>
      <c r="F17" s="274" t="str">
        <f>UPPER(IF($E17="","",VLOOKUP($E17,'Lány 6 kcs B ELO'!$A$7:$O$22,2)))</f>
        <v/>
      </c>
      <c r="G17" s="274" t="str">
        <f>IF($E17="","",VLOOKUP($E17,'Lány 6 kcs B ELO'!$A$7:$O$22,3))</f>
        <v/>
      </c>
      <c r="H17" s="274"/>
      <c r="I17" s="274" t="str">
        <f>IF($E17="","",VLOOKUP($E17,'Lány 6 kcs B ELO'!$A$7:$O$22,4))</f>
        <v/>
      </c>
      <c r="J17" s="275"/>
      <c r="K17" s="266"/>
      <c r="L17" s="276"/>
      <c r="M17" s="266"/>
      <c r="N17" s="283"/>
      <c r="O17" s="281"/>
      <c r="P17" s="283"/>
      <c r="Q17" s="221"/>
      <c r="R17" s="222"/>
      <c r="S17" s="223"/>
      <c r="T17" s="59"/>
      <c r="U17" s="59"/>
      <c r="V17" s="59"/>
      <c r="W17" s="59"/>
      <c r="X17" s="59"/>
      <c r="Y17" s="179"/>
      <c r="Z17" s="179"/>
      <c r="AA17" s="179" t="s">
        <v>104</v>
      </c>
      <c r="AB17" s="180">
        <v>120</v>
      </c>
      <c r="AC17" s="180">
        <v>90</v>
      </c>
      <c r="AD17" s="180">
        <v>60</v>
      </c>
      <c r="AE17" s="180">
        <v>40</v>
      </c>
      <c r="AF17" s="180">
        <v>25</v>
      </c>
      <c r="AG17" s="180">
        <v>15</v>
      </c>
      <c r="AH17" s="180">
        <v>8</v>
      </c>
    </row>
    <row r="18" spans="1:41" ht="12.9" customHeight="1" x14ac:dyDescent="0.25">
      <c r="A18" s="224"/>
      <c r="B18" s="268"/>
      <c r="C18" s="269"/>
      <c r="D18" s="269"/>
      <c r="E18" s="277"/>
      <c r="F18" s="266"/>
      <c r="G18" s="266"/>
      <c r="H18" s="270"/>
      <c r="I18" s="266"/>
      <c r="J18" s="278"/>
      <c r="K18" s="279" t="s">
        <v>140</v>
      </c>
      <c r="L18" s="226" t="s">
        <v>384</v>
      </c>
      <c r="M18" s="272" t="str">
        <f>UPPER(IF(OR(L18="a",L18="as"),K16,IF(OR(L18="b",L18="bs"),K20,0)))</f>
        <v xml:space="preserve">BARTOLÁK </v>
      </c>
      <c r="N18" s="289"/>
      <c r="O18" s="281"/>
      <c r="P18" s="283"/>
      <c r="Q18" s="221"/>
      <c r="R18" s="222"/>
      <c r="S18" s="223"/>
      <c r="T18" s="59"/>
      <c r="U18" s="59"/>
      <c r="V18" s="59"/>
      <c r="W18" s="59"/>
      <c r="X18" s="59"/>
      <c r="Y18" s="179"/>
      <c r="Z18" s="179"/>
      <c r="AA18" s="179" t="s">
        <v>105</v>
      </c>
      <c r="AB18" s="180">
        <v>90</v>
      </c>
      <c r="AC18" s="180">
        <v>60</v>
      </c>
      <c r="AD18" s="180">
        <v>40</v>
      </c>
      <c r="AE18" s="180">
        <v>25</v>
      </c>
      <c r="AF18" s="180">
        <v>15</v>
      </c>
      <c r="AG18" s="180">
        <v>8</v>
      </c>
      <c r="AH18" s="180">
        <v>4</v>
      </c>
    </row>
    <row r="19" spans="1:41" ht="12.9" customHeight="1" x14ac:dyDescent="0.25">
      <c r="A19" s="224">
        <v>7</v>
      </c>
      <c r="B19" s="261">
        <f>IF($E19="","",VLOOKUP($E19,'Lány 6 kcs B ELO'!$A$7:$O$22,14))</f>
        <v>0</v>
      </c>
      <c r="C19" s="262">
        <f>IF($E19="","",VLOOKUP($E19,'Lány 6 kcs B ELO'!$A$7:$O$22,15))</f>
        <v>0</v>
      </c>
      <c r="D19" s="262">
        <f>IF($E19="","",VLOOKUP($E19,'Lány 6 kcs B ELO'!$A$7:$O$22,5))</f>
        <v>0</v>
      </c>
      <c r="E19" s="263">
        <v>5</v>
      </c>
      <c r="F19" s="274" t="str">
        <f>UPPER(IF($E19="","",VLOOKUP($E19,'Lány 6 kcs B ELO'!$A$7:$O$22,2)))</f>
        <v xml:space="preserve">BARTOLÁK </v>
      </c>
      <c r="G19" s="274" t="str">
        <f>IF($E19="","",VLOOKUP($E19,'Lány 6 kcs B ELO'!$A$7:$O$22,3))</f>
        <v>Maja</v>
      </c>
      <c r="H19" s="274"/>
      <c r="I19" s="274" t="str">
        <f>IF($E19="","",VLOOKUP($E19,'Lány 6 kcs B ELO'!$A$7:$O$22,4))</f>
        <v>Orosházi Táncsics Mihály Gimnázium és Kollégium</v>
      </c>
      <c r="J19" s="265"/>
      <c r="K19" s="266"/>
      <c r="L19" s="282"/>
      <c r="M19" s="266"/>
      <c r="N19" s="281"/>
      <c r="O19" s="281"/>
      <c r="P19" s="283"/>
      <c r="Q19" s="221"/>
      <c r="R19" s="222"/>
      <c r="S19" s="223"/>
      <c r="T19" s="59"/>
      <c r="U19" s="59"/>
      <c r="V19" s="59"/>
      <c r="W19" s="59"/>
      <c r="X19" s="59"/>
      <c r="Y19" s="179"/>
      <c r="Z19" s="179"/>
      <c r="AA19" s="179" t="s">
        <v>107</v>
      </c>
      <c r="AB19" s="180">
        <v>60</v>
      </c>
      <c r="AC19" s="180">
        <v>40</v>
      </c>
      <c r="AD19" s="180">
        <v>25</v>
      </c>
      <c r="AE19" s="180">
        <v>15</v>
      </c>
      <c r="AF19" s="180">
        <v>8</v>
      </c>
      <c r="AG19" s="180">
        <v>4</v>
      </c>
      <c r="AH19" s="180">
        <v>2</v>
      </c>
    </row>
    <row r="20" spans="1:41" ht="12.9" customHeight="1" x14ac:dyDescent="0.25">
      <c r="A20" s="224"/>
      <c r="B20" s="268"/>
      <c r="C20" s="269"/>
      <c r="D20" s="269"/>
      <c r="E20" s="268"/>
      <c r="F20" s="266"/>
      <c r="G20" s="266"/>
      <c r="H20" s="270"/>
      <c r="I20" s="271" t="s">
        <v>140</v>
      </c>
      <c r="J20" s="225" t="s">
        <v>383</v>
      </c>
      <c r="K20" s="272" t="str">
        <f>UPPER(IF(OR(J20="a",J20="as"),F19,IF(OR(J20="b",J20="bs"),F21,0)))</f>
        <v xml:space="preserve">BARTOLÁK </v>
      </c>
      <c r="L20" s="284"/>
      <c r="M20" s="266"/>
      <c r="N20" s="281"/>
      <c r="O20" s="281"/>
      <c r="P20" s="283"/>
      <c r="Q20" s="221"/>
      <c r="R20" s="222"/>
      <c r="S20" s="223"/>
      <c r="T20" s="59"/>
      <c r="U20" s="59"/>
      <c r="V20" s="59"/>
      <c r="W20" s="59"/>
      <c r="X20" s="59"/>
      <c r="Y20" s="179"/>
      <c r="Z20" s="179"/>
      <c r="AA20" s="179" t="s">
        <v>108</v>
      </c>
      <c r="AB20" s="180">
        <v>40</v>
      </c>
      <c r="AC20" s="180">
        <v>25</v>
      </c>
      <c r="AD20" s="180">
        <v>15</v>
      </c>
      <c r="AE20" s="180">
        <v>8</v>
      </c>
      <c r="AF20" s="180">
        <v>4</v>
      </c>
      <c r="AG20" s="180">
        <v>2</v>
      </c>
      <c r="AH20" s="180">
        <v>1</v>
      </c>
    </row>
    <row r="21" spans="1:41" ht="12.9" customHeight="1" x14ac:dyDescent="0.25">
      <c r="A21" s="224">
        <v>8</v>
      </c>
      <c r="B21" s="261" t="str">
        <f>IF($E21="","",VLOOKUP($E21,'Lány 6 kcs B ELO'!$A$7:$O$22,14))</f>
        <v/>
      </c>
      <c r="C21" s="262" t="str">
        <f>IF($E21="","",VLOOKUP($E21,'Lány 6 kcs B ELO'!$A$7:$O$22,15))</f>
        <v/>
      </c>
      <c r="D21" s="262" t="str">
        <f>IF($E21="","",VLOOKUP($E21,'Lány 6 kcs B ELO'!$A$7:$O$22,5))</f>
        <v/>
      </c>
      <c r="E21" s="263"/>
      <c r="F21" s="274" t="str">
        <f>UPPER(IF($E21="","",VLOOKUP($E21,'Lány 6 kcs B ELO'!$A$7:$O$22,2)))</f>
        <v/>
      </c>
      <c r="G21" s="274" t="str">
        <f>IF($E21="","",VLOOKUP($E21,'Lány 6 kcs B ELO'!$A$7:$O$22,3))</f>
        <v/>
      </c>
      <c r="H21" s="274"/>
      <c r="I21" s="274" t="str">
        <f>IF($E21="","",VLOOKUP($E21,'Lány 6 kcs B ELO'!$A$7:$O$22,4))</f>
        <v/>
      </c>
      <c r="J21" s="285"/>
      <c r="K21" s="266"/>
      <c r="L21" s="266"/>
      <c r="M21" s="266"/>
      <c r="N21" s="281"/>
      <c r="O21" s="281"/>
      <c r="P21" s="283"/>
      <c r="Q21" s="221"/>
      <c r="R21" s="222"/>
      <c r="S21" s="223"/>
      <c r="T21" s="59"/>
      <c r="U21" s="59"/>
      <c r="V21" s="59"/>
      <c r="W21" s="59"/>
      <c r="X21" s="59"/>
      <c r="Y21" s="179"/>
      <c r="Z21" s="179"/>
      <c r="AA21" s="179" t="s">
        <v>109</v>
      </c>
      <c r="AB21" s="180">
        <v>25</v>
      </c>
      <c r="AC21" s="180">
        <v>15</v>
      </c>
      <c r="AD21" s="180">
        <v>10</v>
      </c>
      <c r="AE21" s="180">
        <v>6</v>
      </c>
      <c r="AF21" s="180">
        <v>3</v>
      </c>
      <c r="AG21" s="180">
        <v>1</v>
      </c>
      <c r="AH21" s="180">
        <v>0</v>
      </c>
    </row>
    <row r="22" spans="1:41" ht="12.9" customHeight="1" x14ac:dyDescent="0.25">
      <c r="A22" s="224"/>
      <c r="B22" s="268"/>
      <c r="C22" s="269"/>
      <c r="D22" s="269"/>
      <c r="E22" s="268"/>
      <c r="F22" s="286"/>
      <c r="G22" s="286"/>
      <c r="H22" s="290"/>
      <c r="I22" s="286"/>
      <c r="J22" s="278"/>
      <c r="K22" s="266"/>
      <c r="L22" s="266"/>
      <c r="M22" s="266"/>
      <c r="N22" s="281"/>
      <c r="O22" s="279" t="s">
        <v>140</v>
      </c>
      <c r="P22" s="226" t="s">
        <v>384</v>
      </c>
      <c r="Q22" s="272" t="str">
        <f>UPPER(IF(OR(P22="a",P22="as"),O14,IF(OR(P22="b",P22="bs"),O30,0)))</f>
        <v xml:space="preserve">BALLA </v>
      </c>
      <c r="R22" s="280"/>
      <c r="S22" s="223"/>
      <c r="T22" s="59"/>
      <c r="U22" s="59"/>
      <c r="V22" s="59"/>
      <c r="W22" s="59"/>
      <c r="X22" s="59"/>
      <c r="Y22" s="179"/>
      <c r="Z22" s="179"/>
      <c r="AA22" s="179" t="s">
        <v>110</v>
      </c>
      <c r="AB22" s="180">
        <v>15</v>
      </c>
      <c r="AC22" s="180">
        <v>10</v>
      </c>
      <c r="AD22" s="180">
        <v>6</v>
      </c>
      <c r="AE22" s="180">
        <v>3</v>
      </c>
      <c r="AF22" s="180">
        <v>1</v>
      </c>
      <c r="AG22" s="180">
        <v>0</v>
      </c>
      <c r="AH22" s="180">
        <v>0</v>
      </c>
    </row>
    <row r="23" spans="1:41" ht="12.9" customHeight="1" x14ac:dyDescent="0.25">
      <c r="A23" s="224">
        <v>9</v>
      </c>
      <c r="B23" s="261" t="str">
        <f>IF($E23="","",VLOOKUP($E23,'Lány 6 kcs B ELO'!$A$7:$O$22,14))</f>
        <v/>
      </c>
      <c r="C23" s="262" t="str">
        <f>IF($E23="","",VLOOKUP($E23,'Lány 6 kcs B ELO'!$A$7:$O$22,15))</f>
        <v/>
      </c>
      <c r="D23" s="262" t="str">
        <f>IF($E23="","",VLOOKUP($E23,'Lány 6 kcs B ELO'!$A$7:$O$22,5))</f>
        <v/>
      </c>
      <c r="E23" s="263"/>
      <c r="F23" s="274" t="s">
        <v>430</v>
      </c>
      <c r="G23" s="274" t="s">
        <v>194</v>
      </c>
      <c r="H23" s="274"/>
      <c r="I23" s="274" t="str">
        <f>IF($E23="","",VLOOKUP($E23,'Lány 6 kcs B ELO'!$A$7:$O$22,4))</f>
        <v/>
      </c>
      <c r="J23" s="265"/>
      <c r="K23" s="266"/>
      <c r="L23" s="266"/>
      <c r="M23" s="266"/>
      <c r="N23" s="281"/>
      <c r="O23" s="266"/>
      <c r="P23" s="283"/>
      <c r="Q23" s="266">
        <v>41</v>
      </c>
      <c r="R23" s="281"/>
      <c r="S23" s="223"/>
      <c r="T23" s="59"/>
      <c r="U23" s="59"/>
      <c r="V23" s="59"/>
      <c r="W23" s="59"/>
      <c r="X23" s="59"/>
      <c r="Y23" s="179"/>
      <c r="Z23" s="179"/>
      <c r="AA23" s="179" t="s">
        <v>112</v>
      </c>
      <c r="AB23" s="180">
        <v>10</v>
      </c>
      <c r="AC23" s="180">
        <v>6</v>
      </c>
      <c r="AD23" s="180">
        <v>3</v>
      </c>
      <c r="AE23" s="180">
        <v>1</v>
      </c>
      <c r="AF23" s="180">
        <v>0</v>
      </c>
      <c r="AG23" s="180">
        <v>0</v>
      </c>
      <c r="AH23" s="180">
        <v>0</v>
      </c>
    </row>
    <row r="24" spans="1:41" ht="12.9" customHeight="1" x14ac:dyDescent="0.25">
      <c r="A24" s="224"/>
      <c r="B24" s="268"/>
      <c r="C24" s="269"/>
      <c r="D24" s="269"/>
      <c r="E24" s="268"/>
      <c r="F24" s="266"/>
      <c r="G24" s="266"/>
      <c r="H24" s="270"/>
      <c r="I24" s="271" t="s">
        <v>140</v>
      </c>
      <c r="J24" s="225" t="s">
        <v>383</v>
      </c>
      <c r="K24" s="272" t="str">
        <f>UPPER(IF(OR(J24="a",J24="as"),F23,IF(OR(J24="b",J24="bs"),F25,0)))</f>
        <v>KOLLÁR</v>
      </c>
      <c r="L24" s="272"/>
      <c r="M24" s="266"/>
      <c r="N24" s="281"/>
      <c r="O24" s="281"/>
      <c r="P24" s="283"/>
      <c r="Q24" s="221"/>
      <c r="R24" s="222"/>
      <c r="S24" s="223"/>
      <c r="T24" s="59"/>
      <c r="U24" s="59"/>
      <c r="V24" s="59"/>
      <c r="W24" s="59"/>
      <c r="X24" s="59"/>
      <c r="Y24" s="179"/>
      <c r="Z24" s="179"/>
      <c r="AA24" s="179" t="s">
        <v>113</v>
      </c>
      <c r="AB24" s="180">
        <v>6</v>
      </c>
      <c r="AC24" s="180">
        <v>3</v>
      </c>
      <c r="AD24" s="180">
        <v>1</v>
      </c>
      <c r="AE24" s="180">
        <v>0</v>
      </c>
      <c r="AF24" s="180">
        <v>0</v>
      </c>
      <c r="AG24" s="180">
        <v>0</v>
      </c>
      <c r="AH24" s="180">
        <v>0</v>
      </c>
    </row>
    <row r="25" spans="1:41" ht="12.9" customHeight="1" x14ac:dyDescent="0.25">
      <c r="A25" s="224">
        <v>10</v>
      </c>
      <c r="B25" s="261" t="str">
        <f>IF($E25="","",VLOOKUP($E25,'Lány 6 kcs B ELO'!$A$7:$O$22,14))</f>
        <v/>
      </c>
      <c r="C25" s="262" t="str">
        <f>IF($E25="","",VLOOKUP($E25,'Lány 6 kcs B ELO'!$A$7:$O$22,15))</f>
        <v/>
      </c>
      <c r="D25" s="262" t="str">
        <f>IF($E25="","",VLOOKUP($E25,'Lány 6 kcs B ELO'!$A$7:$O$22,5))</f>
        <v/>
      </c>
      <c r="E25" s="263"/>
      <c r="F25" s="274" t="str">
        <f>UPPER(IF($E25="","",VLOOKUP($E25,'Lány 6 kcs B ELO'!$A$7:$O$22,2)))</f>
        <v/>
      </c>
      <c r="G25" s="274" t="str">
        <f>IF($E25="","",VLOOKUP($E25,'Lány 6 kcs B ELO'!$A$7:$O$22,3))</f>
        <v/>
      </c>
      <c r="H25" s="274"/>
      <c r="I25" s="274" t="str">
        <f>IF($E25="","",VLOOKUP($E25,'Lány 6 kcs B ELO'!$A$7:$O$22,4))</f>
        <v/>
      </c>
      <c r="J25" s="275"/>
      <c r="K25" s="266"/>
      <c r="L25" s="276"/>
      <c r="M25" s="266"/>
      <c r="N25" s="281"/>
      <c r="O25" s="281"/>
      <c r="P25" s="283"/>
      <c r="Q25" s="221"/>
      <c r="R25" s="222"/>
      <c r="S25" s="223"/>
      <c r="T25" s="59"/>
      <c r="U25" s="59"/>
      <c r="V25" s="59"/>
      <c r="W25" s="59"/>
      <c r="X25" s="59" t="s">
        <v>449</v>
      </c>
      <c r="Y25" s="179"/>
      <c r="Z25" s="179"/>
      <c r="AA25" s="179" t="s">
        <v>114</v>
      </c>
      <c r="AB25" s="180">
        <v>3</v>
      </c>
      <c r="AC25" s="180">
        <v>2</v>
      </c>
      <c r="AD25" s="180">
        <v>1</v>
      </c>
      <c r="AE25" s="180">
        <v>0</v>
      </c>
      <c r="AF25" s="180">
        <v>0</v>
      </c>
      <c r="AG25" s="180">
        <v>0</v>
      </c>
      <c r="AH25" s="180">
        <v>0</v>
      </c>
    </row>
    <row r="26" spans="1:41" ht="12.9" customHeight="1" x14ac:dyDescent="0.25">
      <c r="A26" s="224"/>
      <c r="B26" s="268"/>
      <c r="C26" s="269"/>
      <c r="D26" s="269"/>
      <c r="E26" s="277"/>
      <c r="F26" s="266"/>
      <c r="G26" s="266"/>
      <c r="H26" s="270"/>
      <c r="I26" s="266"/>
      <c r="J26" s="278"/>
      <c r="K26" s="279" t="s">
        <v>140</v>
      </c>
      <c r="L26" s="226" t="s">
        <v>383</v>
      </c>
      <c r="M26" s="272" t="str">
        <f>UPPER(IF(OR(L26="a",L26="as"),K24,IF(OR(L26="b",L26="bs"),K28,0)))</f>
        <v>KOLLÁR</v>
      </c>
      <c r="N26" s="280"/>
      <c r="O26" s="281"/>
      <c r="P26" s="283"/>
      <c r="Q26" s="221"/>
      <c r="R26" s="222"/>
      <c r="S26" s="223"/>
      <c r="T26" s="59"/>
      <c r="U26" s="59"/>
      <c r="V26" s="59"/>
      <c r="W26" s="59"/>
      <c r="X26" s="59"/>
      <c r="AL26" s="59"/>
      <c r="AM26" s="59"/>
      <c r="AN26" s="59"/>
      <c r="AO26" s="59"/>
    </row>
    <row r="27" spans="1:41" ht="12.9" customHeight="1" x14ac:dyDescent="0.25">
      <c r="A27" s="224">
        <v>11</v>
      </c>
      <c r="B27" s="261" t="str">
        <f>IF($E27="","",VLOOKUP($E27,'Lány 6 kcs B ELO'!$A$7:$O$22,14))</f>
        <v/>
      </c>
      <c r="C27" s="262" t="str">
        <f>IF($E27="","",VLOOKUP($E27,'Lány 6 kcs B ELO'!$A$7:$O$22,15))</f>
        <v/>
      </c>
      <c r="D27" s="262" t="str">
        <f>IF($E27="","",VLOOKUP($E27,'Lány 6 kcs B ELO'!$A$7:$O$22,5))</f>
        <v/>
      </c>
      <c r="E27" s="263"/>
      <c r="F27" s="274" t="s">
        <v>431</v>
      </c>
      <c r="G27" s="274" t="s">
        <v>191</v>
      </c>
      <c r="H27" s="274"/>
      <c r="I27" s="274" t="str">
        <f>IF($E27="","",VLOOKUP($E27,'Lány 6 kcs B ELO'!$A$7:$O$22,4))</f>
        <v/>
      </c>
      <c r="J27" s="265"/>
      <c r="K27" s="266"/>
      <c r="L27" s="282"/>
      <c r="M27" s="266">
        <v>41</v>
      </c>
      <c r="N27" s="283"/>
      <c r="O27" s="281"/>
      <c r="P27" s="283"/>
      <c r="Q27" s="221"/>
      <c r="R27" s="222"/>
      <c r="S27" s="223"/>
      <c r="T27" s="59"/>
      <c r="U27" s="59"/>
      <c r="V27" s="59"/>
      <c r="W27" s="59"/>
      <c r="X27" s="59"/>
      <c r="AL27" s="59"/>
      <c r="AM27" s="59"/>
      <c r="AN27" s="59"/>
      <c r="AO27" s="59"/>
    </row>
    <row r="28" spans="1:41" ht="12.9" customHeight="1" x14ac:dyDescent="0.25">
      <c r="A28" s="218"/>
      <c r="B28" s="268"/>
      <c r="C28" s="269"/>
      <c r="D28" s="269"/>
      <c r="E28" s="277"/>
      <c r="F28" s="266"/>
      <c r="G28" s="266"/>
      <c r="H28" s="270"/>
      <c r="I28" s="271" t="s">
        <v>140</v>
      </c>
      <c r="J28" s="225" t="s">
        <v>383</v>
      </c>
      <c r="K28" s="272" t="str">
        <f>UPPER(IF(OR(J28="a",J28="as"),F27,IF(OR(J28="b",J28="bs"),F29,0)))</f>
        <v xml:space="preserve">GULYÁS </v>
      </c>
      <c r="L28" s="284"/>
      <c r="M28" s="266"/>
      <c r="N28" s="283"/>
      <c r="O28" s="281"/>
      <c r="P28" s="283"/>
      <c r="Q28" s="221"/>
      <c r="R28" s="222"/>
      <c r="S28" s="223"/>
      <c r="T28" s="59"/>
      <c r="U28" s="59"/>
      <c r="V28" s="59"/>
      <c r="W28" s="59"/>
      <c r="X28" s="59"/>
      <c r="Y28" s="59"/>
      <c r="Z28" s="59"/>
      <c r="AA28" s="59"/>
      <c r="AB28" s="59"/>
      <c r="AC28" s="59"/>
      <c r="AD28" s="59"/>
      <c r="AE28" s="59"/>
      <c r="AF28" s="59"/>
      <c r="AG28" s="59"/>
      <c r="AH28" s="59"/>
      <c r="AI28" s="59"/>
      <c r="AJ28" s="59"/>
      <c r="AK28" s="59"/>
      <c r="AL28" s="59"/>
      <c r="AM28" s="59"/>
      <c r="AN28" s="59"/>
      <c r="AO28" s="59"/>
    </row>
    <row r="29" spans="1:41" ht="12.9" customHeight="1" x14ac:dyDescent="0.25">
      <c r="A29" s="218">
        <v>12</v>
      </c>
      <c r="B29" s="261" t="str">
        <f>IF($E29="","",VLOOKUP($E29,'Lány 6 kcs B ELO'!$A$7:$O$22,14))</f>
        <v/>
      </c>
      <c r="C29" s="262" t="str">
        <f>IF($E29="","",VLOOKUP($E29,'Lány 6 kcs B ELO'!$A$7:$O$22,15))</f>
        <v/>
      </c>
      <c r="D29" s="262" t="str">
        <f>IF($E29="","",VLOOKUP($E29,'Lány 6 kcs B ELO'!$A$7:$O$22,5))</f>
        <v/>
      </c>
      <c r="E29" s="263"/>
      <c r="F29" s="264" t="str">
        <f>UPPER(IF($E29="","",VLOOKUP($E29,'Lány 6 kcs B ELO'!$A$7:$O$22,2)))</f>
        <v/>
      </c>
      <c r="G29" s="264" t="str">
        <f>IF($E29="","",VLOOKUP($E29,'Lány 6 kcs B ELO'!$A$7:$O$22,3))</f>
        <v/>
      </c>
      <c r="H29" s="264"/>
      <c r="I29" s="264" t="str">
        <f>IF($E29="","",VLOOKUP($E29,'Lány 6 kcs B ELO'!$A$7:$O$22,4))</f>
        <v/>
      </c>
      <c r="J29" s="285"/>
      <c r="K29" s="266"/>
      <c r="L29" s="266"/>
      <c r="M29" s="266"/>
      <c r="N29" s="283"/>
      <c r="O29" s="281"/>
      <c r="P29" s="283"/>
      <c r="Q29" s="221"/>
      <c r="R29" s="222"/>
      <c r="S29" s="223"/>
      <c r="T29" s="59"/>
      <c r="U29" s="59"/>
      <c r="V29" s="59"/>
      <c r="W29" s="59"/>
      <c r="X29" s="59"/>
      <c r="Y29" s="59"/>
      <c r="Z29" s="59"/>
      <c r="AA29" s="59"/>
      <c r="AB29" s="59"/>
      <c r="AC29" s="59"/>
      <c r="AD29" s="59"/>
      <c r="AE29" s="59"/>
      <c r="AF29" s="59"/>
      <c r="AG29" s="59"/>
      <c r="AH29" s="59"/>
      <c r="AI29" s="59"/>
      <c r="AJ29" s="59"/>
      <c r="AK29" s="59"/>
      <c r="AL29" s="59"/>
      <c r="AM29" s="59"/>
      <c r="AN29" s="59"/>
      <c r="AO29" s="59"/>
    </row>
    <row r="30" spans="1:41" ht="12.9" customHeight="1" x14ac:dyDescent="0.25">
      <c r="A30" s="224"/>
      <c r="B30" s="268"/>
      <c r="C30" s="269"/>
      <c r="D30" s="269"/>
      <c r="E30" s="277"/>
      <c r="F30" s="266"/>
      <c r="G30" s="266"/>
      <c r="H30" s="270"/>
      <c r="I30" s="286"/>
      <c r="J30" s="278"/>
      <c r="K30" s="266"/>
      <c r="L30" s="266"/>
      <c r="M30" s="279" t="s">
        <v>140</v>
      </c>
      <c r="N30" s="226" t="s">
        <v>384</v>
      </c>
      <c r="O30" s="272" t="str">
        <f>UPPER(IF(OR(N30="a",N30="as"),M26,IF(OR(N30="b",N30="bs"),M34,0)))</f>
        <v xml:space="preserve">BALLA </v>
      </c>
      <c r="P30" s="289"/>
      <c r="Q30" s="221"/>
      <c r="R30" s="222"/>
      <c r="S30" s="223"/>
      <c r="T30" s="59"/>
      <c r="U30" s="59"/>
      <c r="V30" s="59"/>
      <c r="W30" s="59"/>
      <c r="X30" s="59"/>
      <c r="Y30" s="59"/>
      <c r="Z30" s="59"/>
      <c r="AA30" s="59"/>
      <c r="AB30" s="59"/>
      <c r="AC30" s="59"/>
      <c r="AD30" s="59"/>
      <c r="AE30" s="59"/>
      <c r="AF30" s="59"/>
      <c r="AG30" s="59"/>
      <c r="AH30" s="59"/>
      <c r="AI30" s="59"/>
      <c r="AJ30" s="59"/>
      <c r="AK30" s="59"/>
    </row>
    <row r="31" spans="1:41" ht="12.9" customHeight="1" x14ac:dyDescent="0.25">
      <c r="A31" s="224">
        <v>13</v>
      </c>
      <c r="B31" s="261" t="str">
        <f>IF($E31="","",VLOOKUP($E31,'Lány 6 kcs B ELO'!$A$7:$O$22,14))</f>
        <v/>
      </c>
      <c r="C31" s="262" t="str">
        <f>IF($E31="","",VLOOKUP($E31,'Lány 6 kcs B ELO'!$A$7:$O$22,15))</f>
        <v/>
      </c>
      <c r="D31" s="262" t="str">
        <f>IF($E31="","",VLOOKUP($E31,'Lány 6 kcs B ELO'!$A$7:$O$22,5))</f>
        <v/>
      </c>
      <c r="E31" s="263"/>
      <c r="F31" s="274" t="s">
        <v>385</v>
      </c>
      <c r="G31" s="274" t="str">
        <f>IF($E31="","",VLOOKUP($E31,'Lány 6 kcs B ELO'!$A$7:$O$22,3))</f>
        <v/>
      </c>
      <c r="H31" s="274"/>
      <c r="I31" s="274" t="str">
        <f>IF($E31="","",VLOOKUP($E31,'Lány 6 kcs B ELO'!$A$7:$O$22,4))</f>
        <v/>
      </c>
      <c r="J31" s="287"/>
      <c r="K31" s="266"/>
      <c r="L31" s="266"/>
      <c r="M31" s="266"/>
      <c r="N31" s="283"/>
      <c r="O31" s="266">
        <v>42</v>
      </c>
      <c r="P31" s="281"/>
      <c r="Q31" s="221"/>
      <c r="R31" s="222"/>
      <c r="S31" s="223"/>
      <c r="T31" s="59"/>
      <c r="U31" s="59"/>
      <c r="V31" s="59"/>
      <c r="W31" s="59"/>
      <c r="X31" s="59"/>
      <c r="Y31" s="59"/>
      <c r="Z31" s="59"/>
      <c r="AA31" s="59"/>
      <c r="AB31" s="59"/>
      <c r="AC31" s="59"/>
      <c r="AD31" s="59"/>
      <c r="AE31" s="59"/>
      <c r="AF31" s="59"/>
      <c r="AG31" s="59"/>
      <c r="AH31" s="59"/>
      <c r="AI31" s="59"/>
      <c r="AJ31" s="59"/>
      <c r="AK31" s="59"/>
    </row>
    <row r="32" spans="1:41" ht="12.9" customHeight="1" x14ac:dyDescent="0.25">
      <c r="A32" s="224"/>
      <c r="B32" s="268"/>
      <c r="C32" s="269"/>
      <c r="D32" s="269"/>
      <c r="E32" s="277"/>
      <c r="F32" s="266"/>
      <c r="G32" s="266"/>
      <c r="H32" s="270"/>
      <c r="I32" s="279" t="s">
        <v>140</v>
      </c>
      <c r="J32" s="225" t="s">
        <v>383</v>
      </c>
      <c r="K32" s="272" t="str">
        <f>UPPER(IF(OR(J32="a",J32="as"),F31,IF(OR(J32="b",J32="bs"),F33,0)))</f>
        <v>X</v>
      </c>
      <c r="L32" s="272"/>
      <c r="M32" s="266"/>
      <c r="N32" s="283"/>
      <c r="O32" s="281"/>
      <c r="P32" s="281"/>
      <c r="Q32" s="221"/>
      <c r="R32" s="222"/>
      <c r="S32" s="223"/>
      <c r="T32" s="59"/>
      <c r="U32" s="59"/>
      <c r="V32" s="59"/>
      <c r="W32" s="59"/>
      <c r="X32" s="59"/>
      <c r="Y32" s="59"/>
      <c r="Z32" s="59"/>
      <c r="AA32" s="59"/>
      <c r="AB32" s="59"/>
      <c r="AC32" s="59"/>
      <c r="AD32" s="59"/>
      <c r="AE32" s="59"/>
      <c r="AF32" s="59"/>
      <c r="AG32" s="59"/>
      <c r="AH32" s="59"/>
      <c r="AI32" s="59"/>
      <c r="AJ32" s="59"/>
      <c r="AK32" s="59"/>
    </row>
    <row r="33" spans="1:37" ht="12.9" customHeight="1" x14ac:dyDescent="0.25">
      <c r="A33" s="224">
        <v>14</v>
      </c>
      <c r="B33" s="261" t="str">
        <f>IF($E33="","",VLOOKUP($E33,'Lány 6 kcs B ELO'!$A$7:$O$22,14))</f>
        <v/>
      </c>
      <c r="C33" s="262" t="str">
        <f>IF($E33="","",VLOOKUP($E33,'Lány 6 kcs B ELO'!$A$7:$O$22,15))</f>
        <v/>
      </c>
      <c r="D33" s="262" t="str">
        <f>IF($E33="","",VLOOKUP($E33,'Lány 6 kcs B ELO'!$A$7:$O$22,5))</f>
        <v/>
      </c>
      <c r="E33" s="263"/>
      <c r="F33" s="274" t="str">
        <f>UPPER(IF($E33="","",VLOOKUP($E33,'Lány 6 kcs B ELO'!$A$7:$O$22,2)))</f>
        <v/>
      </c>
      <c r="G33" s="274" t="str">
        <f>IF($E33="","",VLOOKUP($E33,'Lány 6 kcs B ELO'!$A$7:$O$22,3))</f>
        <v/>
      </c>
      <c r="H33" s="274"/>
      <c r="I33" s="274" t="str">
        <f>IF($E33="","",VLOOKUP($E33,'Lány 6 kcs B ELO'!$A$7:$O$22,4))</f>
        <v/>
      </c>
      <c r="J33" s="275"/>
      <c r="K33" s="266"/>
      <c r="L33" s="276"/>
      <c r="M33" s="266"/>
      <c r="N33" s="283"/>
      <c r="O33" s="281"/>
      <c r="P33" s="281"/>
      <c r="Q33" s="221"/>
      <c r="R33" s="222"/>
      <c r="S33" s="223"/>
      <c r="T33" s="59"/>
      <c r="U33" s="59"/>
      <c r="V33" s="59"/>
      <c r="W33" s="59"/>
      <c r="X33" s="59"/>
      <c r="Y33" s="59"/>
      <c r="Z33" s="59"/>
      <c r="AA33" s="59"/>
      <c r="AB33" s="59"/>
      <c r="AC33" s="59"/>
      <c r="AD33" s="59"/>
      <c r="AE33" s="59"/>
      <c r="AF33" s="59"/>
      <c r="AG33" s="59"/>
      <c r="AH33" s="59"/>
      <c r="AI33" s="59"/>
      <c r="AJ33" s="59"/>
      <c r="AK33" s="59"/>
    </row>
    <row r="34" spans="1:37" ht="12.9" customHeight="1" x14ac:dyDescent="0.25">
      <c r="A34" s="224"/>
      <c r="B34" s="268"/>
      <c r="C34" s="269"/>
      <c r="D34" s="269"/>
      <c r="E34" s="277"/>
      <c r="F34" s="266"/>
      <c r="G34" s="266"/>
      <c r="H34" s="270"/>
      <c r="I34" s="266"/>
      <c r="J34" s="278"/>
      <c r="K34" s="279" t="s">
        <v>140</v>
      </c>
      <c r="L34" s="226" t="s">
        <v>384</v>
      </c>
      <c r="M34" s="272" t="str">
        <f>UPPER(IF(OR(L34="a",L34="as"),K32,IF(OR(L34="b",L34="bs"),K36,0)))</f>
        <v xml:space="preserve">BALLA </v>
      </c>
      <c r="N34" s="289"/>
      <c r="O34" s="281"/>
      <c r="P34" s="281"/>
      <c r="Q34" s="221"/>
      <c r="R34" s="222"/>
      <c r="S34" s="223"/>
      <c r="T34" s="59"/>
      <c r="U34" s="59"/>
      <c r="V34" s="59"/>
      <c r="W34" s="59"/>
      <c r="X34" s="59"/>
      <c r="Y34" s="59"/>
      <c r="Z34" s="59"/>
      <c r="AA34" s="59"/>
      <c r="AB34" s="59"/>
      <c r="AC34" s="59"/>
      <c r="AD34" s="59"/>
      <c r="AE34" s="59"/>
      <c r="AF34" s="59"/>
      <c r="AG34" s="59"/>
      <c r="AH34" s="59"/>
      <c r="AI34" s="59"/>
      <c r="AJ34" s="59"/>
      <c r="AK34" s="59"/>
    </row>
    <row r="35" spans="1:37" ht="12.9" customHeight="1" x14ac:dyDescent="0.25">
      <c r="A35" s="224">
        <v>15</v>
      </c>
      <c r="B35" s="261">
        <f>IF($E35="","",VLOOKUP($E35,'Lány 6 kcs B ELO'!$A$7:$O$22,14))</f>
        <v>0</v>
      </c>
      <c r="C35" s="262">
        <f>IF($E35="","",VLOOKUP($E35,'Lány 6 kcs B ELO'!$A$7:$O$22,15))</f>
        <v>0</v>
      </c>
      <c r="D35" s="262">
        <f>IF($E35="","",VLOOKUP($E35,'Lány 6 kcs B ELO'!$A$7:$O$22,5))</f>
        <v>0</v>
      </c>
      <c r="E35" s="263">
        <v>2</v>
      </c>
      <c r="F35" s="274" t="str">
        <f>UPPER(IF($E35="","",VLOOKUP($E35,'Lány 6 kcs B ELO'!$A$7:$O$22,2)))</f>
        <v xml:space="preserve">BALLA </v>
      </c>
      <c r="G35" s="274" t="str">
        <f>IF($E35="","",VLOOKUP($E35,'Lány 6 kcs B ELO'!$A$7:$O$22,3))</f>
        <v>Jázmin</v>
      </c>
      <c r="H35" s="274"/>
      <c r="I35" s="274" t="str">
        <f>IF($E35="","",VLOOKUP($E35,'Lány 6 kcs B ELO'!$A$7:$O$22,4))</f>
        <v>Magyarországi Német Általános Művelődési Központ</v>
      </c>
      <c r="J35" s="265"/>
      <c r="K35" s="266"/>
      <c r="L35" s="282"/>
      <c r="M35" s="266"/>
      <c r="N35" s="281"/>
      <c r="O35" s="281"/>
      <c r="P35" s="281"/>
      <c r="Q35" s="221"/>
      <c r="R35" s="222"/>
      <c r="S35" s="223"/>
      <c r="T35" s="59"/>
      <c r="U35" s="59"/>
      <c r="V35" s="59"/>
      <c r="W35" s="59"/>
      <c r="X35" s="59"/>
      <c r="Y35" s="59"/>
      <c r="Z35" s="59"/>
      <c r="AA35" s="59"/>
      <c r="AB35" s="59"/>
      <c r="AC35" s="59"/>
      <c r="AD35" s="59"/>
      <c r="AE35" s="59"/>
      <c r="AF35" s="59"/>
      <c r="AG35" s="59"/>
      <c r="AH35" s="59"/>
      <c r="AI35" s="59"/>
      <c r="AJ35" s="59"/>
      <c r="AK35" s="59"/>
    </row>
    <row r="36" spans="1:37" ht="12.9" customHeight="1" x14ac:dyDescent="0.25">
      <c r="A36" s="224"/>
      <c r="B36" s="268"/>
      <c r="C36" s="269"/>
      <c r="D36" s="269"/>
      <c r="E36" s="268"/>
      <c r="F36" s="266"/>
      <c r="G36" s="266"/>
      <c r="H36" s="270"/>
      <c r="I36" s="279" t="s">
        <v>140</v>
      </c>
      <c r="J36" s="225" t="s">
        <v>383</v>
      </c>
      <c r="K36" s="272" t="str">
        <f>UPPER(IF(OR(J36="a",J36="as"),F35,IF(OR(J36="b",J36="bs"),F37,0)))</f>
        <v xml:space="preserve">BALLA </v>
      </c>
      <c r="L36" s="284"/>
      <c r="M36" s="266"/>
      <c r="N36" s="281"/>
      <c r="O36" s="281"/>
      <c r="P36" s="281"/>
      <c r="Q36" s="221"/>
      <c r="R36" s="222"/>
      <c r="S36" s="223"/>
      <c r="T36" s="59"/>
      <c r="U36" s="59"/>
      <c r="V36" s="59"/>
      <c r="W36" s="59"/>
      <c r="X36" s="59"/>
      <c r="Y36" s="59"/>
      <c r="Z36" s="59"/>
      <c r="AA36" s="59"/>
      <c r="AB36" s="59"/>
      <c r="AC36" s="59"/>
      <c r="AD36" s="59"/>
      <c r="AE36" s="59"/>
      <c r="AF36" s="59"/>
      <c r="AG36" s="59"/>
      <c r="AH36" s="59"/>
      <c r="AI36" s="59"/>
      <c r="AJ36" s="59"/>
      <c r="AK36" s="59"/>
    </row>
    <row r="37" spans="1:37" ht="12.9" customHeight="1" x14ac:dyDescent="0.25">
      <c r="A37" s="218">
        <v>16</v>
      </c>
      <c r="B37" s="261" t="str">
        <f>IF($E37="","",VLOOKUP($E37,'Lány 6 kcs B ELO'!$A$7:$O$22,14))</f>
        <v/>
      </c>
      <c r="C37" s="262" t="str">
        <f>IF($E37="","",VLOOKUP($E37,'Lány 6 kcs B ELO'!$A$7:$O$22,15))</f>
        <v/>
      </c>
      <c r="D37" s="262" t="str">
        <f>IF($E37="","",VLOOKUP($E37,'Lány 6 kcs B ELO'!$A$7:$O$22,5))</f>
        <v/>
      </c>
      <c r="E37" s="263"/>
      <c r="F37" s="264" t="str">
        <f>UPPER(IF($E37="","",VLOOKUP($E37,'Lány 6 kcs B ELO'!$A$7:$O$22,2)))</f>
        <v/>
      </c>
      <c r="G37" s="264" t="str">
        <f>IF($E37="","",VLOOKUP($E37,'Lány 6 kcs B ELO'!$A$7:$O$22,3))</f>
        <v/>
      </c>
      <c r="H37" s="274"/>
      <c r="I37" s="264" t="str">
        <f>IF($E37="","",VLOOKUP($E37,'Lány 6 kcs B ELO'!$A$7:$O$22,4))</f>
        <v/>
      </c>
      <c r="J37" s="285"/>
      <c r="K37" s="266"/>
      <c r="L37" s="266"/>
      <c r="M37" s="266"/>
      <c r="N37" s="281"/>
      <c r="O37" s="281"/>
      <c r="P37" s="281"/>
      <c r="Q37" s="221"/>
      <c r="R37" s="222"/>
      <c r="S37" s="223"/>
      <c r="T37" s="59"/>
      <c r="U37" s="59"/>
      <c r="V37" s="59"/>
      <c r="W37" s="59"/>
      <c r="X37" s="59"/>
      <c r="Y37" s="59"/>
      <c r="Z37" s="59"/>
      <c r="AA37" s="59"/>
      <c r="AB37" s="59"/>
      <c r="AC37" s="59"/>
      <c r="AD37" s="59"/>
      <c r="AE37" s="59"/>
      <c r="AF37" s="59"/>
      <c r="AG37" s="59"/>
      <c r="AH37" s="59"/>
      <c r="AI37" s="59"/>
      <c r="AJ37" s="59"/>
      <c r="AK37" s="59"/>
    </row>
    <row r="38" spans="1:37" ht="9.6" customHeight="1" x14ac:dyDescent="0.25">
      <c r="A38" s="291"/>
      <c r="B38" s="268"/>
      <c r="C38" s="268"/>
      <c r="D38" s="268"/>
      <c r="E38" s="268"/>
      <c r="F38" s="286"/>
      <c r="G38" s="286"/>
      <c r="H38" s="290"/>
      <c r="I38" s="266"/>
      <c r="J38" s="278"/>
      <c r="K38" s="266"/>
      <c r="L38" s="266"/>
      <c r="M38" s="266"/>
      <c r="N38" s="281"/>
      <c r="O38" s="281"/>
      <c r="P38" s="281"/>
      <c r="Q38" s="221"/>
      <c r="R38" s="222"/>
      <c r="S38" s="223"/>
      <c r="T38" s="59"/>
      <c r="U38" s="59"/>
      <c r="V38" s="59"/>
      <c r="W38" s="59"/>
      <c r="X38" s="59"/>
      <c r="Y38" s="59"/>
      <c r="Z38" s="59"/>
      <c r="AA38" s="59"/>
      <c r="AB38" s="59"/>
      <c r="AC38" s="59"/>
      <c r="AD38" s="59"/>
      <c r="AE38" s="59"/>
      <c r="AF38" s="59"/>
      <c r="AG38" s="59"/>
      <c r="AH38" s="59"/>
      <c r="AI38" s="59"/>
      <c r="AJ38" s="59"/>
      <c r="AK38" s="59"/>
    </row>
    <row r="39" spans="1:37" ht="9.6" customHeight="1" x14ac:dyDescent="0.25">
      <c r="A39" s="292"/>
      <c r="B39" s="293"/>
      <c r="C39" s="293"/>
      <c r="D39" s="293"/>
      <c r="E39" s="268"/>
      <c r="F39" s="293"/>
      <c r="G39" s="293"/>
      <c r="H39" s="293"/>
      <c r="I39" s="293"/>
      <c r="J39" s="268"/>
      <c r="K39" s="293"/>
      <c r="L39" s="293"/>
      <c r="M39" s="293"/>
      <c r="N39" s="294"/>
      <c r="O39" s="294"/>
      <c r="P39" s="294"/>
      <c r="Q39" s="221"/>
      <c r="R39" s="222"/>
      <c r="S39" s="223"/>
      <c r="T39" s="59"/>
      <c r="U39" s="59"/>
      <c r="V39" s="59"/>
      <c r="W39" s="59"/>
      <c r="X39" s="59"/>
      <c r="Y39" s="59"/>
      <c r="Z39" s="59"/>
      <c r="AA39" s="59"/>
      <c r="AB39" s="59"/>
      <c r="AC39" s="59"/>
      <c r="AD39" s="59"/>
      <c r="AE39" s="59"/>
      <c r="AF39" s="59"/>
      <c r="AG39" s="59"/>
      <c r="AH39" s="59"/>
      <c r="AI39" s="59"/>
      <c r="AJ39" s="59"/>
      <c r="AK39" s="59"/>
    </row>
    <row r="40" spans="1:37" ht="9.6" customHeight="1" x14ac:dyDescent="0.25">
      <c r="A40" s="291"/>
      <c r="B40" s="268"/>
      <c r="C40" s="268"/>
      <c r="D40" s="268"/>
      <c r="E40" s="268"/>
      <c r="F40" s="293"/>
      <c r="G40" s="293"/>
      <c r="H40" s="59"/>
      <c r="I40" s="293"/>
      <c r="J40" s="268"/>
      <c r="K40" s="293"/>
      <c r="L40" s="293"/>
      <c r="M40" s="295"/>
      <c r="N40" s="268"/>
      <c r="O40" s="293"/>
      <c r="P40" s="294"/>
      <c r="Q40" s="221"/>
      <c r="R40" s="222"/>
      <c r="S40" s="223"/>
      <c r="T40" s="59"/>
      <c r="U40" s="59"/>
      <c r="V40" s="59"/>
      <c r="W40" s="59"/>
      <c r="X40" s="59"/>
      <c r="Y40" s="59"/>
      <c r="Z40" s="59"/>
      <c r="AA40" s="59"/>
      <c r="AB40" s="59"/>
      <c r="AC40" s="59"/>
      <c r="AD40" s="59"/>
      <c r="AE40" s="59"/>
      <c r="AF40" s="59"/>
      <c r="AG40" s="59"/>
      <c r="AH40" s="59"/>
      <c r="AI40" s="59"/>
      <c r="AJ40" s="59"/>
      <c r="AK40" s="59"/>
    </row>
    <row r="41" spans="1:37" ht="9.6" customHeight="1" x14ac:dyDescent="0.25">
      <c r="A41" s="291"/>
      <c r="B41" s="293"/>
      <c r="C41" s="293"/>
      <c r="D41" s="293"/>
      <c r="E41" s="268"/>
      <c r="F41" s="293"/>
      <c r="G41" s="293"/>
      <c r="H41" s="293"/>
      <c r="I41" s="293"/>
      <c r="J41" s="268"/>
      <c r="K41" s="293"/>
      <c r="L41" s="293"/>
      <c r="M41" s="293"/>
      <c r="N41" s="294"/>
      <c r="O41" s="293"/>
      <c r="P41" s="294"/>
      <c r="Q41" s="221"/>
      <c r="R41" s="222"/>
      <c r="S41" s="223"/>
      <c r="T41" s="59"/>
      <c r="U41" s="59"/>
      <c r="V41" s="59"/>
      <c r="W41" s="59"/>
      <c r="X41" s="59"/>
      <c r="Y41" s="59"/>
      <c r="Z41" s="59"/>
      <c r="AA41" s="59"/>
      <c r="AB41" s="59"/>
      <c r="AC41" s="59"/>
      <c r="AD41" s="59"/>
      <c r="AE41" s="59"/>
      <c r="AF41" s="59"/>
      <c r="AG41" s="59"/>
      <c r="AH41" s="59"/>
      <c r="AI41" s="59"/>
      <c r="AJ41" s="59"/>
      <c r="AK41" s="59"/>
    </row>
    <row r="42" spans="1:37" ht="9.6" customHeight="1" x14ac:dyDescent="0.25">
      <c r="A42" s="291"/>
      <c r="B42" s="268"/>
      <c r="C42" s="268"/>
      <c r="D42" s="268"/>
      <c r="E42" s="268"/>
      <c r="F42" s="293"/>
      <c r="G42" s="293"/>
      <c r="H42" s="59"/>
      <c r="I42" s="295"/>
      <c r="J42" s="268"/>
      <c r="K42" s="293"/>
      <c r="L42" s="293"/>
      <c r="M42" s="293"/>
      <c r="N42" s="294"/>
      <c r="O42" s="294"/>
      <c r="P42" s="294"/>
      <c r="Q42" s="221"/>
      <c r="R42" s="222"/>
      <c r="S42" s="223"/>
      <c r="T42" s="59"/>
      <c r="U42" s="59"/>
      <c r="V42" s="59"/>
      <c r="W42" s="59"/>
      <c r="X42" s="59"/>
      <c r="Y42" s="59"/>
      <c r="Z42" s="59"/>
      <c r="AA42" s="59"/>
      <c r="AB42" s="59"/>
      <c r="AC42" s="59"/>
      <c r="AD42" s="59"/>
      <c r="AE42" s="59"/>
      <c r="AF42" s="59"/>
      <c r="AG42" s="59"/>
      <c r="AH42" s="59"/>
      <c r="AI42" s="59"/>
      <c r="AJ42" s="59"/>
      <c r="AK42" s="59"/>
    </row>
    <row r="43" spans="1:37" ht="9.6" customHeight="1" x14ac:dyDescent="0.25">
      <c r="A43" s="291"/>
      <c r="B43" s="293"/>
      <c r="C43" s="293"/>
      <c r="D43" s="293"/>
      <c r="E43" s="268"/>
      <c r="F43" s="293"/>
      <c r="G43" s="293"/>
      <c r="H43" s="293"/>
      <c r="I43" s="293"/>
      <c r="J43" s="268"/>
      <c r="K43" s="293"/>
      <c r="L43" s="296"/>
      <c r="M43" s="293"/>
      <c r="N43" s="294"/>
      <c r="O43" s="294"/>
      <c r="P43" s="294"/>
      <c r="Q43" s="221"/>
      <c r="R43" s="222"/>
      <c r="S43" s="223"/>
      <c r="T43" s="59"/>
      <c r="U43" s="59"/>
      <c r="V43" s="59"/>
      <c r="W43" s="59"/>
      <c r="X43" s="59"/>
      <c r="Y43" s="59"/>
      <c r="Z43" s="59"/>
      <c r="AA43" s="59"/>
      <c r="AB43" s="59"/>
      <c r="AC43" s="59"/>
      <c r="AD43" s="59"/>
      <c r="AE43" s="59"/>
      <c r="AF43" s="59"/>
      <c r="AG43" s="59"/>
      <c r="AH43" s="59"/>
      <c r="AI43" s="59"/>
      <c r="AJ43" s="59"/>
      <c r="AK43" s="59"/>
    </row>
    <row r="44" spans="1:37" ht="9.6" customHeight="1" x14ac:dyDescent="0.25">
      <c r="A44" s="291"/>
      <c r="B44" s="268"/>
      <c r="C44" s="268"/>
      <c r="D44" s="268"/>
      <c r="E44" s="268"/>
      <c r="F44" s="293"/>
      <c r="G44" s="293"/>
      <c r="H44" s="59"/>
      <c r="I44" s="293"/>
      <c r="J44" s="268"/>
      <c r="K44" s="295"/>
      <c r="L44" s="268"/>
      <c r="M44" s="293"/>
      <c r="N44" s="294"/>
      <c r="O44" s="294"/>
      <c r="P44" s="294"/>
      <c r="Q44" s="221"/>
      <c r="R44" s="222"/>
      <c r="S44" s="223"/>
      <c r="T44" s="59"/>
      <c r="U44" s="59"/>
      <c r="V44" s="59"/>
      <c r="W44" s="59"/>
      <c r="X44" s="59"/>
      <c r="Y44" s="59"/>
      <c r="Z44" s="59"/>
      <c r="AA44" s="59"/>
      <c r="AB44" s="59"/>
      <c r="AC44" s="59"/>
      <c r="AD44" s="59"/>
      <c r="AE44" s="59"/>
      <c r="AF44" s="59"/>
      <c r="AG44" s="59"/>
      <c r="AH44" s="59"/>
      <c r="AI44" s="59"/>
      <c r="AJ44" s="59"/>
      <c r="AK44" s="59"/>
    </row>
    <row r="45" spans="1:37" ht="9.6" customHeight="1" x14ac:dyDescent="0.25">
      <c r="A45" s="291"/>
      <c r="B45" s="293"/>
      <c r="C45" s="293"/>
      <c r="D45" s="293"/>
      <c r="E45" s="268"/>
      <c r="F45" s="293"/>
      <c r="G45" s="293"/>
      <c r="H45" s="293"/>
      <c r="I45" s="293"/>
      <c r="J45" s="268"/>
      <c r="K45" s="293"/>
      <c r="L45" s="293"/>
      <c r="M45" s="293"/>
      <c r="N45" s="294"/>
      <c r="O45" s="294"/>
      <c r="P45" s="294"/>
      <c r="Q45" s="221"/>
      <c r="R45" s="222"/>
      <c r="S45" s="223"/>
      <c r="T45" s="59"/>
      <c r="U45" s="59"/>
      <c r="V45" s="59"/>
      <c r="W45" s="59"/>
      <c r="X45" s="59"/>
      <c r="Y45" s="59"/>
      <c r="Z45" s="59"/>
      <c r="AA45" s="59"/>
      <c r="AB45" s="59"/>
      <c r="AC45" s="59"/>
      <c r="AD45" s="59"/>
      <c r="AE45" s="59"/>
      <c r="AF45" s="59"/>
      <c r="AG45" s="59"/>
      <c r="AH45" s="59"/>
      <c r="AI45" s="59"/>
      <c r="AJ45" s="59"/>
      <c r="AK45" s="59"/>
    </row>
    <row r="46" spans="1:37" ht="9.6" customHeight="1" x14ac:dyDescent="0.25">
      <c r="A46" s="291"/>
      <c r="B46" s="268"/>
      <c r="C46" s="268"/>
      <c r="D46" s="268"/>
      <c r="E46" s="268"/>
      <c r="F46" s="293"/>
      <c r="G46" s="293"/>
      <c r="H46" s="59"/>
      <c r="I46" s="295"/>
      <c r="J46" s="268"/>
      <c r="K46" s="293"/>
      <c r="L46" s="293"/>
      <c r="M46" s="293"/>
      <c r="N46" s="294"/>
      <c r="O46" s="294"/>
      <c r="P46" s="294"/>
      <c r="Q46" s="221"/>
      <c r="R46" s="222"/>
      <c r="S46" s="223"/>
      <c r="T46" s="59"/>
      <c r="U46" s="59"/>
      <c r="V46" s="59"/>
      <c r="W46" s="59"/>
      <c r="X46" s="59"/>
      <c r="Y46" s="59"/>
      <c r="Z46" s="59"/>
      <c r="AA46" s="59"/>
      <c r="AB46" s="59"/>
      <c r="AC46" s="59"/>
      <c r="AD46" s="59"/>
      <c r="AE46" s="59"/>
      <c r="AF46" s="59"/>
      <c r="AG46" s="59"/>
      <c r="AH46" s="59"/>
      <c r="AI46" s="59"/>
      <c r="AJ46" s="59"/>
      <c r="AK46" s="59"/>
    </row>
    <row r="47" spans="1:37" ht="9.6" customHeight="1" x14ac:dyDescent="0.25">
      <c r="A47" s="292"/>
      <c r="B47" s="293"/>
      <c r="C47" s="293"/>
      <c r="D47" s="293"/>
      <c r="E47" s="268"/>
      <c r="F47" s="293"/>
      <c r="G47" s="293"/>
      <c r="H47" s="293"/>
      <c r="I47" s="293"/>
      <c r="J47" s="268"/>
      <c r="K47" s="293"/>
      <c r="L47" s="293"/>
      <c r="M47" s="293"/>
      <c r="N47" s="293"/>
      <c r="O47" s="219"/>
      <c r="P47" s="219"/>
      <c r="Q47" s="221"/>
      <c r="R47" s="222"/>
      <c r="S47" s="223"/>
      <c r="T47" s="59"/>
      <c r="U47" s="59"/>
      <c r="V47" s="59"/>
      <c r="W47" s="59"/>
      <c r="X47" s="59"/>
      <c r="Y47" s="59"/>
      <c r="Z47" s="59"/>
      <c r="AA47" s="59"/>
      <c r="AB47" s="59"/>
      <c r="AC47" s="59"/>
      <c r="AD47" s="59"/>
      <c r="AE47" s="59"/>
      <c r="AF47" s="59"/>
      <c r="AG47" s="59"/>
      <c r="AH47" s="59"/>
      <c r="AI47" s="59"/>
      <c r="AJ47" s="59"/>
      <c r="AK47" s="59"/>
    </row>
    <row r="48" spans="1:37" ht="6.75" customHeight="1" x14ac:dyDescent="0.25">
      <c r="A48" s="228"/>
      <c r="B48" s="228"/>
      <c r="C48" s="228"/>
      <c r="D48" s="228"/>
      <c r="E48" s="228"/>
      <c r="F48" s="297"/>
      <c r="G48" s="297"/>
      <c r="H48" s="297"/>
      <c r="I48" s="297"/>
      <c r="J48" s="230"/>
      <c r="K48" s="229"/>
      <c r="L48" s="231"/>
      <c r="M48" s="229"/>
      <c r="N48" s="231"/>
      <c r="O48" s="229"/>
      <c r="P48" s="231"/>
      <c r="Q48" s="229"/>
      <c r="R48" s="231"/>
      <c r="S48" s="232"/>
      <c r="T48" s="52"/>
      <c r="U48" s="52"/>
      <c r="V48" s="52"/>
      <c r="W48" s="52"/>
      <c r="X48" s="52"/>
      <c r="Y48" s="52"/>
      <c r="Z48" s="52"/>
      <c r="AA48" s="52"/>
      <c r="AB48" s="52"/>
      <c r="AC48" s="52"/>
      <c r="AD48" s="52"/>
      <c r="AE48" s="52"/>
      <c r="AF48" s="52"/>
      <c r="AG48" s="52"/>
      <c r="AH48" s="52"/>
      <c r="AI48" s="52"/>
      <c r="AJ48" s="52"/>
      <c r="AK48" s="52"/>
    </row>
    <row r="49" spans="1:37" ht="10.5" customHeight="1" x14ac:dyDescent="0.25">
      <c r="A49" s="182" t="s">
        <v>106</v>
      </c>
      <c r="B49" s="183"/>
      <c r="C49" s="183"/>
      <c r="D49" s="184"/>
      <c r="E49" s="233" t="s">
        <v>117</v>
      </c>
      <c r="F49" s="234" t="s">
        <v>118</v>
      </c>
      <c r="G49" s="233"/>
      <c r="H49" s="233"/>
      <c r="I49" s="235"/>
      <c r="J49" s="233" t="s">
        <v>117</v>
      </c>
      <c r="K49" s="234" t="s">
        <v>119</v>
      </c>
      <c r="L49" s="236"/>
      <c r="M49" s="234" t="s">
        <v>120</v>
      </c>
      <c r="N49" s="237"/>
      <c r="O49" s="238" t="s">
        <v>121</v>
      </c>
      <c r="P49" s="238"/>
      <c r="Q49" s="239"/>
      <c r="R49" s="240"/>
      <c r="S49" s="54"/>
      <c r="T49" s="54"/>
      <c r="U49" s="54"/>
      <c r="V49" s="54"/>
      <c r="W49" s="54"/>
      <c r="X49" s="54"/>
      <c r="Y49" s="54"/>
      <c r="Z49" s="54"/>
      <c r="AA49" s="54"/>
      <c r="AB49" s="54"/>
      <c r="AC49" s="54"/>
      <c r="AD49" s="54"/>
      <c r="AE49" s="54"/>
      <c r="AF49" s="54"/>
      <c r="AG49" s="54"/>
      <c r="AH49" s="54"/>
      <c r="AI49" s="54"/>
      <c r="AJ49" s="54"/>
      <c r="AK49" s="54"/>
    </row>
    <row r="50" spans="1:37" ht="9" customHeight="1" x14ac:dyDescent="0.25">
      <c r="A50" s="298" t="s">
        <v>122</v>
      </c>
      <c r="B50" s="299"/>
      <c r="C50" s="300"/>
      <c r="D50" s="301"/>
      <c r="E50" s="302">
        <v>1</v>
      </c>
      <c r="F50" s="241" t="str">
        <f>IF(E50&gt;$R$57,0,UPPER(VLOOKUP(E50,'Lány 6 kcs B ELO'!$A$7:$Q$134,2)))</f>
        <v xml:space="preserve">PÁNCSICS </v>
      </c>
      <c r="G50" s="242"/>
      <c r="H50" s="241"/>
      <c r="I50" s="185"/>
      <c r="J50" s="303" t="s">
        <v>123</v>
      </c>
      <c r="K50" s="304"/>
      <c r="L50" s="305"/>
      <c r="M50" s="304"/>
      <c r="N50" s="306"/>
      <c r="O50" s="307" t="s">
        <v>124</v>
      </c>
      <c r="P50" s="308"/>
      <c r="Q50" s="308"/>
      <c r="R50" s="309"/>
      <c r="S50" s="54"/>
      <c r="T50" s="54"/>
      <c r="U50" s="54"/>
      <c r="V50" s="54"/>
      <c r="W50" s="54"/>
      <c r="X50" s="54"/>
      <c r="Y50" s="54"/>
      <c r="Z50" s="54"/>
      <c r="AA50" s="54"/>
      <c r="AB50" s="54"/>
      <c r="AC50" s="54"/>
      <c r="AD50" s="54"/>
      <c r="AE50" s="54"/>
      <c r="AF50" s="54"/>
      <c r="AG50" s="54"/>
      <c r="AH50" s="54"/>
      <c r="AI50" s="54"/>
      <c r="AJ50" s="54"/>
      <c r="AK50" s="54"/>
    </row>
    <row r="51" spans="1:37" ht="9" customHeight="1" x14ac:dyDescent="0.25">
      <c r="A51" s="310" t="s">
        <v>125</v>
      </c>
      <c r="B51" s="311"/>
      <c r="C51" s="312"/>
      <c r="D51" s="313"/>
      <c r="E51" s="302">
        <v>2</v>
      </c>
      <c r="F51" s="241" t="str">
        <f>IF(E51&gt;$R$57,0,UPPER(VLOOKUP(E51,'Lány 6 kcs B ELO'!$A$7:$Q$134,2)))</f>
        <v xml:space="preserve">BALLA </v>
      </c>
      <c r="G51" s="242"/>
      <c r="H51" s="241"/>
      <c r="I51" s="185"/>
      <c r="J51" s="303" t="s">
        <v>126</v>
      </c>
      <c r="K51" s="304"/>
      <c r="L51" s="305"/>
      <c r="M51" s="304"/>
      <c r="N51" s="306"/>
      <c r="O51" s="314"/>
      <c r="P51" s="315"/>
      <c r="Q51" s="311"/>
      <c r="R51" s="316"/>
      <c r="S51" s="54"/>
      <c r="T51" s="54"/>
      <c r="U51" s="54"/>
      <c r="V51" s="54"/>
      <c r="W51" s="54"/>
      <c r="X51" s="54"/>
      <c r="Y51" s="54"/>
      <c r="Z51" s="54"/>
      <c r="AA51" s="54"/>
      <c r="AB51" s="54"/>
      <c r="AC51" s="54"/>
      <c r="AD51" s="54"/>
      <c r="AE51" s="54"/>
      <c r="AF51" s="54"/>
      <c r="AG51" s="54"/>
      <c r="AH51" s="54"/>
      <c r="AI51" s="54"/>
      <c r="AJ51" s="54"/>
      <c r="AK51" s="54"/>
    </row>
    <row r="52" spans="1:37" ht="9" customHeight="1" x14ac:dyDescent="0.25">
      <c r="A52" s="186"/>
      <c r="B52" s="187"/>
      <c r="C52" s="243"/>
      <c r="D52" s="188"/>
      <c r="E52" s="302">
        <v>3</v>
      </c>
      <c r="F52" s="241" t="str">
        <f>IF(E52&gt;$R$57,0,UPPER(VLOOKUP(E52,'Lány 6 kcs B ELO'!$A$7:$Q$134,2)))</f>
        <v>CSERVENKA</v>
      </c>
      <c r="G52" s="242"/>
      <c r="H52" s="241"/>
      <c r="I52" s="185"/>
      <c r="J52" s="303" t="s">
        <v>127</v>
      </c>
      <c r="K52" s="304"/>
      <c r="L52" s="305"/>
      <c r="M52" s="304"/>
      <c r="N52" s="306"/>
      <c r="O52" s="307" t="s">
        <v>128</v>
      </c>
      <c r="P52" s="308"/>
      <c r="Q52" s="308"/>
      <c r="R52" s="309"/>
      <c r="S52" s="54"/>
      <c r="T52" s="54"/>
      <c r="U52" s="54"/>
      <c r="V52" s="54"/>
      <c r="W52" s="54"/>
      <c r="X52" s="54"/>
      <c r="Y52" s="54"/>
      <c r="Z52" s="54"/>
      <c r="AA52" s="54"/>
      <c r="AB52" s="54"/>
      <c r="AC52" s="54"/>
      <c r="AD52" s="54"/>
      <c r="AE52" s="54"/>
      <c r="AF52" s="54"/>
      <c r="AG52" s="54"/>
      <c r="AH52" s="54"/>
      <c r="AI52" s="54"/>
      <c r="AJ52" s="54"/>
      <c r="AK52" s="54"/>
    </row>
    <row r="53" spans="1:37" ht="9" customHeight="1" x14ac:dyDescent="0.25">
      <c r="A53" s="189"/>
      <c r="B53" s="190"/>
      <c r="C53" s="190"/>
      <c r="D53" s="191"/>
      <c r="E53" s="302">
        <v>4</v>
      </c>
      <c r="F53" s="241" t="str">
        <f>IF(E53&gt;$R$57,0,UPPER(VLOOKUP(E53,'Lány 6 kcs B ELO'!$A$7:$Q$134,2)))</f>
        <v>PÉTER</v>
      </c>
      <c r="G53" s="242"/>
      <c r="H53" s="241"/>
      <c r="I53" s="185"/>
      <c r="J53" s="303" t="s">
        <v>129</v>
      </c>
      <c r="K53" s="304"/>
      <c r="L53" s="305"/>
      <c r="M53" s="304"/>
      <c r="N53" s="306"/>
      <c r="O53" s="304"/>
      <c r="P53" s="305"/>
      <c r="Q53" s="304"/>
      <c r="R53" s="306"/>
      <c r="S53" s="54"/>
      <c r="T53" s="54"/>
      <c r="U53" s="54"/>
      <c r="V53" s="54"/>
      <c r="W53" s="54"/>
      <c r="X53" s="54"/>
      <c r="Y53" s="54"/>
      <c r="Z53" s="54"/>
      <c r="AA53" s="54"/>
      <c r="AB53" s="54"/>
      <c r="AC53" s="54"/>
      <c r="AD53" s="54"/>
      <c r="AE53" s="54"/>
      <c r="AF53" s="54"/>
      <c r="AG53" s="54"/>
      <c r="AH53" s="54"/>
      <c r="AI53" s="54"/>
      <c r="AJ53" s="54"/>
      <c r="AK53" s="54"/>
    </row>
    <row r="54" spans="1:37" ht="9" customHeight="1" x14ac:dyDescent="0.25">
      <c r="A54" s="192"/>
      <c r="B54" s="49"/>
      <c r="C54" s="49"/>
      <c r="D54" s="193"/>
      <c r="E54" s="302"/>
      <c r="F54" s="241"/>
      <c r="G54" s="242"/>
      <c r="H54" s="241"/>
      <c r="I54" s="185"/>
      <c r="J54" s="303" t="s">
        <v>130</v>
      </c>
      <c r="K54" s="304"/>
      <c r="L54" s="305"/>
      <c r="M54" s="304"/>
      <c r="N54" s="306"/>
      <c r="O54" s="311"/>
      <c r="P54" s="315"/>
      <c r="Q54" s="311"/>
      <c r="R54" s="316"/>
      <c r="S54" s="54"/>
      <c r="T54" s="54"/>
      <c r="U54" s="54"/>
      <c r="V54" s="54"/>
      <c r="W54" s="54"/>
      <c r="X54" s="54"/>
      <c r="Y54" s="54"/>
      <c r="Z54" s="54"/>
      <c r="AA54" s="54"/>
      <c r="AB54" s="54"/>
      <c r="AC54" s="54"/>
      <c r="AD54" s="54"/>
      <c r="AE54" s="54"/>
      <c r="AF54" s="54"/>
      <c r="AG54" s="54"/>
      <c r="AH54" s="54"/>
      <c r="AI54" s="54"/>
      <c r="AJ54" s="54"/>
      <c r="AK54" s="54"/>
    </row>
    <row r="55" spans="1:37" ht="9" customHeight="1" x14ac:dyDescent="0.25">
      <c r="A55" s="194"/>
      <c r="B55" s="14"/>
      <c r="C55" s="190"/>
      <c r="D55" s="191"/>
      <c r="E55" s="302"/>
      <c r="F55" s="241"/>
      <c r="G55" s="242"/>
      <c r="H55" s="241"/>
      <c r="I55" s="185"/>
      <c r="J55" s="303" t="s">
        <v>131</v>
      </c>
      <c r="K55" s="304"/>
      <c r="L55" s="305"/>
      <c r="M55" s="304"/>
      <c r="N55" s="306"/>
      <c r="O55" s="307" t="s">
        <v>33</v>
      </c>
      <c r="P55" s="308"/>
      <c r="Q55" s="308"/>
      <c r="R55" s="309"/>
      <c r="S55" s="54"/>
      <c r="T55" s="54"/>
      <c r="U55" s="54"/>
      <c r="V55" s="54"/>
      <c r="W55" s="54"/>
      <c r="X55" s="54"/>
      <c r="Y55" s="54"/>
      <c r="Z55" s="54"/>
      <c r="AA55" s="54"/>
      <c r="AB55" s="54"/>
      <c r="AC55" s="54"/>
      <c r="AD55" s="54"/>
      <c r="AE55" s="54"/>
      <c r="AF55" s="54"/>
      <c r="AG55" s="54"/>
      <c r="AH55" s="54"/>
      <c r="AI55" s="54"/>
      <c r="AJ55" s="54"/>
      <c r="AK55" s="54"/>
    </row>
    <row r="56" spans="1:37" ht="9" customHeight="1" x14ac:dyDescent="0.25">
      <c r="A56" s="194"/>
      <c r="B56" s="14"/>
      <c r="C56" s="244"/>
      <c r="D56" s="195"/>
      <c r="E56" s="302"/>
      <c r="F56" s="241"/>
      <c r="G56" s="242"/>
      <c r="H56" s="241"/>
      <c r="I56" s="185"/>
      <c r="J56" s="303" t="s">
        <v>132</v>
      </c>
      <c r="K56" s="304"/>
      <c r="L56" s="305"/>
      <c r="M56" s="304"/>
      <c r="N56" s="306"/>
      <c r="O56" s="304"/>
      <c r="P56" s="305"/>
      <c r="Q56" s="304"/>
      <c r="R56" s="306"/>
      <c r="S56" s="54"/>
      <c r="T56" s="54"/>
      <c r="U56" s="54"/>
      <c r="V56" s="54"/>
      <c r="W56" s="54"/>
      <c r="X56" s="54"/>
      <c r="Y56" s="54"/>
      <c r="Z56" s="54"/>
      <c r="AA56" s="54"/>
      <c r="AB56" s="54"/>
      <c r="AC56" s="54"/>
      <c r="AD56" s="54"/>
      <c r="AE56" s="54"/>
      <c r="AF56" s="54"/>
      <c r="AG56" s="54"/>
      <c r="AH56" s="54"/>
      <c r="AI56" s="54"/>
      <c r="AJ56" s="54"/>
      <c r="AK56" s="54"/>
    </row>
    <row r="57" spans="1:37" ht="9" customHeight="1" x14ac:dyDescent="0.25">
      <c r="A57" s="196"/>
      <c r="B57" s="197"/>
      <c r="C57" s="245"/>
      <c r="D57" s="198"/>
      <c r="E57" s="317"/>
      <c r="F57" s="199"/>
      <c r="G57" s="246"/>
      <c r="H57" s="199"/>
      <c r="I57" s="200"/>
      <c r="J57" s="318" t="s">
        <v>133</v>
      </c>
      <c r="K57" s="311"/>
      <c r="L57" s="315"/>
      <c r="M57" s="311"/>
      <c r="N57" s="316"/>
      <c r="O57" s="311">
        <f>R4</f>
        <v>0</v>
      </c>
      <c r="P57" s="315"/>
      <c r="Q57" s="311"/>
      <c r="R57" s="247">
        <f>MIN(4,'Lány 6 kcs B ELO'!Q5)</f>
        <v>4</v>
      </c>
      <c r="S57" s="54"/>
      <c r="T57" s="54"/>
      <c r="U57" s="54"/>
      <c r="V57" s="54"/>
      <c r="W57" s="54"/>
      <c r="X57" s="54"/>
      <c r="Y57" s="54"/>
      <c r="Z57" s="54"/>
      <c r="AA57" s="54"/>
      <c r="AB57" s="54"/>
      <c r="AC57" s="54"/>
      <c r="AD57" s="54"/>
      <c r="AE57" s="54"/>
      <c r="AF57" s="54"/>
      <c r="AG57" s="54"/>
      <c r="AH57" s="54"/>
      <c r="AI57" s="54"/>
      <c r="AJ57" s="54"/>
      <c r="AK57" s="54"/>
    </row>
  </sheetData>
  <sheetProtection selectLockedCells="1" selectUnlockedCells="1"/>
  <mergeCells count="1">
    <mergeCell ref="A4:C4"/>
  </mergeCells>
  <conditionalFormatting sqref="B39 B41 B43 B45 B47">
    <cfRule type="cellIs" dxfId="97" priority="10" stopIfTrue="1" operator="equal">
      <formula>"QA"</formula>
    </cfRule>
    <cfRule type="cellIs" dxfId="96" priority="11" stopIfTrue="1" operator="equal">
      <formula>"DA"</formula>
    </cfRule>
  </conditionalFormatting>
  <conditionalFormatting sqref="E7 E9 E11 E13 E15 E17 E19 E21 E23 E25 E27 E29 E31 E33 E35 E37">
    <cfRule type="expression" dxfId="95" priority="13" stopIfTrue="1">
      <formula>$E7&lt;5</formula>
    </cfRule>
  </conditionalFormatting>
  <conditionalFormatting sqref="E39 E41 E43 E45 E47">
    <cfRule type="expression" dxfId="94" priority="5" stopIfTrue="1">
      <formula>AND($E39&lt;9,$C39&gt;0)</formula>
    </cfRule>
  </conditionalFormatting>
  <conditionalFormatting sqref="F7 F9 F11 F13 F15 F17 F19 F21 F23 F25 F27 F29 F31 F33 F35 F37">
    <cfRule type="cellIs" dxfId="93" priority="14" stopIfTrue="1" operator="equal">
      <formula>"Bye"</formula>
    </cfRule>
  </conditionalFormatting>
  <conditionalFormatting sqref="F39 F41 F43 F45 F47">
    <cfRule type="cellIs" dxfId="92" priority="6" stopIfTrue="1" operator="equal">
      <formula>"Bye"</formula>
    </cfRule>
    <cfRule type="expression" dxfId="91" priority="7" stopIfTrue="1">
      <formula>AND($E39&lt;9,$C39&gt;0)</formula>
    </cfRule>
  </conditionalFormatting>
  <conditionalFormatting sqref="H7 H9 H11 H13 H15 H17 H19 H21 H23 H25 H27 H29 H31 H33 H35 H37 G39:I39 G41:I41 G43:I43 G45:I45 G47:I47">
    <cfRule type="expression" dxfId="90" priority="1" stopIfTrue="1">
      <formula>AND($E7&lt;9,$C7&gt;0)</formula>
    </cfRule>
  </conditionalFormatting>
  <conditionalFormatting sqref="I8 K10 I12 M14 I16 K18 I20 O22 I24 K26 I28 M30 I32 K34 I36 M40 I42 K44 I46">
    <cfRule type="expression" dxfId="89" priority="2" stopIfTrue="1">
      <formula>AND($O$1="CU",I8="Umpire")</formula>
    </cfRule>
    <cfRule type="expression" dxfId="88" priority="3" stopIfTrue="1">
      <formula>AND($O$1="CU",I8&lt;&gt;"Umpire",J8&lt;&gt;"")</formula>
    </cfRule>
    <cfRule type="expression" dxfId="87" priority="4" stopIfTrue="1">
      <formula>AND($O$1="CU",I8&lt;&gt;"Umpire")</formula>
    </cfRule>
  </conditionalFormatting>
  <conditionalFormatting sqref="J8 L10 J12 N14 J16 L18 J20 P22 J24 L26 J28 N30 J32 L34 J36 R57">
    <cfRule type="expression" dxfId="86" priority="12" stopIfTrue="1">
      <formula>$O$1="CU"</formula>
    </cfRule>
  </conditionalFormatting>
  <conditionalFormatting sqref="K8 M10 K12 O14 K16 M18 K20 Q22 K24 M26 K28 O30 K32 M34 K36 O40 K42 M44 K46">
    <cfRule type="expression" dxfId="85" priority="8" stopIfTrue="1">
      <formula>J8="as"</formula>
    </cfRule>
    <cfRule type="expression" dxfId="84" priority="9" stopIfTrue="1">
      <formula>J8="bs"</formula>
    </cfRule>
  </conditionalFormatting>
  <dataValidations count="1">
    <dataValidation type="list" allowBlank="1" sqref="I8 K10 I12 M14 I16 K18 I20 O22 I24 K26 I28 M30 I32 K34 I36 M40 I42 K44 I46" xr:uid="{00000000-0002-0000-0700-000000000000}">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27"/>
  </sheetPr>
  <dimension ref="A1:Q156"/>
  <sheetViews>
    <sheetView showGridLines="0" showZeros="0" workbookViewId="0">
      <pane ySplit="6" topLeftCell="A7" activePane="bottomLeft" state="frozen"/>
      <selection pane="bottomLeft" activeCell="V1" sqref="V1"/>
    </sheetView>
  </sheetViews>
  <sheetFormatPr defaultRowHeight="13.2" x14ac:dyDescent="0.25"/>
  <cols>
    <col min="1" max="1" width="3.88671875" customWidth="1"/>
    <col min="2" max="2" width="16.5546875" customWidth="1"/>
    <col min="3" max="3" width="14" customWidth="1"/>
    <col min="4" max="4" width="26.109375" style="39" customWidth="1"/>
    <col min="5" max="5" width="12.109375" style="88" customWidth="1"/>
    <col min="6" max="6" width="6.109375" style="89" hidden="1" customWidth="1"/>
    <col min="7" max="7" width="29.88671875" style="89" customWidth="1"/>
    <col min="8" max="8" width="7.6640625" style="39" customWidth="1"/>
    <col min="9" max="13" width="7.44140625" style="39" hidden="1" customWidth="1"/>
    <col min="14" max="15" width="7.44140625" style="39" customWidth="1"/>
    <col min="16" max="16" width="7.44140625" style="39" hidden="1" customWidth="1"/>
    <col min="17" max="17" width="7.44140625" style="39" customWidth="1"/>
  </cols>
  <sheetData>
    <row r="1" spans="1:17" ht="24.6" x14ac:dyDescent="0.4">
      <c r="A1" s="90" t="str">
        <f>Altalanos!$A$6</f>
        <v>Diákolimpia 2026</v>
      </c>
      <c r="B1" s="90"/>
      <c r="C1" s="90"/>
      <c r="D1" s="91"/>
      <c r="E1" s="92" t="s">
        <v>29</v>
      </c>
      <c r="F1" s="93"/>
      <c r="G1" s="94"/>
      <c r="H1" s="95"/>
      <c r="I1" s="95"/>
      <c r="J1" s="96"/>
      <c r="K1" s="96"/>
      <c r="L1" s="96"/>
      <c r="M1" s="96"/>
      <c r="N1" s="96"/>
      <c r="O1" s="96"/>
      <c r="P1" s="96"/>
      <c r="Q1" s="97"/>
    </row>
    <row r="2" spans="1:17" x14ac:dyDescent="0.25">
      <c r="B2" s="98" t="s">
        <v>30</v>
      </c>
      <c r="C2" s="327" t="str">
        <f>Altalanos!$C$8</f>
        <v>Fiú 6 kcs. A</v>
      </c>
      <c r="D2" s="93"/>
      <c r="E2" s="92" t="s">
        <v>31</v>
      </c>
      <c r="F2" s="99"/>
      <c r="G2" s="99"/>
      <c r="H2" s="100"/>
      <c r="I2" s="100"/>
      <c r="J2" s="95"/>
      <c r="K2" s="95"/>
      <c r="L2" s="95"/>
      <c r="M2" s="95"/>
      <c r="N2" s="101"/>
      <c r="O2" s="102"/>
      <c r="P2" s="102"/>
      <c r="Q2" s="101"/>
    </row>
    <row r="3" spans="1:17" x14ac:dyDescent="0.25">
      <c r="A3" s="103" t="s">
        <v>32</v>
      </c>
      <c r="B3" s="104"/>
      <c r="C3" s="104"/>
      <c r="D3" s="104"/>
      <c r="E3" s="104"/>
      <c r="F3" s="104"/>
      <c r="G3" s="104"/>
      <c r="H3" s="104"/>
      <c r="I3" s="105"/>
      <c r="J3" s="106"/>
      <c r="K3" s="107"/>
      <c r="L3" s="107"/>
      <c r="M3" s="107"/>
      <c r="N3" s="108" t="s">
        <v>33</v>
      </c>
      <c r="O3" s="109"/>
      <c r="P3" s="110"/>
      <c r="Q3" s="111"/>
    </row>
    <row r="4" spans="1:17" x14ac:dyDescent="0.25">
      <c r="A4" s="50" t="s">
        <v>22</v>
      </c>
      <c r="B4" s="50"/>
      <c r="C4" s="48" t="s">
        <v>15</v>
      </c>
      <c r="D4" s="50" t="s">
        <v>34</v>
      </c>
      <c r="E4" s="112"/>
      <c r="F4" s="52"/>
      <c r="G4" s="113"/>
      <c r="H4" s="114" t="s">
        <v>35</v>
      </c>
      <c r="I4" s="115"/>
      <c r="J4" s="116"/>
      <c r="K4" s="117"/>
      <c r="L4" s="117"/>
      <c r="M4" s="117"/>
      <c r="N4" s="116"/>
      <c r="O4" s="118"/>
      <c r="P4" s="118"/>
      <c r="Q4" s="119"/>
    </row>
    <row r="5" spans="1:17" x14ac:dyDescent="0.25">
      <c r="A5" s="120">
        <f>Altalanos!$A$10</f>
        <v>0</v>
      </c>
      <c r="B5" s="120"/>
      <c r="C5" s="121">
        <f>Altalanos!$C$10</f>
        <v>0</v>
      </c>
      <c r="D5" s="122" t="str">
        <f>Altalanos!$D$10</f>
        <v xml:space="preserve">  </v>
      </c>
      <c r="E5" s="122"/>
      <c r="F5" s="122"/>
      <c r="G5" s="122"/>
      <c r="H5" s="123">
        <f>Altalanos!$E$10</f>
        <v>0</v>
      </c>
      <c r="I5" s="124"/>
      <c r="J5" s="125"/>
      <c r="K5" s="123"/>
      <c r="L5" s="123"/>
      <c r="M5" s="123"/>
      <c r="N5" s="125"/>
      <c r="O5" s="122"/>
      <c r="P5" s="122"/>
      <c r="Q5" s="126"/>
    </row>
    <row r="6" spans="1:17" ht="30" customHeight="1" x14ac:dyDescent="0.25">
      <c r="A6" s="127" t="s">
        <v>36</v>
      </c>
      <c r="B6" s="128" t="s">
        <v>25</v>
      </c>
      <c r="C6" s="128" t="s">
        <v>26</v>
      </c>
      <c r="D6" s="128" t="s">
        <v>37</v>
      </c>
      <c r="E6" s="129" t="s">
        <v>38</v>
      </c>
      <c r="F6" s="129" t="s">
        <v>39</v>
      </c>
      <c r="G6" s="129" t="s">
        <v>40</v>
      </c>
      <c r="H6" s="130" t="s">
        <v>41</v>
      </c>
      <c r="I6" s="131"/>
      <c r="J6" s="132" t="s">
        <v>42</v>
      </c>
      <c r="K6" s="133" t="s">
        <v>43</v>
      </c>
      <c r="L6" s="134" t="s">
        <v>44</v>
      </c>
      <c r="M6" s="135" t="s">
        <v>45</v>
      </c>
      <c r="N6" s="136" t="s">
        <v>46</v>
      </c>
      <c r="O6" s="137" t="s">
        <v>47</v>
      </c>
      <c r="P6" s="138" t="s">
        <v>48</v>
      </c>
      <c r="Q6" s="129" t="s">
        <v>49</v>
      </c>
    </row>
    <row r="7" spans="1:17" ht="18.899999999999999" customHeight="1" x14ac:dyDescent="0.3">
      <c r="A7" s="139">
        <v>1</v>
      </c>
      <c r="B7" s="161" t="s">
        <v>235</v>
      </c>
      <c r="C7" s="161" t="s">
        <v>236</v>
      </c>
      <c r="D7" s="162" t="s">
        <v>78</v>
      </c>
      <c r="E7" s="142"/>
      <c r="F7" s="153"/>
      <c r="G7" s="154"/>
      <c r="H7" s="144">
        <v>11</v>
      </c>
      <c r="I7" s="144"/>
      <c r="J7" s="145"/>
      <c r="K7" s="146"/>
      <c r="L7" s="147"/>
      <c r="M7" s="146"/>
      <c r="N7" s="148"/>
      <c r="O7" s="144"/>
      <c r="P7" s="149"/>
      <c r="Q7" s="143"/>
    </row>
    <row r="8" spans="1:17" ht="18.899999999999999" customHeight="1" x14ac:dyDescent="0.25">
      <c r="A8" s="139">
        <v>2</v>
      </c>
      <c r="B8" s="140" t="s">
        <v>237</v>
      </c>
      <c r="C8" s="140" t="s">
        <v>238</v>
      </c>
      <c r="D8" s="141" t="s">
        <v>239</v>
      </c>
      <c r="E8" s="142"/>
      <c r="F8" s="153"/>
      <c r="G8" s="154"/>
      <c r="H8" s="144">
        <v>29</v>
      </c>
      <c r="I8" s="144"/>
      <c r="J8" s="145"/>
      <c r="K8" s="146"/>
      <c r="L8" s="147"/>
      <c r="M8" s="146"/>
      <c r="N8" s="148"/>
      <c r="O8" s="144"/>
      <c r="P8" s="149"/>
      <c r="Q8" s="143"/>
    </row>
    <row r="9" spans="1:17" ht="18.899999999999999" customHeight="1" x14ac:dyDescent="0.25">
      <c r="A9" s="139">
        <v>3</v>
      </c>
      <c r="B9" s="140" t="s">
        <v>240</v>
      </c>
      <c r="C9" s="140" t="s">
        <v>241</v>
      </c>
      <c r="D9" s="141" t="s">
        <v>81</v>
      </c>
      <c r="E9" s="142"/>
      <c r="F9" s="164"/>
      <c r="G9" s="165"/>
      <c r="H9" s="144">
        <v>31</v>
      </c>
      <c r="I9" s="144"/>
      <c r="J9" s="145"/>
      <c r="K9" s="146"/>
      <c r="L9" s="147"/>
      <c r="M9" s="146"/>
      <c r="N9" s="148"/>
      <c r="O9" s="144"/>
      <c r="P9" s="151"/>
      <c r="Q9" s="152"/>
    </row>
    <row r="10" spans="1:17" ht="18.899999999999999" customHeight="1" x14ac:dyDescent="0.25">
      <c r="A10" s="139">
        <v>4</v>
      </c>
      <c r="B10" s="140" t="s">
        <v>242</v>
      </c>
      <c r="C10" s="140" t="s">
        <v>243</v>
      </c>
      <c r="D10" s="330" t="s">
        <v>244</v>
      </c>
      <c r="E10" s="142"/>
      <c r="F10" s="143"/>
      <c r="G10" s="143"/>
      <c r="H10" s="144">
        <v>32</v>
      </c>
      <c r="I10" s="144"/>
      <c r="J10" s="145"/>
      <c r="K10" s="146"/>
      <c r="L10" s="147"/>
      <c r="M10" s="146"/>
      <c r="N10" s="148"/>
      <c r="O10" s="144"/>
      <c r="P10" s="155"/>
      <c r="Q10" s="156"/>
    </row>
    <row r="11" spans="1:17" ht="18.899999999999999" customHeight="1" x14ac:dyDescent="0.25">
      <c r="A11" s="139">
        <v>5</v>
      </c>
      <c r="B11" s="140" t="s">
        <v>245</v>
      </c>
      <c r="C11" s="140" t="s">
        <v>246</v>
      </c>
      <c r="D11" s="141" t="s">
        <v>239</v>
      </c>
      <c r="E11" s="142"/>
      <c r="F11" s="153"/>
      <c r="G11" s="154"/>
      <c r="H11" s="144">
        <v>40</v>
      </c>
      <c r="I11" s="144"/>
      <c r="J11" s="145"/>
      <c r="K11" s="146"/>
      <c r="L11" s="147"/>
      <c r="M11" s="146"/>
      <c r="N11" s="148"/>
      <c r="O11" s="144"/>
      <c r="P11" s="155"/>
      <c r="Q11" s="156"/>
    </row>
    <row r="12" spans="1:17" ht="18.899999999999999" customHeight="1" x14ac:dyDescent="0.25">
      <c r="A12" s="139">
        <v>6</v>
      </c>
      <c r="B12" s="140" t="s">
        <v>247</v>
      </c>
      <c r="C12" s="158" t="s">
        <v>243</v>
      </c>
      <c r="D12" s="170" t="s">
        <v>156</v>
      </c>
      <c r="E12" s="142"/>
      <c r="F12" s="153"/>
      <c r="G12" s="154"/>
      <c r="H12" s="144">
        <v>49</v>
      </c>
      <c r="I12" s="144"/>
      <c r="J12" s="145"/>
      <c r="K12" s="146"/>
      <c r="L12" s="147"/>
      <c r="M12" s="146"/>
      <c r="N12" s="148"/>
      <c r="O12" s="144"/>
      <c r="P12" s="155"/>
      <c r="Q12" s="156"/>
    </row>
    <row r="13" spans="1:17" ht="18.899999999999999" customHeight="1" x14ac:dyDescent="0.25">
      <c r="A13" s="139">
        <v>7</v>
      </c>
      <c r="B13" s="140" t="s">
        <v>248</v>
      </c>
      <c r="C13" s="140" t="s">
        <v>249</v>
      </c>
      <c r="D13" s="330" t="s">
        <v>244</v>
      </c>
      <c r="E13" s="142"/>
      <c r="F13" s="143"/>
      <c r="G13" s="143"/>
      <c r="H13" s="144">
        <v>57</v>
      </c>
      <c r="I13" s="144"/>
      <c r="J13" s="145"/>
      <c r="K13" s="146"/>
      <c r="L13" s="147"/>
      <c r="M13" s="146"/>
      <c r="N13" s="148"/>
      <c r="O13" s="144"/>
      <c r="P13" s="155"/>
      <c r="Q13" s="156"/>
    </row>
    <row r="14" spans="1:17" ht="18.899999999999999" customHeight="1" x14ac:dyDescent="0.25">
      <c r="A14" s="139">
        <v>8</v>
      </c>
      <c r="B14" s="140" t="s">
        <v>250</v>
      </c>
      <c r="C14" s="158" t="s">
        <v>251</v>
      </c>
      <c r="D14" s="170" t="s">
        <v>252</v>
      </c>
      <c r="E14" s="142"/>
      <c r="F14" s="153"/>
      <c r="G14" s="154"/>
      <c r="H14" s="144">
        <v>59</v>
      </c>
      <c r="I14" s="144"/>
      <c r="J14" s="145"/>
      <c r="K14" s="146"/>
      <c r="L14" s="147"/>
      <c r="M14" s="146"/>
      <c r="N14" s="148"/>
      <c r="O14" s="144"/>
      <c r="P14" s="155"/>
      <c r="Q14" s="156"/>
    </row>
    <row r="15" spans="1:17" ht="18.899999999999999" customHeight="1" x14ac:dyDescent="0.25">
      <c r="A15" s="139">
        <v>9</v>
      </c>
      <c r="B15" s="157" t="s">
        <v>253</v>
      </c>
      <c r="C15" s="157" t="s">
        <v>254</v>
      </c>
      <c r="D15" s="141" t="s">
        <v>255</v>
      </c>
      <c r="E15" s="142"/>
      <c r="F15" s="143"/>
      <c r="G15" s="143"/>
      <c r="H15" s="144">
        <v>63</v>
      </c>
      <c r="I15" s="144"/>
      <c r="J15" s="145"/>
      <c r="K15" s="146"/>
      <c r="L15" s="147"/>
      <c r="M15" s="160"/>
      <c r="N15" s="148"/>
      <c r="O15" s="144"/>
      <c r="P15" s="143"/>
      <c r="Q15" s="143"/>
    </row>
    <row r="16" spans="1:17" ht="18.899999999999999" customHeight="1" x14ac:dyDescent="0.25">
      <c r="A16" s="139">
        <v>10</v>
      </c>
      <c r="B16" s="140" t="s">
        <v>256</v>
      </c>
      <c r="C16" s="140" t="s">
        <v>257</v>
      </c>
      <c r="D16" s="141" t="s">
        <v>258</v>
      </c>
      <c r="E16" s="142"/>
      <c r="F16" s="143"/>
      <c r="G16" s="143"/>
      <c r="H16" s="144">
        <v>68</v>
      </c>
      <c r="I16" s="144"/>
      <c r="J16" s="145"/>
      <c r="K16" s="146"/>
      <c r="L16" s="147"/>
      <c r="M16" s="160"/>
      <c r="N16" s="148"/>
      <c r="O16" s="144"/>
      <c r="P16" s="149"/>
      <c r="Q16" s="143"/>
    </row>
    <row r="17" spans="1:17" ht="18.899999999999999" customHeight="1" x14ac:dyDescent="0.3">
      <c r="A17" s="139">
        <v>11</v>
      </c>
      <c r="B17" s="158" t="s">
        <v>259</v>
      </c>
      <c r="C17" s="328" t="s">
        <v>254</v>
      </c>
      <c r="D17" s="169" t="s">
        <v>164</v>
      </c>
      <c r="E17" s="142"/>
      <c r="F17" s="153"/>
      <c r="G17" s="154"/>
      <c r="H17" s="144">
        <v>72</v>
      </c>
      <c r="I17" s="144"/>
      <c r="J17" s="145"/>
      <c r="K17" s="146"/>
      <c r="L17" s="147"/>
      <c r="M17" s="160"/>
      <c r="N17" s="148"/>
      <c r="O17" s="144"/>
      <c r="P17" s="149"/>
      <c r="Q17" s="143"/>
    </row>
    <row r="18" spans="1:17" ht="18.899999999999999" customHeight="1" x14ac:dyDescent="0.25">
      <c r="A18" s="139">
        <v>12</v>
      </c>
      <c r="B18" s="140" t="s">
        <v>260</v>
      </c>
      <c r="C18" s="158" t="s">
        <v>151</v>
      </c>
      <c r="D18" s="170" t="s">
        <v>261</v>
      </c>
      <c r="E18" s="142"/>
      <c r="F18" s="143"/>
      <c r="G18" s="143"/>
      <c r="H18" s="144">
        <v>75</v>
      </c>
      <c r="I18" s="144"/>
      <c r="J18" s="145"/>
      <c r="K18" s="146"/>
      <c r="L18" s="147"/>
      <c r="M18" s="160"/>
      <c r="N18" s="148"/>
      <c r="O18" s="144"/>
      <c r="P18" s="149"/>
      <c r="Q18" s="143"/>
    </row>
    <row r="19" spans="1:17" ht="18.899999999999999" customHeight="1" x14ac:dyDescent="0.3">
      <c r="A19" s="139">
        <v>13</v>
      </c>
      <c r="B19" s="161" t="s">
        <v>190</v>
      </c>
      <c r="C19" s="166" t="s">
        <v>262</v>
      </c>
      <c r="D19" s="167" t="s">
        <v>263</v>
      </c>
      <c r="E19" s="142"/>
      <c r="F19" s="143"/>
      <c r="G19" s="143"/>
      <c r="H19" s="144">
        <v>82</v>
      </c>
      <c r="I19" s="144"/>
      <c r="J19" s="145"/>
      <c r="K19" s="146"/>
      <c r="L19" s="147"/>
      <c r="M19" s="160"/>
      <c r="N19" s="148"/>
      <c r="O19" s="144"/>
      <c r="P19" s="149"/>
      <c r="Q19" s="143"/>
    </row>
    <row r="20" spans="1:17" ht="18.899999999999999" customHeight="1" x14ac:dyDescent="0.25">
      <c r="A20" s="139">
        <v>14</v>
      </c>
      <c r="B20" s="157" t="s">
        <v>264</v>
      </c>
      <c r="C20" s="157" t="s">
        <v>265</v>
      </c>
      <c r="D20" s="141" t="s">
        <v>266</v>
      </c>
      <c r="E20" s="142"/>
      <c r="F20" s="143"/>
      <c r="G20" s="143"/>
      <c r="H20" s="144">
        <v>100</v>
      </c>
      <c r="I20" s="144"/>
      <c r="J20" s="145"/>
      <c r="K20" s="146"/>
      <c r="L20" s="147"/>
      <c r="M20" s="160"/>
      <c r="N20" s="148"/>
      <c r="O20" s="144"/>
      <c r="P20" s="149"/>
      <c r="Q20" s="143"/>
    </row>
    <row r="21" spans="1:17" ht="18.899999999999999" customHeight="1" x14ac:dyDescent="0.25">
      <c r="A21" s="139">
        <v>15</v>
      </c>
      <c r="B21" s="140" t="s">
        <v>267</v>
      </c>
      <c r="C21" s="140" t="s">
        <v>254</v>
      </c>
      <c r="D21" s="141" t="s">
        <v>268</v>
      </c>
      <c r="E21" s="175"/>
      <c r="F21" s="143"/>
      <c r="G21" s="143"/>
      <c r="H21" s="144">
        <v>121</v>
      </c>
      <c r="I21" s="144"/>
      <c r="J21" s="145"/>
      <c r="K21" s="146"/>
      <c r="L21" s="147"/>
      <c r="M21" s="160"/>
      <c r="N21" s="148"/>
      <c r="O21" s="144"/>
      <c r="P21" s="149"/>
      <c r="Q21" s="143"/>
    </row>
    <row r="22" spans="1:17" ht="18.899999999999999" customHeight="1" x14ac:dyDescent="0.25">
      <c r="A22" s="139">
        <v>16</v>
      </c>
      <c r="B22" s="334" t="s">
        <v>269</v>
      </c>
      <c r="C22" s="334" t="s">
        <v>270</v>
      </c>
      <c r="D22" s="335" t="s">
        <v>271</v>
      </c>
      <c r="E22" s="142"/>
      <c r="F22" s="143"/>
      <c r="G22" s="143"/>
      <c r="H22" s="144">
        <v>131</v>
      </c>
      <c r="I22" s="144"/>
      <c r="J22" s="145"/>
      <c r="K22" s="146"/>
      <c r="L22" s="147"/>
      <c r="M22" s="160"/>
      <c r="N22" s="148"/>
      <c r="O22" s="144"/>
      <c r="P22" s="149"/>
      <c r="Q22" s="143"/>
    </row>
    <row r="23" spans="1:17" ht="18.899999999999999" customHeight="1" x14ac:dyDescent="0.25">
      <c r="A23" s="139">
        <v>17</v>
      </c>
      <c r="B23" s="140" t="s">
        <v>272</v>
      </c>
      <c r="C23" s="140" t="s">
        <v>273</v>
      </c>
      <c r="D23" s="141" t="s">
        <v>274</v>
      </c>
      <c r="E23" s="172"/>
      <c r="F23" s="173"/>
      <c r="G23" s="152"/>
      <c r="H23" s="144">
        <v>139</v>
      </c>
      <c r="I23" s="144"/>
      <c r="J23" s="145"/>
      <c r="K23" s="146"/>
      <c r="L23" s="147"/>
      <c r="M23" s="160"/>
      <c r="N23" s="148"/>
      <c r="O23" s="144"/>
      <c r="P23" s="149"/>
      <c r="Q23" s="143"/>
    </row>
    <row r="24" spans="1:17" ht="18.899999999999999" customHeight="1" x14ac:dyDescent="0.25">
      <c r="A24" s="139">
        <v>18</v>
      </c>
      <c r="B24" s="140" t="s">
        <v>275</v>
      </c>
      <c r="C24" s="168" t="s">
        <v>276</v>
      </c>
      <c r="D24" s="141" t="s">
        <v>277</v>
      </c>
      <c r="E24" s="142"/>
      <c r="F24" s="143"/>
      <c r="G24" s="143"/>
      <c r="H24" s="144">
        <v>145</v>
      </c>
      <c r="I24" s="144"/>
      <c r="J24" s="145"/>
      <c r="K24" s="146"/>
      <c r="L24" s="147"/>
      <c r="M24" s="160"/>
      <c r="N24" s="148"/>
      <c r="O24" s="144"/>
      <c r="P24" s="149"/>
      <c r="Q24" s="143"/>
    </row>
    <row r="25" spans="1:17" ht="18.899999999999999" customHeight="1" x14ac:dyDescent="0.25">
      <c r="A25" s="139">
        <v>19</v>
      </c>
      <c r="B25" s="140" t="s">
        <v>278</v>
      </c>
      <c r="C25" s="140" t="s">
        <v>279</v>
      </c>
      <c r="D25" s="141" t="s">
        <v>280</v>
      </c>
      <c r="E25" s="142"/>
      <c r="F25" s="143"/>
      <c r="G25" s="143"/>
      <c r="H25" s="144">
        <v>147</v>
      </c>
      <c r="I25" s="144"/>
      <c r="J25" s="145"/>
      <c r="K25" s="146"/>
      <c r="L25" s="147"/>
      <c r="M25" s="160"/>
      <c r="N25" s="148"/>
      <c r="O25" s="144"/>
      <c r="P25" s="149"/>
      <c r="Q25" s="143"/>
    </row>
    <row r="26" spans="1:17" ht="18.899999999999999" customHeight="1" x14ac:dyDescent="0.3">
      <c r="A26" s="139">
        <v>20</v>
      </c>
      <c r="B26" s="161" t="s">
        <v>237</v>
      </c>
      <c r="C26" s="166" t="s">
        <v>281</v>
      </c>
      <c r="D26" s="167" t="s">
        <v>282</v>
      </c>
      <c r="E26" s="142"/>
      <c r="F26" s="143"/>
      <c r="G26" s="143"/>
      <c r="H26" s="144">
        <v>153</v>
      </c>
      <c r="I26" s="144"/>
      <c r="J26" s="145"/>
      <c r="K26" s="146"/>
      <c r="L26" s="147"/>
      <c r="M26" s="160"/>
      <c r="N26" s="148"/>
      <c r="O26" s="144"/>
      <c r="P26" s="149"/>
      <c r="Q26" s="143"/>
    </row>
    <row r="27" spans="1:17" ht="18.899999999999999" customHeight="1" x14ac:dyDescent="0.25">
      <c r="A27" s="139">
        <v>21</v>
      </c>
      <c r="B27" s="140" t="s">
        <v>176</v>
      </c>
      <c r="C27" s="140" t="s">
        <v>283</v>
      </c>
      <c r="D27" s="141" t="s">
        <v>284</v>
      </c>
      <c r="E27" s="142"/>
      <c r="F27" s="143"/>
      <c r="G27" s="143"/>
      <c r="H27" s="144">
        <v>164</v>
      </c>
      <c r="I27" s="144"/>
      <c r="J27" s="145"/>
      <c r="K27" s="146"/>
      <c r="L27" s="147"/>
      <c r="M27" s="160"/>
      <c r="N27" s="148"/>
      <c r="O27" s="144"/>
      <c r="P27" s="149"/>
      <c r="Q27" s="143"/>
    </row>
    <row r="28" spans="1:17" ht="18.899999999999999" customHeight="1" x14ac:dyDescent="0.3">
      <c r="A28" s="139">
        <v>22</v>
      </c>
      <c r="B28" s="161" t="s">
        <v>285</v>
      </c>
      <c r="C28" s="161" t="s">
        <v>241</v>
      </c>
      <c r="D28" s="162" t="s">
        <v>286</v>
      </c>
      <c r="E28" s="142"/>
      <c r="F28" s="153"/>
      <c r="G28" s="154"/>
      <c r="H28" s="144">
        <v>178</v>
      </c>
      <c r="I28" s="144"/>
      <c r="J28" s="145"/>
      <c r="K28" s="146"/>
      <c r="L28" s="147"/>
      <c r="M28" s="160"/>
      <c r="N28" s="148"/>
      <c r="O28" s="144"/>
      <c r="P28" s="149"/>
      <c r="Q28" s="143"/>
    </row>
    <row r="29" spans="1:17" ht="18.899999999999999" customHeight="1" x14ac:dyDescent="0.25">
      <c r="A29" s="139">
        <v>23</v>
      </c>
      <c r="B29" s="140" t="s">
        <v>287</v>
      </c>
      <c r="C29" s="140" t="s">
        <v>288</v>
      </c>
      <c r="D29" s="141" t="s">
        <v>289</v>
      </c>
      <c r="E29" s="142"/>
      <c r="F29" s="143"/>
      <c r="G29" s="143"/>
      <c r="H29" s="144">
        <v>178</v>
      </c>
      <c r="I29" s="144"/>
      <c r="J29" s="145"/>
      <c r="K29" s="146"/>
      <c r="L29" s="147"/>
      <c r="M29" s="160"/>
      <c r="N29" s="148"/>
      <c r="O29" s="144"/>
      <c r="P29" s="149"/>
      <c r="Q29" s="143"/>
    </row>
    <row r="30" spans="1:17" ht="18.899999999999999" customHeight="1" x14ac:dyDescent="0.25">
      <c r="A30" s="139">
        <v>24</v>
      </c>
      <c r="B30" s="140" t="s">
        <v>290</v>
      </c>
      <c r="C30" s="158" t="s">
        <v>291</v>
      </c>
      <c r="D30" s="170" t="s">
        <v>292</v>
      </c>
      <c r="E30" s="142"/>
      <c r="F30" s="143"/>
      <c r="G30" s="143"/>
      <c r="H30" s="144">
        <v>178</v>
      </c>
      <c r="I30" s="144"/>
      <c r="J30" s="145"/>
      <c r="K30" s="146"/>
      <c r="L30" s="147"/>
      <c r="M30" s="160"/>
      <c r="N30" s="148"/>
      <c r="O30" s="144"/>
      <c r="P30" s="149"/>
      <c r="Q30" s="143"/>
    </row>
    <row r="31" spans="1:17" ht="18.899999999999999" customHeight="1" x14ac:dyDescent="0.25">
      <c r="A31" s="139">
        <v>25</v>
      </c>
      <c r="B31" s="140" t="s">
        <v>85</v>
      </c>
      <c r="C31" s="140" t="s">
        <v>293</v>
      </c>
      <c r="D31" s="330" t="s">
        <v>294</v>
      </c>
      <c r="E31" s="142"/>
      <c r="F31" s="143"/>
      <c r="G31" s="143"/>
      <c r="H31" s="144">
        <v>178</v>
      </c>
      <c r="I31" s="144"/>
      <c r="J31" s="145"/>
      <c r="K31" s="146"/>
      <c r="L31" s="147"/>
      <c r="M31" s="160"/>
      <c r="N31" s="148"/>
      <c r="O31" s="144"/>
      <c r="P31" s="149"/>
      <c r="Q31" s="143"/>
    </row>
    <row r="32" spans="1:17" ht="18.899999999999999" customHeight="1" x14ac:dyDescent="0.25">
      <c r="A32" s="139">
        <v>26</v>
      </c>
      <c r="B32" s="140" t="s">
        <v>295</v>
      </c>
      <c r="C32" s="140" t="s">
        <v>296</v>
      </c>
      <c r="D32" s="141" t="s">
        <v>297</v>
      </c>
      <c r="E32" s="142"/>
      <c r="F32" s="143"/>
      <c r="G32" s="143"/>
      <c r="H32" s="144">
        <v>178</v>
      </c>
      <c r="I32" s="144"/>
      <c r="J32" s="145"/>
      <c r="K32" s="146"/>
      <c r="L32" s="147"/>
      <c r="M32" s="160"/>
      <c r="N32" s="148"/>
      <c r="O32" s="144"/>
      <c r="P32" s="149"/>
      <c r="Q32" s="143"/>
    </row>
    <row r="33" spans="1:17" ht="18.899999999999999" customHeight="1" x14ac:dyDescent="0.25">
      <c r="A33" s="139">
        <v>27</v>
      </c>
      <c r="B33" s="140" t="s">
        <v>298</v>
      </c>
      <c r="C33" s="140" t="s">
        <v>299</v>
      </c>
      <c r="D33" s="141" t="s">
        <v>300</v>
      </c>
      <c r="E33" s="174"/>
      <c r="F33" s="143"/>
      <c r="G33" s="143"/>
      <c r="H33" s="144">
        <v>178</v>
      </c>
      <c r="I33" s="144"/>
      <c r="J33" s="145"/>
      <c r="K33" s="146"/>
      <c r="L33" s="147"/>
      <c r="M33" s="160"/>
      <c r="N33" s="148"/>
      <c r="O33" s="144"/>
      <c r="P33" s="149"/>
      <c r="Q33" s="143"/>
    </row>
    <row r="34" spans="1:17" ht="18.899999999999999" customHeight="1" x14ac:dyDescent="0.25">
      <c r="A34" s="139">
        <v>28</v>
      </c>
      <c r="B34" s="332" t="s">
        <v>301</v>
      </c>
      <c r="C34" s="332" t="s">
        <v>302</v>
      </c>
      <c r="D34" s="333" t="s">
        <v>303</v>
      </c>
      <c r="E34" s="142"/>
      <c r="F34" s="143"/>
      <c r="G34" s="143"/>
      <c r="H34" s="144">
        <v>178</v>
      </c>
      <c r="I34" s="144"/>
      <c r="J34" s="145"/>
      <c r="K34" s="146"/>
      <c r="L34" s="147"/>
      <c r="M34" s="160"/>
      <c r="N34" s="148"/>
      <c r="O34" s="144"/>
      <c r="P34" s="149"/>
      <c r="Q34" s="143"/>
    </row>
    <row r="35" spans="1:17" ht="18.899999999999999" customHeight="1" x14ac:dyDescent="0.25">
      <c r="A35" s="139">
        <v>29</v>
      </c>
      <c r="B35" s="171"/>
      <c r="C35" s="171"/>
      <c r="D35" s="144"/>
      <c r="E35" s="142"/>
      <c r="F35" s="143"/>
      <c r="G35" s="143"/>
      <c r="H35" s="144"/>
      <c r="I35" s="144"/>
      <c r="J35" s="145"/>
      <c r="K35" s="146"/>
      <c r="L35" s="147"/>
      <c r="M35" s="160"/>
      <c r="N35" s="148"/>
      <c r="O35" s="144"/>
      <c r="P35" s="149"/>
      <c r="Q35" s="143"/>
    </row>
    <row r="36" spans="1:17" ht="18.899999999999999" customHeight="1" x14ac:dyDescent="0.25">
      <c r="A36" s="139">
        <v>30</v>
      </c>
      <c r="B36" s="171"/>
      <c r="C36" s="171"/>
      <c r="D36" s="144"/>
      <c r="E36" s="142"/>
      <c r="F36" s="143"/>
      <c r="G36" s="143"/>
      <c r="H36" s="144"/>
      <c r="I36" s="144"/>
      <c r="J36" s="145"/>
      <c r="K36" s="146"/>
      <c r="L36" s="147"/>
      <c r="M36" s="160"/>
      <c r="N36" s="148"/>
      <c r="O36" s="144"/>
      <c r="P36" s="149"/>
      <c r="Q36" s="143"/>
    </row>
    <row r="37" spans="1:17" ht="18.899999999999999" customHeight="1" x14ac:dyDescent="0.25">
      <c r="A37" s="139">
        <v>31</v>
      </c>
      <c r="B37" s="171"/>
      <c r="C37" s="171"/>
      <c r="D37" s="144"/>
      <c r="E37" s="142"/>
      <c r="F37" s="143"/>
      <c r="G37" s="143"/>
      <c r="H37" s="144"/>
      <c r="I37" s="144"/>
      <c r="J37" s="145"/>
      <c r="K37" s="146"/>
      <c r="L37" s="147"/>
      <c r="M37" s="160"/>
      <c r="N37" s="148"/>
      <c r="O37" s="144"/>
      <c r="P37" s="149"/>
      <c r="Q37" s="143"/>
    </row>
    <row r="38" spans="1:17" ht="18.899999999999999" customHeight="1" x14ac:dyDescent="0.25">
      <c r="A38" s="139">
        <v>32</v>
      </c>
      <c r="B38" s="171"/>
      <c r="C38" s="171"/>
      <c r="D38" s="144"/>
      <c r="E38" s="142"/>
      <c r="F38" s="143"/>
      <c r="G38" s="143"/>
      <c r="H38" s="153"/>
      <c r="I38" s="154"/>
      <c r="J38" s="145"/>
      <c r="K38" s="146"/>
      <c r="L38" s="147"/>
      <c r="M38" s="160"/>
      <c r="N38" s="148"/>
      <c r="O38" s="143"/>
      <c r="P38" s="149"/>
      <c r="Q38" s="143"/>
    </row>
    <row r="39" spans="1:17" ht="18.899999999999999" customHeight="1" x14ac:dyDescent="0.25">
      <c r="A39" s="139">
        <v>33</v>
      </c>
      <c r="B39" s="171"/>
      <c r="C39" s="171"/>
      <c r="D39" s="144"/>
      <c r="E39" s="142"/>
      <c r="F39" s="143"/>
      <c r="G39" s="143"/>
      <c r="H39" s="153"/>
      <c r="I39" s="154"/>
      <c r="J39" s="145"/>
      <c r="K39" s="146"/>
      <c r="L39" s="147"/>
      <c r="M39" s="160"/>
      <c r="N39" s="152"/>
      <c r="O39" s="143"/>
      <c r="P39" s="149"/>
      <c r="Q39" s="143"/>
    </row>
    <row r="40" spans="1:17" ht="18.899999999999999" customHeight="1" x14ac:dyDescent="0.25">
      <c r="A40" s="139">
        <v>34</v>
      </c>
      <c r="B40" s="171"/>
      <c r="C40" s="171"/>
      <c r="D40" s="144"/>
      <c r="E40" s="142"/>
      <c r="F40" s="143"/>
      <c r="G40" s="143"/>
      <c r="H40" s="153"/>
      <c r="I40" s="154"/>
      <c r="J40" s="145" t="e">
        <f>IF(AND(Q40="",#REF!&gt;0,#REF!&lt;5),K40,0)</f>
        <v>#REF!</v>
      </c>
      <c r="K40" s="146" t="str">
        <f>IF(D40="","ZZZ9",IF(AND(#REF!&gt;0,#REF!&lt;5),D40&amp;#REF!,D40&amp;"9"))</f>
        <v>ZZZ9</v>
      </c>
      <c r="L40" s="147">
        <f t="shared" ref="L40:L156" si="0">IF(Q40="",999,Q40)</f>
        <v>999</v>
      </c>
      <c r="M40" s="160">
        <f t="shared" ref="M40:M156" si="1">IF(P40=999,999,1)</f>
        <v>999</v>
      </c>
      <c r="N40" s="152"/>
      <c r="O40" s="143"/>
      <c r="P40" s="149">
        <f t="shared" ref="P40:P156" si="2">IF(N40="DA",1,IF(N40="WC",2,IF(N40="SE",3,IF(N40="Q",4,IF(N40="LL",5,999)))))</f>
        <v>999</v>
      </c>
      <c r="Q40" s="143"/>
    </row>
    <row r="41" spans="1:17" ht="18.899999999999999" customHeight="1" x14ac:dyDescent="0.25">
      <c r="A41" s="139">
        <v>35</v>
      </c>
      <c r="B41" s="171"/>
      <c r="C41" s="171"/>
      <c r="D41" s="144"/>
      <c r="E41" s="142"/>
      <c r="F41" s="143"/>
      <c r="G41" s="143"/>
      <c r="H41" s="153"/>
      <c r="I41" s="154"/>
      <c r="J41" s="145" t="e">
        <f>IF(AND(Q41="",#REF!&gt;0,#REF!&lt;5),K41,0)</f>
        <v>#REF!</v>
      </c>
      <c r="K41" s="146" t="str">
        <f>IF(D41="","ZZZ9",IF(AND(#REF!&gt;0,#REF!&lt;5),D41&amp;#REF!,D41&amp;"9"))</f>
        <v>ZZZ9</v>
      </c>
      <c r="L41" s="147">
        <f t="shared" si="0"/>
        <v>999</v>
      </c>
      <c r="M41" s="160">
        <f t="shared" si="1"/>
        <v>999</v>
      </c>
      <c r="N41" s="152"/>
      <c r="O41" s="143"/>
      <c r="P41" s="149">
        <f t="shared" si="2"/>
        <v>999</v>
      </c>
      <c r="Q41" s="143"/>
    </row>
    <row r="42" spans="1:17" ht="18.899999999999999" customHeight="1" x14ac:dyDescent="0.25">
      <c r="A42" s="139">
        <v>36</v>
      </c>
      <c r="B42" s="171"/>
      <c r="C42" s="171"/>
      <c r="D42" s="144"/>
      <c r="E42" s="142"/>
      <c r="F42" s="143"/>
      <c r="G42" s="143"/>
      <c r="H42" s="153"/>
      <c r="I42" s="154"/>
      <c r="J42" s="145" t="e">
        <f>IF(AND(Q42="",#REF!&gt;0,#REF!&lt;5),K42,0)</f>
        <v>#REF!</v>
      </c>
      <c r="K42" s="146" t="str">
        <f>IF(D42="","ZZZ9",IF(AND(#REF!&gt;0,#REF!&lt;5),D42&amp;#REF!,D42&amp;"9"))</f>
        <v>ZZZ9</v>
      </c>
      <c r="L42" s="147">
        <f t="shared" si="0"/>
        <v>999</v>
      </c>
      <c r="M42" s="160">
        <f t="shared" si="1"/>
        <v>999</v>
      </c>
      <c r="N42" s="152"/>
      <c r="O42" s="143"/>
      <c r="P42" s="149">
        <f t="shared" si="2"/>
        <v>999</v>
      </c>
      <c r="Q42" s="143"/>
    </row>
    <row r="43" spans="1:17" ht="18.899999999999999" customHeight="1" x14ac:dyDescent="0.25">
      <c r="A43" s="139">
        <v>37</v>
      </c>
      <c r="B43" s="171"/>
      <c r="C43" s="171"/>
      <c r="D43" s="144"/>
      <c r="E43" s="142"/>
      <c r="F43" s="143"/>
      <c r="G43" s="143"/>
      <c r="H43" s="153"/>
      <c r="I43" s="154"/>
      <c r="J43" s="145" t="e">
        <f>IF(AND(Q43="",#REF!&gt;0,#REF!&lt;5),K43,0)</f>
        <v>#REF!</v>
      </c>
      <c r="K43" s="146" t="str">
        <f>IF(D43="","ZZZ9",IF(AND(#REF!&gt;0,#REF!&lt;5),D43&amp;#REF!,D43&amp;"9"))</f>
        <v>ZZZ9</v>
      </c>
      <c r="L43" s="147">
        <f t="shared" si="0"/>
        <v>999</v>
      </c>
      <c r="M43" s="160">
        <f t="shared" si="1"/>
        <v>999</v>
      </c>
      <c r="N43" s="152"/>
      <c r="O43" s="143"/>
      <c r="P43" s="149">
        <f t="shared" si="2"/>
        <v>999</v>
      </c>
      <c r="Q43" s="143"/>
    </row>
    <row r="44" spans="1:17" ht="18.899999999999999" customHeight="1" x14ac:dyDescent="0.25">
      <c r="A44" s="139">
        <v>38</v>
      </c>
      <c r="B44" s="171"/>
      <c r="C44" s="171"/>
      <c r="D44" s="144"/>
      <c r="E44" s="142"/>
      <c r="F44" s="143"/>
      <c r="G44" s="143"/>
      <c r="H44" s="153"/>
      <c r="I44" s="154"/>
      <c r="J44" s="145" t="e">
        <f>IF(AND(Q44="",#REF!&gt;0,#REF!&lt;5),K44,0)</f>
        <v>#REF!</v>
      </c>
      <c r="K44" s="146" t="str">
        <f>IF(D44="","ZZZ9",IF(AND(#REF!&gt;0,#REF!&lt;5),D44&amp;#REF!,D44&amp;"9"))</f>
        <v>ZZZ9</v>
      </c>
      <c r="L44" s="147">
        <f t="shared" si="0"/>
        <v>999</v>
      </c>
      <c r="M44" s="160">
        <f t="shared" si="1"/>
        <v>999</v>
      </c>
      <c r="N44" s="152"/>
      <c r="O44" s="143"/>
      <c r="P44" s="149">
        <f t="shared" si="2"/>
        <v>999</v>
      </c>
      <c r="Q44" s="143"/>
    </row>
    <row r="45" spans="1:17" ht="18.899999999999999" customHeight="1" x14ac:dyDescent="0.25">
      <c r="A45" s="139">
        <v>39</v>
      </c>
      <c r="B45" s="171"/>
      <c r="C45" s="171"/>
      <c r="D45" s="144"/>
      <c r="E45" s="142"/>
      <c r="F45" s="143"/>
      <c r="G45" s="143"/>
      <c r="H45" s="153"/>
      <c r="I45" s="154"/>
      <c r="J45" s="145" t="e">
        <f>IF(AND(Q45="",#REF!&gt;0,#REF!&lt;5),K45,0)</f>
        <v>#REF!</v>
      </c>
      <c r="K45" s="146" t="str">
        <f>IF(D45="","ZZZ9",IF(AND(#REF!&gt;0,#REF!&lt;5),D45&amp;#REF!,D45&amp;"9"))</f>
        <v>ZZZ9</v>
      </c>
      <c r="L45" s="147">
        <f t="shared" si="0"/>
        <v>999</v>
      </c>
      <c r="M45" s="160">
        <f t="shared" si="1"/>
        <v>999</v>
      </c>
      <c r="N45" s="152"/>
      <c r="O45" s="143"/>
      <c r="P45" s="149">
        <f t="shared" si="2"/>
        <v>999</v>
      </c>
      <c r="Q45" s="143"/>
    </row>
    <row r="46" spans="1:17" ht="18.899999999999999" customHeight="1" x14ac:dyDescent="0.25">
      <c r="A46" s="139">
        <v>40</v>
      </c>
      <c r="B46" s="171"/>
      <c r="C46" s="171"/>
      <c r="D46" s="144"/>
      <c r="E46" s="142"/>
      <c r="F46" s="143"/>
      <c r="G46" s="143"/>
      <c r="H46" s="153"/>
      <c r="I46" s="154"/>
      <c r="J46" s="145" t="e">
        <f>IF(AND(Q46="",#REF!&gt;0,#REF!&lt;5),K46,0)</f>
        <v>#REF!</v>
      </c>
      <c r="K46" s="146" t="str">
        <f>IF(D46="","ZZZ9",IF(AND(#REF!&gt;0,#REF!&lt;5),D46&amp;#REF!,D46&amp;"9"))</f>
        <v>ZZZ9</v>
      </c>
      <c r="L46" s="147">
        <f t="shared" si="0"/>
        <v>999</v>
      </c>
      <c r="M46" s="160">
        <f t="shared" si="1"/>
        <v>999</v>
      </c>
      <c r="N46" s="152"/>
      <c r="O46" s="143"/>
      <c r="P46" s="149">
        <f t="shared" si="2"/>
        <v>999</v>
      </c>
      <c r="Q46" s="143"/>
    </row>
    <row r="47" spans="1:17" ht="18.899999999999999" customHeight="1" x14ac:dyDescent="0.25">
      <c r="A47" s="139">
        <v>41</v>
      </c>
      <c r="B47" s="171"/>
      <c r="C47" s="171"/>
      <c r="D47" s="144"/>
      <c r="E47" s="142"/>
      <c r="F47" s="143"/>
      <c r="G47" s="143"/>
      <c r="H47" s="153"/>
      <c r="I47" s="154"/>
      <c r="J47" s="145" t="e">
        <f>IF(AND(Q47="",#REF!&gt;0,#REF!&lt;5),K47,0)</f>
        <v>#REF!</v>
      </c>
      <c r="K47" s="146" t="str">
        <f>IF(D47="","ZZZ9",IF(AND(#REF!&gt;0,#REF!&lt;5),D47&amp;#REF!,D47&amp;"9"))</f>
        <v>ZZZ9</v>
      </c>
      <c r="L47" s="147">
        <f t="shared" si="0"/>
        <v>999</v>
      </c>
      <c r="M47" s="160">
        <f t="shared" si="1"/>
        <v>999</v>
      </c>
      <c r="N47" s="152"/>
      <c r="O47" s="143"/>
      <c r="P47" s="149">
        <f t="shared" si="2"/>
        <v>999</v>
      </c>
      <c r="Q47" s="143"/>
    </row>
    <row r="48" spans="1:17" ht="18.899999999999999" customHeight="1" x14ac:dyDescent="0.25">
      <c r="A48" s="139">
        <v>42</v>
      </c>
      <c r="B48" s="171"/>
      <c r="C48" s="171"/>
      <c r="D48" s="144"/>
      <c r="E48" s="142"/>
      <c r="F48" s="143"/>
      <c r="G48" s="143"/>
      <c r="H48" s="153"/>
      <c r="I48" s="154"/>
      <c r="J48" s="145" t="e">
        <f>IF(AND(Q48="",#REF!&gt;0,#REF!&lt;5),K48,0)</f>
        <v>#REF!</v>
      </c>
      <c r="K48" s="146" t="str">
        <f>IF(D48="","ZZZ9",IF(AND(#REF!&gt;0,#REF!&lt;5),D48&amp;#REF!,D48&amp;"9"))</f>
        <v>ZZZ9</v>
      </c>
      <c r="L48" s="147">
        <f t="shared" si="0"/>
        <v>999</v>
      </c>
      <c r="M48" s="160">
        <f t="shared" si="1"/>
        <v>999</v>
      </c>
      <c r="N48" s="152"/>
      <c r="O48" s="143"/>
      <c r="P48" s="149">
        <f t="shared" si="2"/>
        <v>999</v>
      </c>
      <c r="Q48" s="143"/>
    </row>
    <row r="49" spans="1:17" ht="18.899999999999999" customHeight="1" x14ac:dyDescent="0.25">
      <c r="A49" s="139">
        <v>43</v>
      </c>
      <c r="B49" s="171"/>
      <c r="C49" s="171"/>
      <c r="D49" s="144"/>
      <c r="E49" s="142"/>
      <c r="F49" s="143"/>
      <c r="G49" s="143"/>
      <c r="H49" s="153"/>
      <c r="I49" s="154"/>
      <c r="J49" s="145" t="e">
        <f>IF(AND(Q49="",#REF!&gt;0,#REF!&lt;5),K49,0)</f>
        <v>#REF!</v>
      </c>
      <c r="K49" s="146" t="str">
        <f>IF(D49="","ZZZ9",IF(AND(#REF!&gt;0,#REF!&lt;5),D49&amp;#REF!,D49&amp;"9"))</f>
        <v>ZZZ9</v>
      </c>
      <c r="L49" s="147">
        <f t="shared" si="0"/>
        <v>999</v>
      </c>
      <c r="M49" s="160">
        <f t="shared" si="1"/>
        <v>999</v>
      </c>
      <c r="N49" s="152"/>
      <c r="O49" s="143"/>
      <c r="P49" s="149">
        <f t="shared" si="2"/>
        <v>999</v>
      </c>
      <c r="Q49" s="143"/>
    </row>
    <row r="50" spans="1:17" ht="18.899999999999999" customHeight="1" x14ac:dyDescent="0.25">
      <c r="A50" s="139">
        <v>44</v>
      </c>
      <c r="B50" s="171"/>
      <c r="C50" s="171"/>
      <c r="D50" s="144"/>
      <c r="E50" s="142"/>
      <c r="F50" s="143"/>
      <c r="G50" s="143"/>
      <c r="H50" s="153"/>
      <c r="I50" s="154"/>
      <c r="J50" s="145" t="e">
        <f>IF(AND(Q50="",#REF!&gt;0,#REF!&lt;5),K50,0)</f>
        <v>#REF!</v>
      </c>
      <c r="K50" s="146" t="str">
        <f>IF(D50="","ZZZ9",IF(AND(#REF!&gt;0,#REF!&lt;5),D50&amp;#REF!,D50&amp;"9"))</f>
        <v>ZZZ9</v>
      </c>
      <c r="L50" s="147">
        <f t="shared" si="0"/>
        <v>999</v>
      </c>
      <c r="M50" s="160">
        <f t="shared" si="1"/>
        <v>999</v>
      </c>
      <c r="N50" s="152"/>
      <c r="O50" s="143"/>
      <c r="P50" s="149">
        <f t="shared" si="2"/>
        <v>999</v>
      </c>
      <c r="Q50" s="143"/>
    </row>
    <row r="51" spans="1:17" ht="18.899999999999999" customHeight="1" x14ac:dyDescent="0.25">
      <c r="A51" s="139">
        <v>45</v>
      </c>
      <c r="B51" s="171"/>
      <c r="C51" s="171"/>
      <c r="D51" s="144"/>
      <c r="E51" s="142"/>
      <c r="F51" s="143"/>
      <c r="G51" s="143"/>
      <c r="H51" s="153"/>
      <c r="I51" s="154"/>
      <c r="J51" s="145" t="e">
        <f>IF(AND(Q51="",#REF!&gt;0,#REF!&lt;5),K51,0)</f>
        <v>#REF!</v>
      </c>
      <c r="K51" s="146" t="str">
        <f>IF(D51="","ZZZ9",IF(AND(#REF!&gt;0,#REF!&lt;5),D51&amp;#REF!,D51&amp;"9"))</f>
        <v>ZZZ9</v>
      </c>
      <c r="L51" s="147">
        <f t="shared" si="0"/>
        <v>999</v>
      </c>
      <c r="M51" s="160">
        <f t="shared" si="1"/>
        <v>999</v>
      </c>
      <c r="N51" s="152"/>
      <c r="O51" s="143"/>
      <c r="P51" s="149">
        <f t="shared" si="2"/>
        <v>999</v>
      </c>
      <c r="Q51" s="143"/>
    </row>
    <row r="52" spans="1:17" ht="18.899999999999999" customHeight="1" x14ac:dyDescent="0.25">
      <c r="A52" s="139">
        <v>46</v>
      </c>
      <c r="B52" s="171"/>
      <c r="C52" s="171"/>
      <c r="D52" s="144"/>
      <c r="E52" s="142"/>
      <c r="F52" s="143"/>
      <c r="G52" s="143"/>
      <c r="H52" s="153"/>
      <c r="I52" s="154"/>
      <c r="J52" s="145" t="e">
        <f>IF(AND(Q52="",#REF!&gt;0,#REF!&lt;5),K52,0)</f>
        <v>#REF!</v>
      </c>
      <c r="K52" s="146" t="str">
        <f>IF(D52="","ZZZ9",IF(AND(#REF!&gt;0,#REF!&lt;5),D52&amp;#REF!,D52&amp;"9"))</f>
        <v>ZZZ9</v>
      </c>
      <c r="L52" s="147">
        <f t="shared" si="0"/>
        <v>999</v>
      </c>
      <c r="M52" s="160">
        <f t="shared" si="1"/>
        <v>999</v>
      </c>
      <c r="N52" s="152"/>
      <c r="O52" s="143"/>
      <c r="P52" s="149">
        <f t="shared" si="2"/>
        <v>999</v>
      </c>
      <c r="Q52" s="143"/>
    </row>
    <row r="53" spans="1:17" ht="18.899999999999999" customHeight="1" x14ac:dyDescent="0.25">
      <c r="A53" s="139">
        <v>47</v>
      </c>
      <c r="B53" s="171"/>
      <c r="C53" s="171"/>
      <c r="D53" s="144"/>
      <c r="E53" s="142"/>
      <c r="F53" s="143"/>
      <c r="G53" s="143"/>
      <c r="H53" s="153"/>
      <c r="I53" s="154"/>
      <c r="J53" s="145" t="e">
        <f>IF(AND(Q53="",#REF!&gt;0,#REF!&lt;5),K53,0)</f>
        <v>#REF!</v>
      </c>
      <c r="K53" s="146" t="str">
        <f>IF(D53="","ZZZ9",IF(AND(#REF!&gt;0,#REF!&lt;5),D53&amp;#REF!,D53&amp;"9"))</f>
        <v>ZZZ9</v>
      </c>
      <c r="L53" s="147">
        <f t="shared" si="0"/>
        <v>999</v>
      </c>
      <c r="M53" s="160">
        <f t="shared" si="1"/>
        <v>999</v>
      </c>
      <c r="N53" s="152"/>
      <c r="O53" s="143"/>
      <c r="P53" s="149">
        <f t="shared" si="2"/>
        <v>999</v>
      </c>
      <c r="Q53" s="143"/>
    </row>
    <row r="54" spans="1:17" ht="18.899999999999999" customHeight="1" x14ac:dyDescent="0.25">
      <c r="A54" s="139">
        <v>48</v>
      </c>
      <c r="B54" s="171"/>
      <c r="C54" s="171"/>
      <c r="D54" s="144"/>
      <c r="E54" s="142"/>
      <c r="F54" s="143"/>
      <c r="G54" s="143"/>
      <c r="H54" s="153"/>
      <c r="I54" s="154"/>
      <c r="J54" s="145" t="e">
        <f>IF(AND(Q54="",#REF!&gt;0,#REF!&lt;5),K54,0)</f>
        <v>#REF!</v>
      </c>
      <c r="K54" s="146" t="str">
        <f>IF(D54="","ZZZ9",IF(AND(#REF!&gt;0,#REF!&lt;5),D54&amp;#REF!,D54&amp;"9"))</f>
        <v>ZZZ9</v>
      </c>
      <c r="L54" s="147">
        <f t="shared" si="0"/>
        <v>999</v>
      </c>
      <c r="M54" s="160">
        <f t="shared" si="1"/>
        <v>999</v>
      </c>
      <c r="N54" s="152"/>
      <c r="O54" s="143"/>
      <c r="P54" s="149">
        <f t="shared" si="2"/>
        <v>999</v>
      </c>
      <c r="Q54" s="143"/>
    </row>
    <row r="55" spans="1:17" ht="18.899999999999999" customHeight="1" x14ac:dyDescent="0.25">
      <c r="A55" s="139">
        <v>49</v>
      </c>
      <c r="B55" s="171"/>
      <c r="C55" s="171"/>
      <c r="D55" s="144"/>
      <c r="E55" s="142"/>
      <c r="F55" s="143"/>
      <c r="G55" s="143"/>
      <c r="H55" s="153"/>
      <c r="I55" s="154"/>
      <c r="J55" s="145" t="e">
        <f>IF(AND(Q55="",#REF!&gt;0,#REF!&lt;5),K55,0)</f>
        <v>#REF!</v>
      </c>
      <c r="K55" s="146" t="str">
        <f>IF(D55="","ZZZ9",IF(AND(#REF!&gt;0,#REF!&lt;5),D55&amp;#REF!,D55&amp;"9"))</f>
        <v>ZZZ9</v>
      </c>
      <c r="L55" s="147">
        <f t="shared" si="0"/>
        <v>999</v>
      </c>
      <c r="M55" s="160">
        <f t="shared" si="1"/>
        <v>999</v>
      </c>
      <c r="N55" s="152"/>
      <c r="O55" s="143"/>
      <c r="P55" s="149">
        <f t="shared" si="2"/>
        <v>999</v>
      </c>
      <c r="Q55" s="143"/>
    </row>
    <row r="56" spans="1:17" ht="18.899999999999999" customHeight="1" x14ac:dyDescent="0.25">
      <c r="A56" s="139">
        <v>50</v>
      </c>
      <c r="B56" s="171"/>
      <c r="C56" s="171"/>
      <c r="D56" s="144"/>
      <c r="E56" s="142"/>
      <c r="F56" s="143"/>
      <c r="G56" s="143"/>
      <c r="H56" s="153"/>
      <c r="I56" s="154"/>
      <c r="J56" s="145" t="e">
        <f>IF(AND(Q56="",#REF!&gt;0,#REF!&lt;5),K56,0)</f>
        <v>#REF!</v>
      </c>
      <c r="K56" s="146" t="str">
        <f>IF(D56="","ZZZ9",IF(AND(#REF!&gt;0,#REF!&lt;5),D56&amp;#REF!,D56&amp;"9"))</f>
        <v>ZZZ9</v>
      </c>
      <c r="L56" s="147">
        <f t="shared" si="0"/>
        <v>999</v>
      </c>
      <c r="M56" s="160">
        <f t="shared" si="1"/>
        <v>999</v>
      </c>
      <c r="N56" s="152"/>
      <c r="O56" s="143"/>
      <c r="P56" s="149">
        <f t="shared" si="2"/>
        <v>999</v>
      </c>
      <c r="Q56" s="143"/>
    </row>
    <row r="57" spans="1:17" ht="18.899999999999999" customHeight="1" x14ac:dyDescent="0.25">
      <c r="A57" s="139">
        <v>51</v>
      </c>
      <c r="B57" s="171"/>
      <c r="C57" s="171"/>
      <c r="D57" s="144"/>
      <c r="E57" s="142"/>
      <c r="F57" s="143"/>
      <c r="G57" s="143"/>
      <c r="H57" s="153"/>
      <c r="I57" s="154"/>
      <c r="J57" s="145" t="e">
        <f>IF(AND(Q57="",#REF!&gt;0,#REF!&lt;5),K57,0)</f>
        <v>#REF!</v>
      </c>
      <c r="K57" s="146" t="str">
        <f>IF(D57="","ZZZ9",IF(AND(#REF!&gt;0,#REF!&lt;5),D57&amp;#REF!,D57&amp;"9"))</f>
        <v>ZZZ9</v>
      </c>
      <c r="L57" s="147">
        <f t="shared" si="0"/>
        <v>999</v>
      </c>
      <c r="M57" s="160">
        <f t="shared" si="1"/>
        <v>999</v>
      </c>
      <c r="N57" s="152"/>
      <c r="O57" s="143"/>
      <c r="P57" s="149">
        <f t="shared" si="2"/>
        <v>999</v>
      </c>
      <c r="Q57" s="143"/>
    </row>
    <row r="58" spans="1:17" ht="18.899999999999999" customHeight="1" x14ac:dyDescent="0.25">
      <c r="A58" s="139">
        <v>52</v>
      </c>
      <c r="B58" s="171"/>
      <c r="C58" s="171"/>
      <c r="D58" s="144"/>
      <c r="E58" s="142"/>
      <c r="F58" s="143"/>
      <c r="G58" s="143"/>
      <c r="H58" s="153"/>
      <c r="I58" s="154"/>
      <c r="J58" s="145" t="e">
        <f>IF(AND(Q58="",#REF!&gt;0,#REF!&lt;5),K58,0)</f>
        <v>#REF!</v>
      </c>
      <c r="K58" s="146" t="str">
        <f>IF(D58="","ZZZ9",IF(AND(#REF!&gt;0,#REF!&lt;5),D58&amp;#REF!,D58&amp;"9"))</f>
        <v>ZZZ9</v>
      </c>
      <c r="L58" s="147">
        <f t="shared" si="0"/>
        <v>999</v>
      </c>
      <c r="M58" s="160">
        <f t="shared" si="1"/>
        <v>999</v>
      </c>
      <c r="N58" s="152"/>
      <c r="O58" s="143"/>
      <c r="P58" s="149">
        <f t="shared" si="2"/>
        <v>999</v>
      </c>
      <c r="Q58" s="143"/>
    </row>
    <row r="59" spans="1:17" ht="18.899999999999999" customHeight="1" x14ac:dyDescent="0.25">
      <c r="A59" s="139">
        <v>53</v>
      </c>
      <c r="B59" s="171"/>
      <c r="C59" s="171"/>
      <c r="D59" s="144"/>
      <c r="E59" s="142"/>
      <c r="F59" s="143"/>
      <c r="G59" s="143"/>
      <c r="H59" s="153"/>
      <c r="I59" s="154"/>
      <c r="J59" s="145" t="e">
        <f>IF(AND(Q59="",#REF!&gt;0,#REF!&lt;5),K59,0)</f>
        <v>#REF!</v>
      </c>
      <c r="K59" s="146" t="str">
        <f>IF(D59="","ZZZ9",IF(AND(#REF!&gt;0,#REF!&lt;5),D59&amp;#REF!,D59&amp;"9"))</f>
        <v>ZZZ9</v>
      </c>
      <c r="L59" s="147">
        <f t="shared" si="0"/>
        <v>999</v>
      </c>
      <c r="M59" s="160">
        <f t="shared" si="1"/>
        <v>999</v>
      </c>
      <c r="N59" s="152"/>
      <c r="O59" s="143"/>
      <c r="P59" s="149">
        <f t="shared" si="2"/>
        <v>999</v>
      </c>
      <c r="Q59" s="143"/>
    </row>
    <row r="60" spans="1:17" ht="18.899999999999999" customHeight="1" x14ac:dyDescent="0.25">
      <c r="A60" s="139">
        <v>54</v>
      </c>
      <c r="B60" s="171"/>
      <c r="C60" s="171"/>
      <c r="D60" s="144"/>
      <c r="E60" s="142"/>
      <c r="F60" s="143"/>
      <c r="G60" s="143"/>
      <c r="H60" s="153"/>
      <c r="I60" s="154"/>
      <c r="J60" s="145" t="e">
        <f>IF(AND(Q60="",#REF!&gt;0,#REF!&lt;5),K60,0)</f>
        <v>#REF!</v>
      </c>
      <c r="K60" s="146" t="str">
        <f>IF(D60="","ZZZ9",IF(AND(#REF!&gt;0,#REF!&lt;5),D60&amp;#REF!,D60&amp;"9"))</f>
        <v>ZZZ9</v>
      </c>
      <c r="L60" s="147">
        <f t="shared" si="0"/>
        <v>999</v>
      </c>
      <c r="M60" s="160">
        <f t="shared" si="1"/>
        <v>999</v>
      </c>
      <c r="N60" s="152"/>
      <c r="O60" s="143"/>
      <c r="P60" s="149">
        <f t="shared" si="2"/>
        <v>999</v>
      </c>
      <c r="Q60" s="143"/>
    </row>
    <row r="61" spans="1:17" ht="18.899999999999999" customHeight="1" x14ac:dyDescent="0.25">
      <c r="A61" s="139">
        <v>55</v>
      </c>
      <c r="B61" s="171"/>
      <c r="C61" s="171"/>
      <c r="D61" s="144"/>
      <c r="E61" s="142"/>
      <c r="F61" s="143"/>
      <c r="G61" s="143"/>
      <c r="H61" s="153"/>
      <c r="I61" s="154"/>
      <c r="J61" s="145" t="e">
        <f>IF(AND(Q61="",#REF!&gt;0,#REF!&lt;5),K61,0)</f>
        <v>#REF!</v>
      </c>
      <c r="K61" s="146" t="str">
        <f>IF(D61="","ZZZ9",IF(AND(#REF!&gt;0,#REF!&lt;5),D61&amp;#REF!,D61&amp;"9"))</f>
        <v>ZZZ9</v>
      </c>
      <c r="L61" s="147">
        <f t="shared" si="0"/>
        <v>999</v>
      </c>
      <c r="M61" s="160">
        <f t="shared" si="1"/>
        <v>999</v>
      </c>
      <c r="N61" s="152"/>
      <c r="O61" s="143"/>
      <c r="P61" s="149">
        <f t="shared" si="2"/>
        <v>999</v>
      </c>
      <c r="Q61" s="143"/>
    </row>
    <row r="62" spans="1:17" ht="18.899999999999999" customHeight="1" x14ac:dyDescent="0.25">
      <c r="A62" s="139">
        <v>56</v>
      </c>
      <c r="B62" s="171"/>
      <c r="C62" s="171"/>
      <c r="D62" s="144"/>
      <c r="E62" s="142"/>
      <c r="F62" s="143"/>
      <c r="G62" s="143"/>
      <c r="H62" s="153"/>
      <c r="I62" s="154"/>
      <c r="J62" s="145" t="e">
        <f>IF(AND(Q62="",#REF!&gt;0,#REF!&lt;5),K62,0)</f>
        <v>#REF!</v>
      </c>
      <c r="K62" s="146" t="str">
        <f>IF(D62="","ZZZ9",IF(AND(#REF!&gt;0,#REF!&lt;5),D62&amp;#REF!,D62&amp;"9"))</f>
        <v>ZZZ9</v>
      </c>
      <c r="L62" s="147">
        <f t="shared" si="0"/>
        <v>999</v>
      </c>
      <c r="M62" s="160">
        <f t="shared" si="1"/>
        <v>999</v>
      </c>
      <c r="N62" s="152"/>
      <c r="O62" s="143"/>
      <c r="P62" s="149">
        <f t="shared" si="2"/>
        <v>999</v>
      </c>
      <c r="Q62" s="143"/>
    </row>
    <row r="63" spans="1:17" ht="18.899999999999999" customHeight="1" x14ac:dyDescent="0.25">
      <c r="A63" s="139">
        <v>57</v>
      </c>
      <c r="B63" s="171"/>
      <c r="C63" s="171"/>
      <c r="D63" s="144"/>
      <c r="E63" s="142"/>
      <c r="F63" s="143"/>
      <c r="G63" s="143"/>
      <c r="H63" s="153"/>
      <c r="I63" s="154"/>
      <c r="J63" s="145" t="e">
        <f>IF(AND(Q63="",#REF!&gt;0,#REF!&lt;5),K63,0)</f>
        <v>#REF!</v>
      </c>
      <c r="K63" s="146" t="str">
        <f>IF(D63="","ZZZ9",IF(AND(#REF!&gt;0,#REF!&lt;5),D63&amp;#REF!,D63&amp;"9"))</f>
        <v>ZZZ9</v>
      </c>
      <c r="L63" s="147">
        <f t="shared" si="0"/>
        <v>999</v>
      </c>
      <c r="M63" s="160">
        <f t="shared" si="1"/>
        <v>999</v>
      </c>
      <c r="N63" s="152"/>
      <c r="O63" s="143"/>
      <c r="P63" s="149">
        <f t="shared" si="2"/>
        <v>999</v>
      </c>
      <c r="Q63" s="143"/>
    </row>
    <row r="64" spans="1:17" ht="18.899999999999999" customHeight="1" x14ac:dyDescent="0.25">
      <c r="A64" s="139">
        <v>58</v>
      </c>
      <c r="B64" s="171"/>
      <c r="C64" s="171"/>
      <c r="D64" s="144"/>
      <c r="E64" s="142"/>
      <c r="F64" s="143"/>
      <c r="G64" s="143"/>
      <c r="H64" s="153"/>
      <c r="I64" s="154"/>
      <c r="J64" s="145" t="e">
        <f>IF(AND(Q64="",#REF!&gt;0,#REF!&lt;5),K64,0)</f>
        <v>#REF!</v>
      </c>
      <c r="K64" s="146" t="str">
        <f>IF(D64="","ZZZ9",IF(AND(#REF!&gt;0,#REF!&lt;5),D64&amp;#REF!,D64&amp;"9"))</f>
        <v>ZZZ9</v>
      </c>
      <c r="L64" s="147">
        <f t="shared" si="0"/>
        <v>999</v>
      </c>
      <c r="M64" s="160">
        <f t="shared" si="1"/>
        <v>999</v>
      </c>
      <c r="N64" s="152"/>
      <c r="O64" s="143"/>
      <c r="P64" s="149">
        <f t="shared" si="2"/>
        <v>999</v>
      </c>
      <c r="Q64" s="143"/>
    </row>
    <row r="65" spans="1:17" ht="18.899999999999999" customHeight="1" x14ac:dyDescent="0.25">
      <c r="A65" s="139">
        <v>59</v>
      </c>
      <c r="B65" s="171"/>
      <c r="C65" s="171"/>
      <c r="D65" s="144"/>
      <c r="E65" s="142"/>
      <c r="F65" s="143"/>
      <c r="G65" s="143"/>
      <c r="H65" s="153"/>
      <c r="I65" s="154"/>
      <c r="J65" s="145" t="e">
        <f>IF(AND(Q65="",#REF!&gt;0,#REF!&lt;5),K65,0)</f>
        <v>#REF!</v>
      </c>
      <c r="K65" s="146" t="str">
        <f>IF(D65="","ZZZ9",IF(AND(#REF!&gt;0,#REF!&lt;5),D65&amp;#REF!,D65&amp;"9"))</f>
        <v>ZZZ9</v>
      </c>
      <c r="L65" s="147">
        <f t="shared" si="0"/>
        <v>999</v>
      </c>
      <c r="M65" s="160">
        <f t="shared" si="1"/>
        <v>999</v>
      </c>
      <c r="N65" s="152"/>
      <c r="O65" s="143"/>
      <c r="P65" s="149">
        <f t="shared" si="2"/>
        <v>999</v>
      </c>
      <c r="Q65" s="143"/>
    </row>
    <row r="66" spans="1:17" ht="18.899999999999999" customHeight="1" x14ac:dyDescent="0.25">
      <c r="A66" s="139">
        <v>60</v>
      </c>
      <c r="B66" s="171"/>
      <c r="C66" s="171"/>
      <c r="D66" s="144"/>
      <c r="E66" s="142"/>
      <c r="F66" s="143"/>
      <c r="G66" s="143"/>
      <c r="H66" s="153"/>
      <c r="I66" s="154"/>
      <c r="J66" s="145" t="e">
        <f>IF(AND(Q66="",#REF!&gt;0,#REF!&lt;5),K66,0)</f>
        <v>#REF!</v>
      </c>
      <c r="K66" s="146" t="str">
        <f>IF(D66="","ZZZ9",IF(AND(#REF!&gt;0,#REF!&lt;5),D66&amp;#REF!,D66&amp;"9"))</f>
        <v>ZZZ9</v>
      </c>
      <c r="L66" s="147">
        <f t="shared" si="0"/>
        <v>999</v>
      </c>
      <c r="M66" s="160">
        <f t="shared" si="1"/>
        <v>999</v>
      </c>
      <c r="N66" s="152"/>
      <c r="O66" s="143"/>
      <c r="P66" s="149">
        <f t="shared" si="2"/>
        <v>999</v>
      </c>
      <c r="Q66" s="143"/>
    </row>
    <row r="67" spans="1:17" ht="18.899999999999999" customHeight="1" x14ac:dyDescent="0.25">
      <c r="A67" s="139">
        <v>61</v>
      </c>
      <c r="B67" s="171"/>
      <c r="C67" s="171"/>
      <c r="D67" s="144"/>
      <c r="E67" s="142"/>
      <c r="F67" s="143"/>
      <c r="G67" s="143"/>
      <c r="H67" s="153"/>
      <c r="I67" s="154"/>
      <c r="J67" s="145" t="e">
        <f>IF(AND(Q67="",#REF!&gt;0,#REF!&lt;5),K67,0)</f>
        <v>#REF!</v>
      </c>
      <c r="K67" s="146" t="str">
        <f>IF(D67="","ZZZ9",IF(AND(#REF!&gt;0,#REF!&lt;5),D67&amp;#REF!,D67&amp;"9"))</f>
        <v>ZZZ9</v>
      </c>
      <c r="L67" s="147">
        <f t="shared" si="0"/>
        <v>999</v>
      </c>
      <c r="M67" s="160">
        <f t="shared" si="1"/>
        <v>999</v>
      </c>
      <c r="N67" s="152"/>
      <c r="O67" s="143"/>
      <c r="P67" s="149">
        <f t="shared" si="2"/>
        <v>999</v>
      </c>
      <c r="Q67" s="143"/>
    </row>
    <row r="68" spans="1:17" ht="18.899999999999999" customHeight="1" x14ac:dyDescent="0.25">
      <c r="A68" s="139">
        <v>62</v>
      </c>
      <c r="B68" s="171"/>
      <c r="C68" s="171"/>
      <c r="D68" s="144"/>
      <c r="E68" s="142"/>
      <c r="F68" s="143"/>
      <c r="G68" s="143"/>
      <c r="H68" s="153"/>
      <c r="I68" s="154"/>
      <c r="J68" s="145" t="e">
        <f>IF(AND(Q68="",#REF!&gt;0,#REF!&lt;5),K68,0)</f>
        <v>#REF!</v>
      </c>
      <c r="K68" s="146" t="str">
        <f>IF(D68="","ZZZ9",IF(AND(#REF!&gt;0,#REF!&lt;5),D68&amp;#REF!,D68&amp;"9"))</f>
        <v>ZZZ9</v>
      </c>
      <c r="L68" s="147">
        <f t="shared" si="0"/>
        <v>999</v>
      </c>
      <c r="M68" s="160">
        <f t="shared" si="1"/>
        <v>999</v>
      </c>
      <c r="N68" s="152"/>
      <c r="O68" s="143"/>
      <c r="P68" s="149">
        <f t="shared" si="2"/>
        <v>999</v>
      </c>
      <c r="Q68" s="143"/>
    </row>
    <row r="69" spans="1:17" ht="18.899999999999999" customHeight="1" x14ac:dyDescent="0.25">
      <c r="A69" s="139">
        <v>63</v>
      </c>
      <c r="B69" s="171"/>
      <c r="C69" s="171"/>
      <c r="D69" s="144"/>
      <c r="E69" s="142"/>
      <c r="F69" s="143"/>
      <c r="G69" s="143"/>
      <c r="H69" s="153"/>
      <c r="I69" s="154"/>
      <c r="J69" s="145" t="e">
        <f>IF(AND(Q69="",#REF!&gt;0,#REF!&lt;5),K69,0)</f>
        <v>#REF!</v>
      </c>
      <c r="K69" s="146" t="str">
        <f>IF(D69="","ZZZ9",IF(AND(#REF!&gt;0,#REF!&lt;5),D69&amp;#REF!,D69&amp;"9"))</f>
        <v>ZZZ9</v>
      </c>
      <c r="L69" s="147">
        <f t="shared" si="0"/>
        <v>999</v>
      </c>
      <c r="M69" s="160">
        <f t="shared" si="1"/>
        <v>999</v>
      </c>
      <c r="N69" s="152"/>
      <c r="O69" s="143"/>
      <c r="P69" s="149">
        <f t="shared" si="2"/>
        <v>999</v>
      </c>
      <c r="Q69" s="143"/>
    </row>
    <row r="70" spans="1:17" ht="18.899999999999999" customHeight="1" x14ac:dyDescent="0.25">
      <c r="A70" s="139">
        <v>64</v>
      </c>
      <c r="B70" s="171"/>
      <c r="C70" s="171"/>
      <c r="D70" s="144"/>
      <c r="E70" s="142"/>
      <c r="F70" s="143"/>
      <c r="G70" s="143"/>
      <c r="H70" s="153"/>
      <c r="I70" s="154"/>
      <c r="J70" s="145" t="e">
        <f>IF(AND(Q70="",#REF!&gt;0,#REF!&lt;5),K70,0)</f>
        <v>#REF!</v>
      </c>
      <c r="K70" s="146" t="str">
        <f>IF(D70="","ZZZ9",IF(AND(#REF!&gt;0,#REF!&lt;5),D70&amp;#REF!,D70&amp;"9"))</f>
        <v>ZZZ9</v>
      </c>
      <c r="L70" s="147">
        <f t="shared" si="0"/>
        <v>999</v>
      </c>
      <c r="M70" s="160">
        <f t="shared" si="1"/>
        <v>999</v>
      </c>
      <c r="N70" s="152"/>
      <c r="O70" s="143"/>
      <c r="P70" s="149">
        <f t="shared" si="2"/>
        <v>999</v>
      </c>
      <c r="Q70" s="143"/>
    </row>
    <row r="71" spans="1:17" ht="18.899999999999999" customHeight="1" x14ac:dyDescent="0.25">
      <c r="A71" s="139">
        <v>65</v>
      </c>
      <c r="B71" s="171"/>
      <c r="C71" s="171"/>
      <c r="D71" s="144"/>
      <c r="E71" s="142"/>
      <c r="F71" s="143"/>
      <c r="G71" s="143"/>
      <c r="H71" s="153"/>
      <c r="I71" s="154"/>
      <c r="J71" s="145" t="e">
        <f>IF(AND(Q71="",#REF!&gt;0,#REF!&lt;5),K71,0)</f>
        <v>#REF!</v>
      </c>
      <c r="K71" s="146" t="str">
        <f>IF(D71="","ZZZ9",IF(AND(#REF!&gt;0,#REF!&lt;5),D71&amp;#REF!,D71&amp;"9"))</f>
        <v>ZZZ9</v>
      </c>
      <c r="L71" s="147">
        <f t="shared" si="0"/>
        <v>999</v>
      </c>
      <c r="M71" s="160">
        <f t="shared" si="1"/>
        <v>999</v>
      </c>
      <c r="N71" s="152"/>
      <c r="O71" s="143"/>
      <c r="P71" s="149">
        <f t="shared" si="2"/>
        <v>999</v>
      </c>
      <c r="Q71" s="143"/>
    </row>
    <row r="72" spans="1:17" ht="18.899999999999999" customHeight="1" x14ac:dyDescent="0.25">
      <c r="A72" s="139">
        <v>66</v>
      </c>
      <c r="B72" s="171"/>
      <c r="C72" s="171"/>
      <c r="D72" s="144"/>
      <c r="E72" s="142"/>
      <c r="F72" s="143"/>
      <c r="G72" s="143"/>
      <c r="H72" s="153"/>
      <c r="I72" s="154"/>
      <c r="J72" s="145" t="e">
        <f>IF(AND(Q72="",#REF!&gt;0,#REF!&lt;5),K72,0)</f>
        <v>#REF!</v>
      </c>
      <c r="K72" s="146" t="str">
        <f>IF(D72="","ZZZ9",IF(AND(#REF!&gt;0,#REF!&lt;5),D72&amp;#REF!,D72&amp;"9"))</f>
        <v>ZZZ9</v>
      </c>
      <c r="L72" s="147">
        <f t="shared" si="0"/>
        <v>999</v>
      </c>
      <c r="M72" s="160">
        <f t="shared" si="1"/>
        <v>999</v>
      </c>
      <c r="N72" s="152"/>
      <c r="O72" s="143"/>
      <c r="P72" s="149">
        <f t="shared" si="2"/>
        <v>999</v>
      </c>
      <c r="Q72" s="143"/>
    </row>
    <row r="73" spans="1:17" ht="18.899999999999999" customHeight="1" x14ac:dyDescent="0.25">
      <c r="A73" s="139">
        <v>67</v>
      </c>
      <c r="B73" s="171"/>
      <c r="C73" s="171"/>
      <c r="D73" s="144"/>
      <c r="E73" s="142"/>
      <c r="F73" s="143"/>
      <c r="G73" s="143"/>
      <c r="H73" s="153"/>
      <c r="I73" s="154"/>
      <c r="J73" s="145" t="e">
        <f>IF(AND(Q73="",#REF!&gt;0,#REF!&lt;5),K73,0)</f>
        <v>#REF!</v>
      </c>
      <c r="K73" s="146" t="str">
        <f>IF(D73="","ZZZ9",IF(AND(#REF!&gt;0,#REF!&lt;5),D73&amp;#REF!,D73&amp;"9"))</f>
        <v>ZZZ9</v>
      </c>
      <c r="L73" s="147">
        <f t="shared" si="0"/>
        <v>999</v>
      </c>
      <c r="M73" s="160">
        <f t="shared" si="1"/>
        <v>999</v>
      </c>
      <c r="N73" s="152"/>
      <c r="O73" s="143"/>
      <c r="P73" s="149">
        <f t="shared" si="2"/>
        <v>999</v>
      </c>
      <c r="Q73" s="143"/>
    </row>
    <row r="74" spans="1:17" ht="18.899999999999999" customHeight="1" x14ac:dyDescent="0.25">
      <c r="A74" s="139">
        <v>68</v>
      </c>
      <c r="B74" s="171"/>
      <c r="C74" s="171"/>
      <c r="D74" s="144"/>
      <c r="E74" s="142"/>
      <c r="F74" s="143"/>
      <c r="G74" s="143"/>
      <c r="H74" s="153"/>
      <c r="I74" s="154"/>
      <c r="J74" s="145" t="e">
        <f>IF(AND(Q74="",#REF!&gt;0,#REF!&lt;5),K74,0)</f>
        <v>#REF!</v>
      </c>
      <c r="K74" s="146" t="str">
        <f>IF(D74="","ZZZ9",IF(AND(#REF!&gt;0,#REF!&lt;5),D74&amp;#REF!,D74&amp;"9"))</f>
        <v>ZZZ9</v>
      </c>
      <c r="L74" s="147">
        <f t="shared" si="0"/>
        <v>999</v>
      </c>
      <c r="M74" s="160">
        <f t="shared" si="1"/>
        <v>999</v>
      </c>
      <c r="N74" s="152"/>
      <c r="O74" s="143"/>
      <c r="P74" s="149">
        <f t="shared" si="2"/>
        <v>999</v>
      </c>
      <c r="Q74" s="143"/>
    </row>
    <row r="75" spans="1:17" ht="18.899999999999999" customHeight="1" x14ac:dyDescent="0.25">
      <c r="A75" s="139">
        <v>69</v>
      </c>
      <c r="B75" s="171"/>
      <c r="C75" s="171"/>
      <c r="D75" s="144"/>
      <c r="E75" s="142"/>
      <c r="F75" s="143"/>
      <c r="G75" s="143"/>
      <c r="H75" s="153"/>
      <c r="I75" s="154"/>
      <c r="J75" s="145" t="e">
        <f>IF(AND(Q75="",#REF!&gt;0,#REF!&lt;5),K75,0)</f>
        <v>#REF!</v>
      </c>
      <c r="K75" s="146" t="str">
        <f>IF(D75="","ZZZ9",IF(AND(#REF!&gt;0,#REF!&lt;5),D75&amp;#REF!,D75&amp;"9"))</f>
        <v>ZZZ9</v>
      </c>
      <c r="L75" s="147">
        <f t="shared" si="0"/>
        <v>999</v>
      </c>
      <c r="M75" s="160">
        <f t="shared" si="1"/>
        <v>999</v>
      </c>
      <c r="N75" s="152"/>
      <c r="O75" s="143"/>
      <c r="P75" s="149">
        <f t="shared" si="2"/>
        <v>999</v>
      </c>
      <c r="Q75" s="143"/>
    </row>
    <row r="76" spans="1:17" ht="18.899999999999999" customHeight="1" x14ac:dyDescent="0.25">
      <c r="A76" s="139">
        <v>70</v>
      </c>
      <c r="B76" s="171"/>
      <c r="C76" s="171"/>
      <c r="D76" s="144"/>
      <c r="E76" s="142"/>
      <c r="F76" s="143"/>
      <c r="G76" s="143"/>
      <c r="H76" s="153"/>
      <c r="I76" s="154"/>
      <c r="J76" s="145" t="e">
        <f>IF(AND(Q76="",#REF!&gt;0,#REF!&lt;5),K76,0)</f>
        <v>#REF!</v>
      </c>
      <c r="K76" s="146" t="str">
        <f>IF(D76="","ZZZ9",IF(AND(#REF!&gt;0,#REF!&lt;5),D76&amp;#REF!,D76&amp;"9"))</f>
        <v>ZZZ9</v>
      </c>
      <c r="L76" s="147">
        <f t="shared" si="0"/>
        <v>999</v>
      </c>
      <c r="M76" s="160">
        <f t="shared" si="1"/>
        <v>999</v>
      </c>
      <c r="N76" s="152"/>
      <c r="O76" s="143"/>
      <c r="P76" s="149">
        <f t="shared" si="2"/>
        <v>999</v>
      </c>
      <c r="Q76" s="143"/>
    </row>
    <row r="77" spans="1:17" ht="18.899999999999999" customHeight="1" x14ac:dyDescent="0.25">
      <c r="A77" s="139">
        <v>71</v>
      </c>
      <c r="B77" s="171"/>
      <c r="C77" s="171"/>
      <c r="D77" s="144"/>
      <c r="E77" s="142"/>
      <c r="F77" s="143"/>
      <c r="G77" s="143"/>
      <c r="H77" s="153"/>
      <c r="I77" s="154"/>
      <c r="J77" s="145" t="e">
        <f>IF(AND(Q77="",#REF!&gt;0,#REF!&lt;5),K77,0)</f>
        <v>#REF!</v>
      </c>
      <c r="K77" s="146" t="str">
        <f>IF(D77="","ZZZ9",IF(AND(#REF!&gt;0,#REF!&lt;5),D77&amp;#REF!,D77&amp;"9"))</f>
        <v>ZZZ9</v>
      </c>
      <c r="L77" s="147">
        <f t="shared" si="0"/>
        <v>999</v>
      </c>
      <c r="M77" s="160">
        <f t="shared" si="1"/>
        <v>999</v>
      </c>
      <c r="N77" s="152"/>
      <c r="O77" s="143"/>
      <c r="P77" s="149">
        <f t="shared" si="2"/>
        <v>999</v>
      </c>
      <c r="Q77" s="143"/>
    </row>
    <row r="78" spans="1:17" ht="18.899999999999999" customHeight="1" x14ac:dyDescent="0.25">
      <c r="A78" s="139">
        <v>72</v>
      </c>
      <c r="B78" s="171"/>
      <c r="C78" s="171"/>
      <c r="D78" s="144"/>
      <c r="E78" s="142"/>
      <c r="F78" s="143"/>
      <c r="G78" s="143"/>
      <c r="H78" s="153"/>
      <c r="I78" s="154"/>
      <c r="J78" s="145" t="e">
        <f>IF(AND(Q78="",#REF!&gt;0,#REF!&lt;5),K78,0)</f>
        <v>#REF!</v>
      </c>
      <c r="K78" s="146" t="str">
        <f>IF(D78="","ZZZ9",IF(AND(#REF!&gt;0,#REF!&lt;5),D78&amp;#REF!,D78&amp;"9"))</f>
        <v>ZZZ9</v>
      </c>
      <c r="L78" s="147">
        <f t="shared" si="0"/>
        <v>999</v>
      </c>
      <c r="M78" s="160">
        <f t="shared" si="1"/>
        <v>999</v>
      </c>
      <c r="N78" s="152"/>
      <c r="O78" s="143"/>
      <c r="P78" s="149">
        <f t="shared" si="2"/>
        <v>999</v>
      </c>
      <c r="Q78" s="143"/>
    </row>
    <row r="79" spans="1:17" ht="18.899999999999999" customHeight="1" x14ac:dyDescent="0.25">
      <c r="A79" s="139">
        <v>73</v>
      </c>
      <c r="B79" s="171"/>
      <c r="C79" s="171"/>
      <c r="D79" s="144"/>
      <c r="E79" s="142"/>
      <c r="F79" s="143"/>
      <c r="G79" s="143"/>
      <c r="H79" s="153"/>
      <c r="I79" s="154"/>
      <c r="J79" s="145" t="e">
        <f>IF(AND(Q79="",#REF!&gt;0,#REF!&lt;5),K79,0)</f>
        <v>#REF!</v>
      </c>
      <c r="K79" s="146" t="str">
        <f>IF(D79="","ZZZ9",IF(AND(#REF!&gt;0,#REF!&lt;5),D79&amp;#REF!,D79&amp;"9"))</f>
        <v>ZZZ9</v>
      </c>
      <c r="L79" s="147">
        <f t="shared" si="0"/>
        <v>999</v>
      </c>
      <c r="M79" s="160">
        <f t="shared" si="1"/>
        <v>999</v>
      </c>
      <c r="N79" s="152"/>
      <c r="O79" s="143"/>
      <c r="P79" s="149">
        <f t="shared" si="2"/>
        <v>999</v>
      </c>
      <c r="Q79" s="143"/>
    </row>
    <row r="80" spans="1:17" ht="18.899999999999999" customHeight="1" x14ac:dyDescent="0.25">
      <c r="A80" s="139">
        <v>74</v>
      </c>
      <c r="B80" s="171"/>
      <c r="C80" s="171"/>
      <c r="D80" s="144"/>
      <c r="E80" s="142"/>
      <c r="F80" s="143"/>
      <c r="G80" s="143"/>
      <c r="H80" s="153"/>
      <c r="I80" s="154"/>
      <c r="J80" s="145" t="e">
        <f>IF(AND(Q80="",#REF!&gt;0,#REF!&lt;5),K80,0)</f>
        <v>#REF!</v>
      </c>
      <c r="K80" s="146" t="str">
        <f>IF(D80="","ZZZ9",IF(AND(#REF!&gt;0,#REF!&lt;5),D80&amp;#REF!,D80&amp;"9"))</f>
        <v>ZZZ9</v>
      </c>
      <c r="L80" s="147">
        <f t="shared" si="0"/>
        <v>999</v>
      </c>
      <c r="M80" s="160">
        <f t="shared" si="1"/>
        <v>999</v>
      </c>
      <c r="N80" s="152"/>
      <c r="O80" s="143"/>
      <c r="P80" s="149">
        <f t="shared" si="2"/>
        <v>999</v>
      </c>
      <c r="Q80" s="143"/>
    </row>
    <row r="81" spans="1:17" ht="18.899999999999999" customHeight="1" x14ac:dyDescent="0.25">
      <c r="A81" s="139">
        <v>75</v>
      </c>
      <c r="B81" s="171"/>
      <c r="C81" s="171"/>
      <c r="D81" s="144"/>
      <c r="E81" s="142"/>
      <c r="F81" s="143"/>
      <c r="G81" s="143"/>
      <c r="H81" s="153"/>
      <c r="I81" s="154"/>
      <c r="J81" s="145" t="e">
        <f>IF(AND(Q81="",#REF!&gt;0,#REF!&lt;5),K81,0)</f>
        <v>#REF!</v>
      </c>
      <c r="K81" s="146" t="str">
        <f>IF(D81="","ZZZ9",IF(AND(#REF!&gt;0,#REF!&lt;5),D81&amp;#REF!,D81&amp;"9"))</f>
        <v>ZZZ9</v>
      </c>
      <c r="L81" s="147">
        <f t="shared" si="0"/>
        <v>999</v>
      </c>
      <c r="M81" s="160">
        <f t="shared" si="1"/>
        <v>999</v>
      </c>
      <c r="N81" s="152"/>
      <c r="O81" s="143"/>
      <c r="P81" s="149">
        <f t="shared" si="2"/>
        <v>999</v>
      </c>
      <c r="Q81" s="143"/>
    </row>
    <row r="82" spans="1:17" ht="18.899999999999999" customHeight="1" x14ac:dyDescent="0.25">
      <c r="A82" s="139">
        <v>76</v>
      </c>
      <c r="B82" s="171"/>
      <c r="C82" s="171"/>
      <c r="D82" s="144"/>
      <c r="E82" s="142"/>
      <c r="F82" s="143"/>
      <c r="G82" s="143"/>
      <c r="H82" s="153"/>
      <c r="I82" s="154"/>
      <c r="J82" s="145" t="e">
        <f>IF(AND(Q82="",#REF!&gt;0,#REF!&lt;5),K82,0)</f>
        <v>#REF!</v>
      </c>
      <c r="K82" s="146" t="str">
        <f>IF(D82="","ZZZ9",IF(AND(#REF!&gt;0,#REF!&lt;5),D82&amp;#REF!,D82&amp;"9"))</f>
        <v>ZZZ9</v>
      </c>
      <c r="L82" s="147">
        <f t="shared" si="0"/>
        <v>999</v>
      </c>
      <c r="M82" s="160">
        <f t="shared" si="1"/>
        <v>999</v>
      </c>
      <c r="N82" s="152"/>
      <c r="O82" s="143"/>
      <c r="P82" s="149">
        <f t="shared" si="2"/>
        <v>999</v>
      </c>
      <c r="Q82" s="143"/>
    </row>
    <row r="83" spans="1:17" ht="18.899999999999999" customHeight="1" x14ac:dyDescent="0.25">
      <c r="A83" s="139">
        <v>77</v>
      </c>
      <c r="B83" s="171"/>
      <c r="C83" s="171"/>
      <c r="D83" s="144"/>
      <c r="E83" s="142"/>
      <c r="F83" s="143"/>
      <c r="G83" s="143"/>
      <c r="H83" s="153"/>
      <c r="I83" s="154"/>
      <c r="J83" s="145" t="e">
        <f>IF(AND(Q83="",#REF!&gt;0,#REF!&lt;5),K83,0)</f>
        <v>#REF!</v>
      </c>
      <c r="K83" s="146" t="str">
        <f>IF(D83="","ZZZ9",IF(AND(#REF!&gt;0,#REF!&lt;5),D83&amp;#REF!,D83&amp;"9"))</f>
        <v>ZZZ9</v>
      </c>
      <c r="L83" s="147">
        <f t="shared" si="0"/>
        <v>999</v>
      </c>
      <c r="M83" s="160">
        <f t="shared" si="1"/>
        <v>999</v>
      </c>
      <c r="N83" s="152"/>
      <c r="O83" s="143"/>
      <c r="P83" s="149">
        <f t="shared" si="2"/>
        <v>999</v>
      </c>
      <c r="Q83" s="143"/>
    </row>
    <row r="84" spans="1:17" ht="18.899999999999999" customHeight="1" x14ac:dyDescent="0.25">
      <c r="A84" s="139">
        <v>78</v>
      </c>
      <c r="B84" s="171"/>
      <c r="C84" s="171"/>
      <c r="D84" s="144"/>
      <c r="E84" s="142"/>
      <c r="F84" s="143"/>
      <c r="G84" s="143"/>
      <c r="H84" s="153"/>
      <c r="I84" s="154"/>
      <c r="J84" s="145" t="e">
        <f>IF(AND(Q84="",#REF!&gt;0,#REF!&lt;5),K84,0)</f>
        <v>#REF!</v>
      </c>
      <c r="K84" s="146" t="str">
        <f>IF(D84="","ZZZ9",IF(AND(#REF!&gt;0,#REF!&lt;5),D84&amp;#REF!,D84&amp;"9"))</f>
        <v>ZZZ9</v>
      </c>
      <c r="L84" s="147">
        <f t="shared" si="0"/>
        <v>999</v>
      </c>
      <c r="M84" s="160">
        <f t="shared" si="1"/>
        <v>999</v>
      </c>
      <c r="N84" s="152"/>
      <c r="O84" s="143"/>
      <c r="P84" s="149">
        <f t="shared" si="2"/>
        <v>999</v>
      </c>
      <c r="Q84" s="143"/>
    </row>
    <row r="85" spans="1:17" ht="18.899999999999999" customHeight="1" x14ac:dyDescent="0.25">
      <c r="A85" s="139">
        <v>79</v>
      </c>
      <c r="B85" s="171"/>
      <c r="C85" s="171"/>
      <c r="D85" s="144"/>
      <c r="E85" s="142"/>
      <c r="F85" s="143"/>
      <c r="G85" s="143"/>
      <c r="H85" s="153"/>
      <c r="I85" s="154"/>
      <c r="J85" s="145" t="e">
        <f>IF(AND(Q85="",#REF!&gt;0,#REF!&lt;5),K85,0)</f>
        <v>#REF!</v>
      </c>
      <c r="K85" s="146" t="str">
        <f>IF(D85="","ZZZ9",IF(AND(#REF!&gt;0,#REF!&lt;5),D85&amp;#REF!,D85&amp;"9"))</f>
        <v>ZZZ9</v>
      </c>
      <c r="L85" s="147">
        <f t="shared" si="0"/>
        <v>999</v>
      </c>
      <c r="M85" s="160">
        <f t="shared" si="1"/>
        <v>999</v>
      </c>
      <c r="N85" s="152"/>
      <c r="O85" s="143"/>
      <c r="P85" s="149">
        <f t="shared" si="2"/>
        <v>999</v>
      </c>
      <c r="Q85" s="143"/>
    </row>
    <row r="86" spans="1:17" ht="18.899999999999999" customHeight="1" x14ac:dyDescent="0.25">
      <c r="A86" s="139">
        <v>80</v>
      </c>
      <c r="B86" s="171"/>
      <c r="C86" s="171"/>
      <c r="D86" s="144"/>
      <c r="E86" s="142"/>
      <c r="F86" s="143"/>
      <c r="G86" s="143"/>
      <c r="H86" s="153"/>
      <c r="I86" s="154"/>
      <c r="J86" s="145" t="e">
        <f>IF(AND(Q86="",#REF!&gt;0,#REF!&lt;5),K86,0)</f>
        <v>#REF!</v>
      </c>
      <c r="K86" s="146" t="str">
        <f>IF(D86="","ZZZ9",IF(AND(#REF!&gt;0,#REF!&lt;5),D86&amp;#REF!,D86&amp;"9"))</f>
        <v>ZZZ9</v>
      </c>
      <c r="L86" s="147">
        <f t="shared" si="0"/>
        <v>999</v>
      </c>
      <c r="M86" s="160">
        <f t="shared" si="1"/>
        <v>999</v>
      </c>
      <c r="N86" s="152"/>
      <c r="O86" s="143"/>
      <c r="P86" s="149">
        <f t="shared" si="2"/>
        <v>999</v>
      </c>
      <c r="Q86" s="143"/>
    </row>
    <row r="87" spans="1:17" ht="18.899999999999999" customHeight="1" x14ac:dyDescent="0.25">
      <c r="A87" s="139">
        <v>81</v>
      </c>
      <c r="B87" s="171"/>
      <c r="C87" s="171"/>
      <c r="D87" s="144"/>
      <c r="E87" s="142"/>
      <c r="F87" s="143"/>
      <c r="G87" s="143"/>
      <c r="H87" s="153"/>
      <c r="I87" s="154"/>
      <c r="J87" s="145" t="e">
        <f>IF(AND(Q87="",#REF!&gt;0,#REF!&lt;5),K87,0)</f>
        <v>#REF!</v>
      </c>
      <c r="K87" s="146" t="str">
        <f>IF(D87="","ZZZ9",IF(AND(#REF!&gt;0,#REF!&lt;5),D87&amp;#REF!,D87&amp;"9"))</f>
        <v>ZZZ9</v>
      </c>
      <c r="L87" s="147">
        <f t="shared" si="0"/>
        <v>999</v>
      </c>
      <c r="M87" s="160">
        <f t="shared" si="1"/>
        <v>999</v>
      </c>
      <c r="N87" s="152"/>
      <c r="O87" s="143"/>
      <c r="P87" s="149">
        <f t="shared" si="2"/>
        <v>999</v>
      </c>
      <c r="Q87" s="143"/>
    </row>
    <row r="88" spans="1:17" ht="18.899999999999999" customHeight="1" x14ac:dyDescent="0.25">
      <c r="A88" s="139">
        <v>82</v>
      </c>
      <c r="B88" s="171"/>
      <c r="C88" s="171"/>
      <c r="D88" s="144"/>
      <c r="E88" s="142"/>
      <c r="F88" s="143"/>
      <c r="G88" s="143"/>
      <c r="H88" s="153"/>
      <c r="I88" s="154"/>
      <c r="J88" s="145" t="e">
        <f>IF(AND(Q88="",#REF!&gt;0,#REF!&lt;5),K88,0)</f>
        <v>#REF!</v>
      </c>
      <c r="K88" s="146" t="str">
        <f>IF(D88="","ZZZ9",IF(AND(#REF!&gt;0,#REF!&lt;5),D88&amp;#REF!,D88&amp;"9"))</f>
        <v>ZZZ9</v>
      </c>
      <c r="L88" s="147">
        <f t="shared" si="0"/>
        <v>999</v>
      </c>
      <c r="M88" s="160">
        <f t="shared" si="1"/>
        <v>999</v>
      </c>
      <c r="N88" s="152"/>
      <c r="O88" s="143"/>
      <c r="P88" s="149">
        <f t="shared" si="2"/>
        <v>999</v>
      </c>
      <c r="Q88" s="143"/>
    </row>
    <row r="89" spans="1:17" ht="18.899999999999999" customHeight="1" x14ac:dyDescent="0.25">
      <c r="A89" s="139">
        <v>83</v>
      </c>
      <c r="B89" s="171"/>
      <c r="C89" s="171"/>
      <c r="D89" s="144"/>
      <c r="E89" s="142"/>
      <c r="F89" s="143"/>
      <c r="G89" s="143"/>
      <c r="H89" s="153"/>
      <c r="I89" s="154"/>
      <c r="J89" s="145" t="e">
        <f>IF(AND(Q89="",#REF!&gt;0,#REF!&lt;5),K89,0)</f>
        <v>#REF!</v>
      </c>
      <c r="K89" s="146" t="str">
        <f>IF(D89="","ZZZ9",IF(AND(#REF!&gt;0,#REF!&lt;5),D89&amp;#REF!,D89&amp;"9"))</f>
        <v>ZZZ9</v>
      </c>
      <c r="L89" s="147">
        <f t="shared" si="0"/>
        <v>999</v>
      </c>
      <c r="M89" s="160">
        <f t="shared" si="1"/>
        <v>999</v>
      </c>
      <c r="N89" s="152"/>
      <c r="O89" s="143"/>
      <c r="P89" s="149">
        <f t="shared" si="2"/>
        <v>999</v>
      </c>
      <c r="Q89" s="143"/>
    </row>
    <row r="90" spans="1:17" ht="18.899999999999999" customHeight="1" x14ac:dyDescent="0.25">
      <c r="A90" s="139">
        <v>84</v>
      </c>
      <c r="B90" s="171"/>
      <c r="C90" s="171"/>
      <c r="D90" s="144"/>
      <c r="E90" s="142"/>
      <c r="F90" s="143"/>
      <c r="G90" s="143"/>
      <c r="H90" s="153"/>
      <c r="I90" s="154"/>
      <c r="J90" s="145" t="e">
        <f>IF(AND(Q90="",#REF!&gt;0,#REF!&lt;5),K90,0)</f>
        <v>#REF!</v>
      </c>
      <c r="K90" s="146" t="str">
        <f>IF(D90="","ZZZ9",IF(AND(#REF!&gt;0,#REF!&lt;5),D90&amp;#REF!,D90&amp;"9"))</f>
        <v>ZZZ9</v>
      </c>
      <c r="L90" s="147">
        <f t="shared" si="0"/>
        <v>999</v>
      </c>
      <c r="M90" s="160">
        <f t="shared" si="1"/>
        <v>999</v>
      </c>
      <c r="N90" s="152"/>
      <c r="O90" s="143"/>
      <c r="P90" s="149">
        <f t="shared" si="2"/>
        <v>999</v>
      </c>
      <c r="Q90" s="143"/>
    </row>
    <row r="91" spans="1:17" ht="18.899999999999999" customHeight="1" x14ac:dyDescent="0.25">
      <c r="A91" s="139">
        <v>85</v>
      </c>
      <c r="B91" s="171"/>
      <c r="C91" s="171"/>
      <c r="D91" s="144"/>
      <c r="E91" s="142"/>
      <c r="F91" s="143"/>
      <c r="G91" s="143"/>
      <c r="H91" s="153"/>
      <c r="I91" s="154"/>
      <c r="J91" s="145" t="e">
        <f>IF(AND(Q91="",#REF!&gt;0,#REF!&lt;5),K91,0)</f>
        <v>#REF!</v>
      </c>
      <c r="K91" s="146" t="str">
        <f>IF(D91="","ZZZ9",IF(AND(#REF!&gt;0,#REF!&lt;5),D91&amp;#REF!,D91&amp;"9"))</f>
        <v>ZZZ9</v>
      </c>
      <c r="L91" s="147">
        <f t="shared" si="0"/>
        <v>999</v>
      </c>
      <c r="M91" s="160">
        <f t="shared" si="1"/>
        <v>999</v>
      </c>
      <c r="N91" s="152"/>
      <c r="O91" s="143"/>
      <c r="P91" s="149">
        <f t="shared" si="2"/>
        <v>999</v>
      </c>
      <c r="Q91" s="143"/>
    </row>
    <row r="92" spans="1:17" ht="18.899999999999999" customHeight="1" x14ac:dyDescent="0.25">
      <c r="A92" s="139">
        <v>86</v>
      </c>
      <c r="B92" s="171"/>
      <c r="C92" s="171"/>
      <c r="D92" s="144"/>
      <c r="E92" s="142"/>
      <c r="F92" s="143"/>
      <c r="G92" s="143"/>
      <c r="H92" s="153"/>
      <c r="I92" s="154"/>
      <c r="J92" s="145" t="e">
        <f>IF(AND(Q92="",#REF!&gt;0,#REF!&lt;5),K92,0)</f>
        <v>#REF!</v>
      </c>
      <c r="K92" s="146" t="str">
        <f>IF(D92="","ZZZ9",IF(AND(#REF!&gt;0,#REF!&lt;5),D92&amp;#REF!,D92&amp;"9"))</f>
        <v>ZZZ9</v>
      </c>
      <c r="L92" s="147">
        <f t="shared" si="0"/>
        <v>999</v>
      </c>
      <c r="M92" s="160">
        <f t="shared" si="1"/>
        <v>999</v>
      </c>
      <c r="N92" s="152"/>
      <c r="O92" s="143"/>
      <c r="P92" s="149">
        <f t="shared" si="2"/>
        <v>999</v>
      </c>
      <c r="Q92" s="143"/>
    </row>
    <row r="93" spans="1:17" ht="18.899999999999999" customHeight="1" x14ac:dyDescent="0.25">
      <c r="A93" s="139">
        <v>87</v>
      </c>
      <c r="B93" s="171"/>
      <c r="C93" s="171"/>
      <c r="D93" s="144"/>
      <c r="E93" s="142"/>
      <c r="F93" s="143"/>
      <c r="G93" s="143"/>
      <c r="H93" s="153"/>
      <c r="I93" s="154"/>
      <c r="J93" s="145" t="e">
        <f>IF(AND(Q93="",#REF!&gt;0,#REF!&lt;5),K93,0)</f>
        <v>#REF!</v>
      </c>
      <c r="K93" s="146" t="str">
        <f>IF(D93="","ZZZ9",IF(AND(#REF!&gt;0,#REF!&lt;5),D93&amp;#REF!,D93&amp;"9"))</f>
        <v>ZZZ9</v>
      </c>
      <c r="L93" s="147">
        <f t="shared" si="0"/>
        <v>999</v>
      </c>
      <c r="M93" s="160">
        <f t="shared" si="1"/>
        <v>999</v>
      </c>
      <c r="N93" s="152"/>
      <c r="O93" s="143"/>
      <c r="P93" s="149">
        <f t="shared" si="2"/>
        <v>999</v>
      </c>
      <c r="Q93" s="143"/>
    </row>
    <row r="94" spans="1:17" ht="18.899999999999999" customHeight="1" x14ac:dyDescent="0.25">
      <c r="A94" s="139">
        <v>88</v>
      </c>
      <c r="B94" s="171"/>
      <c r="C94" s="171"/>
      <c r="D94" s="144"/>
      <c r="E94" s="142"/>
      <c r="F94" s="143"/>
      <c r="G94" s="143"/>
      <c r="H94" s="153"/>
      <c r="I94" s="154"/>
      <c r="J94" s="145" t="e">
        <f>IF(AND(Q94="",#REF!&gt;0,#REF!&lt;5),K94,0)</f>
        <v>#REF!</v>
      </c>
      <c r="K94" s="146" t="str">
        <f>IF(D94="","ZZZ9",IF(AND(#REF!&gt;0,#REF!&lt;5),D94&amp;#REF!,D94&amp;"9"))</f>
        <v>ZZZ9</v>
      </c>
      <c r="L94" s="147">
        <f t="shared" si="0"/>
        <v>999</v>
      </c>
      <c r="M94" s="160">
        <f t="shared" si="1"/>
        <v>999</v>
      </c>
      <c r="N94" s="152"/>
      <c r="O94" s="143"/>
      <c r="P94" s="149">
        <f t="shared" si="2"/>
        <v>999</v>
      </c>
      <c r="Q94" s="143"/>
    </row>
    <row r="95" spans="1:17" ht="18.899999999999999" customHeight="1" x14ac:dyDescent="0.25">
      <c r="A95" s="139">
        <v>89</v>
      </c>
      <c r="B95" s="171"/>
      <c r="C95" s="171"/>
      <c r="D95" s="144"/>
      <c r="E95" s="142"/>
      <c r="F95" s="143"/>
      <c r="G95" s="143"/>
      <c r="H95" s="153"/>
      <c r="I95" s="154"/>
      <c r="J95" s="145" t="e">
        <f>IF(AND(Q95="",#REF!&gt;0,#REF!&lt;5),K95,0)</f>
        <v>#REF!</v>
      </c>
      <c r="K95" s="146" t="str">
        <f>IF(D95="","ZZZ9",IF(AND(#REF!&gt;0,#REF!&lt;5),D95&amp;#REF!,D95&amp;"9"))</f>
        <v>ZZZ9</v>
      </c>
      <c r="L95" s="147">
        <f t="shared" si="0"/>
        <v>999</v>
      </c>
      <c r="M95" s="160">
        <f t="shared" si="1"/>
        <v>999</v>
      </c>
      <c r="N95" s="152"/>
      <c r="O95" s="143"/>
      <c r="P95" s="149">
        <f t="shared" si="2"/>
        <v>999</v>
      </c>
      <c r="Q95" s="143"/>
    </row>
    <row r="96" spans="1:17" ht="18.899999999999999" customHeight="1" x14ac:dyDescent="0.25">
      <c r="A96" s="139">
        <v>90</v>
      </c>
      <c r="B96" s="171"/>
      <c r="C96" s="171"/>
      <c r="D96" s="144"/>
      <c r="E96" s="142"/>
      <c r="F96" s="143"/>
      <c r="G96" s="143"/>
      <c r="H96" s="153"/>
      <c r="I96" s="154"/>
      <c r="J96" s="145" t="e">
        <f>IF(AND(Q96="",#REF!&gt;0,#REF!&lt;5),K96,0)</f>
        <v>#REF!</v>
      </c>
      <c r="K96" s="146" t="str">
        <f>IF(D96="","ZZZ9",IF(AND(#REF!&gt;0,#REF!&lt;5),D96&amp;#REF!,D96&amp;"9"))</f>
        <v>ZZZ9</v>
      </c>
      <c r="L96" s="147">
        <f t="shared" si="0"/>
        <v>999</v>
      </c>
      <c r="M96" s="160">
        <f t="shared" si="1"/>
        <v>999</v>
      </c>
      <c r="N96" s="152"/>
      <c r="O96" s="143"/>
      <c r="P96" s="149">
        <f t="shared" si="2"/>
        <v>999</v>
      </c>
      <c r="Q96" s="143"/>
    </row>
    <row r="97" spans="1:17" ht="18.899999999999999" customHeight="1" x14ac:dyDescent="0.25">
      <c r="A97" s="139">
        <v>91</v>
      </c>
      <c r="B97" s="171"/>
      <c r="C97" s="171"/>
      <c r="D97" s="144"/>
      <c r="E97" s="142"/>
      <c r="F97" s="143"/>
      <c r="G97" s="143"/>
      <c r="H97" s="153"/>
      <c r="I97" s="154"/>
      <c r="J97" s="145" t="e">
        <f>IF(AND(Q97="",#REF!&gt;0,#REF!&lt;5),K97,0)</f>
        <v>#REF!</v>
      </c>
      <c r="K97" s="146" t="str">
        <f>IF(D97="","ZZZ9",IF(AND(#REF!&gt;0,#REF!&lt;5),D97&amp;#REF!,D97&amp;"9"))</f>
        <v>ZZZ9</v>
      </c>
      <c r="L97" s="147">
        <f t="shared" si="0"/>
        <v>999</v>
      </c>
      <c r="M97" s="160">
        <f t="shared" si="1"/>
        <v>999</v>
      </c>
      <c r="N97" s="152"/>
      <c r="O97" s="143"/>
      <c r="P97" s="149">
        <f t="shared" si="2"/>
        <v>999</v>
      </c>
      <c r="Q97" s="143"/>
    </row>
    <row r="98" spans="1:17" ht="18.899999999999999" customHeight="1" x14ac:dyDescent="0.25">
      <c r="A98" s="139">
        <v>92</v>
      </c>
      <c r="B98" s="171"/>
      <c r="C98" s="171"/>
      <c r="D98" s="144"/>
      <c r="E98" s="142"/>
      <c r="F98" s="143"/>
      <c r="G98" s="143"/>
      <c r="H98" s="153"/>
      <c r="I98" s="154"/>
      <c r="J98" s="145" t="e">
        <f>IF(AND(Q98="",#REF!&gt;0,#REF!&lt;5),K98,0)</f>
        <v>#REF!</v>
      </c>
      <c r="K98" s="146" t="str">
        <f>IF(D98="","ZZZ9",IF(AND(#REF!&gt;0,#REF!&lt;5),D98&amp;#REF!,D98&amp;"9"))</f>
        <v>ZZZ9</v>
      </c>
      <c r="L98" s="147">
        <f t="shared" si="0"/>
        <v>999</v>
      </c>
      <c r="M98" s="160">
        <f t="shared" si="1"/>
        <v>999</v>
      </c>
      <c r="N98" s="152"/>
      <c r="O98" s="143"/>
      <c r="P98" s="149">
        <f t="shared" si="2"/>
        <v>999</v>
      </c>
      <c r="Q98" s="143"/>
    </row>
    <row r="99" spans="1:17" ht="18.899999999999999" customHeight="1" x14ac:dyDescent="0.25">
      <c r="A99" s="139">
        <v>93</v>
      </c>
      <c r="B99" s="171"/>
      <c r="C99" s="171"/>
      <c r="D99" s="144"/>
      <c r="E99" s="142"/>
      <c r="F99" s="143"/>
      <c r="G99" s="143"/>
      <c r="H99" s="153"/>
      <c r="I99" s="154"/>
      <c r="J99" s="145" t="e">
        <f>IF(AND(Q99="",#REF!&gt;0,#REF!&lt;5),K99,0)</f>
        <v>#REF!</v>
      </c>
      <c r="K99" s="146" t="str">
        <f>IF(D99="","ZZZ9",IF(AND(#REF!&gt;0,#REF!&lt;5),D99&amp;#REF!,D99&amp;"9"))</f>
        <v>ZZZ9</v>
      </c>
      <c r="L99" s="147">
        <f t="shared" si="0"/>
        <v>999</v>
      </c>
      <c r="M99" s="160">
        <f t="shared" si="1"/>
        <v>999</v>
      </c>
      <c r="N99" s="152"/>
      <c r="O99" s="143"/>
      <c r="P99" s="149">
        <f t="shared" si="2"/>
        <v>999</v>
      </c>
      <c r="Q99" s="143"/>
    </row>
    <row r="100" spans="1:17" ht="18.899999999999999" customHeight="1" x14ac:dyDescent="0.25">
      <c r="A100" s="139">
        <v>94</v>
      </c>
      <c r="B100" s="171"/>
      <c r="C100" s="171"/>
      <c r="D100" s="144"/>
      <c r="E100" s="142"/>
      <c r="F100" s="143"/>
      <c r="G100" s="143"/>
      <c r="H100" s="153"/>
      <c r="I100" s="154"/>
      <c r="J100" s="145" t="e">
        <f>IF(AND(Q100="",#REF!&gt;0,#REF!&lt;5),K100,0)</f>
        <v>#REF!</v>
      </c>
      <c r="K100" s="146" t="str">
        <f>IF(D100="","ZZZ9",IF(AND(#REF!&gt;0,#REF!&lt;5),D100&amp;#REF!,D100&amp;"9"))</f>
        <v>ZZZ9</v>
      </c>
      <c r="L100" s="147">
        <f t="shared" si="0"/>
        <v>999</v>
      </c>
      <c r="M100" s="160">
        <f t="shared" si="1"/>
        <v>999</v>
      </c>
      <c r="N100" s="152"/>
      <c r="O100" s="143"/>
      <c r="P100" s="149">
        <f t="shared" si="2"/>
        <v>999</v>
      </c>
      <c r="Q100" s="143"/>
    </row>
    <row r="101" spans="1:17" ht="18.899999999999999" customHeight="1" x14ac:dyDescent="0.25">
      <c r="A101" s="139">
        <v>95</v>
      </c>
      <c r="B101" s="171"/>
      <c r="C101" s="171"/>
      <c r="D101" s="144"/>
      <c r="E101" s="142"/>
      <c r="F101" s="143"/>
      <c r="G101" s="143"/>
      <c r="H101" s="153"/>
      <c r="I101" s="154"/>
      <c r="J101" s="145" t="e">
        <f>IF(AND(Q101="",#REF!&gt;0,#REF!&lt;5),K101,0)</f>
        <v>#REF!</v>
      </c>
      <c r="K101" s="146" t="str">
        <f>IF(D101="","ZZZ9",IF(AND(#REF!&gt;0,#REF!&lt;5),D101&amp;#REF!,D101&amp;"9"))</f>
        <v>ZZZ9</v>
      </c>
      <c r="L101" s="147">
        <f t="shared" si="0"/>
        <v>999</v>
      </c>
      <c r="M101" s="160">
        <f t="shared" si="1"/>
        <v>999</v>
      </c>
      <c r="N101" s="152"/>
      <c r="O101" s="143"/>
      <c r="P101" s="149">
        <f t="shared" si="2"/>
        <v>999</v>
      </c>
      <c r="Q101" s="143"/>
    </row>
    <row r="102" spans="1:17" ht="18.899999999999999" customHeight="1" x14ac:dyDescent="0.25">
      <c r="A102" s="139">
        <v>96</v>
      </c>
      <c r="B102" s="171"/>
      <c r="C102" s="171"/>
      <c r="D102" s="144"/>
      <c r="E102" s="142"/>
      <c r="F102" s="143"/>
      <c r="G102" s="143"/>
      <c r="H102" s="153"/>
      <c r="I102" s="154"/>
      <c r="J102" s="145" t="e">
        <f>IF(AND(Q102="",#REF!&gt;0,#REF!&lt;5),K102,0)</f>
        <v>#REF!</v>
      </c>
      <c r="K102" s="146" t="str">
        <f>IF(D102="","ZZZ9",IF(AND(#REF!&gt;0,#REF!&lt;5),D102&amp;#REF!,D102&amp;"9"))</f>
        <v>ZZZ9</v>
      </c>
      <c r="L102" s="147">
        <f t="shared" si="0"/>
        <v>999</v>
      </c>
      <c r="M102" s="160">
        <f t="shared" si="1"/>
        <v>999</v>
      </c>
      <c r="N102" s="152"/>
      <c r="O102" s="143"/>
      <c r="P102" s="149">
        <f t="shared" si="2"/>
        <v>999</v>
      </c>
      <c r="Q102" s="143"/>
    </row>
    <row r="103" spans="1:17" ht="18.899999999999999" customHeight="1" x14ac:dyDescent="0.25">
      <c r="A103" s="139">
        <v>97</v>
      </c>
      <c r="B103" s="171"/>
      <c r="C103" s="171"/>
      <c r="D103" s="144"/>
      <c r="E103" s="142"/>
      <c r="F103" s="143"/>
      <c r="G103" s="143"/>
      <c r="H103" s="153"/>
      <c r="I103" s="154"/>
      <c r="J103" s="145" t="e">
        <f>IF(AND(Q103="",#REF!&gt;0,#REF!&lt;5),K103,0)</f>
        <v>#REF!</v>
      </c>
      <c r="K103" s="146" t="str">
        <f>IF(D103="","ZZZ9",IF(AND(#REF!&gt;0,#REF!&lt;5),D103&amp;#REF!,D103&amp;"9"))</f>
        <v>ZZZ9</v>
      </c>
      <c r="L103" s="147">
        <f t="shared" si="0"/>
        <v>999</v>
      </c>
      <c r="M103" s="160">
        <f t="shared" si="1"/>
        <v>999</v>
      </c>
      <c r="N103" s="152"/>
      <c r="O103" s="143"/>
      <c r="P103" s="149">
        <f t="shared" si="2"/>
        <v>999</v>
      </c>
      <c r="Q103" s="143"/>
    </row>
    <row r="104" spans="1:17" ht="18.899999999999999" customHeight="1" x14ac:dyDescent="0.25">
      <c r="A104" s="139">
        <v>98</v>
      </c>
      <c r="B104" s="171"/>
      <c r="C104" s="171"/>
      <c r="D104" s="144"/>
      <c r="E104" s="142"/>
      <c r="F104" s="143"/>
      <c r="G104" s="143"/>
      <c r="H104" s="153"/>
      <c r="I104" s="154"/>
      <c r="J104" s="145" t="e">
        <f>IF(AND(Q104="",#REF!&gt;0,#REF!&lt;5),K104,0)</f>
        <v>#REF!</v>
      </c>
      <c r="K104" s="146" t="str">
        <f>IF(D104="","ZZZ9",IF(AND(#REF!&gt;0,#REF!&lt;5),D104&amp;#REF!,D104&amp;"9"))</f>
        <v>ZZZ9</v>
      </c>
      <c r="L104" s="147">
        <f t="shared" si="0"/>
        <v>999</v>
      </c>
      <c r="M104" s="160">
        <f t="shared" si="1"/>
        <v>999</v>
      </c>
      <c r="N104" s="152"/>
      <c r="O104" s="143"/>
      <c r="P104" s="149">
        <f t="shared" si="2"/>
        <v>999</v>
      </c>
      <c r="Q104" s="143"/>
    </row>
    <row r="105" spans="1:17" ht="18.899999999999999" customHeight="1" x14ac:dyDescent="0.25">
      <c r="A105" s="139">
        <v>99</v>
      </c>
      <c r="B105" s="171"/>
      <c r="C105" s="171"/>
      <c r="D105" s="144"/>
      <c r="E105" s="142"/>
      <c r="F105" s="143"/>
      <c r="G105" s="143"/>
      <c r="H105" s="153"/>
      <c r="I105" s="154"/>
      <c r="J105" s="145" t="e">
        <f>IF(AND(Q105="",#REF!&gt;0,#REF!&lt;5),K105,0)</f>
        <v>#REF!</v>
      </c>
      <c r="K105" s="146" t="str">
        <f>IF(D105="","ZZZ9",IF(AND(#REF!&gt;0,#REF!&lt;5),D105&amp;#REF!,D105&amp;"9"))</f>
        <v>ZZZ9</v>
      </c>
      <c r="L105" s="147">
        <f t="shared" si="0"/>
        <v>999</v>
      </c>
      <c r="M105" s="160">
        <f t="shared" si="1"/>
        <v>999</v>
      </c>
      <c r="N105" s="152"/>
      <c r="O105" s="143"/>
      <c r="P105" s="149">
        <f t="shared" si="2"/>
        <v>999</v>
      </c>
      <c r="Q105" s="143"/>
    </row>
    <row r="106" spans="1:17" ht="18.899999999999999" customHeight="1" x14ac:dyDescent="0.25">
      <c r="A106" s="139">
        <v>100</v>
      </c>
      <c r="B106" s="171"/>
      <c r="C106" s="171"/>
      <c r="D106" s="144"/>
      <c r="E106" s="142"/>
      <c r="F106" s="143"/>
      <c r="G106" s="143"/>
      <c r="H106" s="153"/>
      <c r="I106" s="154"/>
      <c r="J106" s="145" t="e">
        <f>IF(AND(Q106="",#REF!&gt;0,#REF!&lt;5),K106,0)</f>
        <v>#REF!</v>
      </c>
      <c r="K106" s="146" t="str">
        <f>IF(D106="","ZZZ9",IF(AND(#REF!&gt;0,#REF!&lt;5),D106&amp;#REF!,D106&amp;"9"))</f>
        <v>ZZZ9</v>
      </c>
      <c r="L106" s="147">
        <f t="shared" si="0"/>
        <v>999</v>
      </c>
      <c r="M106" s="160">
        <f t="shared" si="1"/>
        <v>999</v>
      </c>
      <c r="N106" s="152"/>
      <c r="O106" s="143"/>
      <c r="P106" s="149">
        <f t="shared" si="2"/>
        <v>999</v>
      </c>
      <c r="Q106" s="143"/>
    </row>
    <row r="107" spans="1:17" ht="18.899999999999999" customHeight="1" x14ac:dyDescent="0.25">
      <c r="A107" s="139">
        <v>101</v>
      </c>
      <c r="B107" s="171"/>
      <c r="C107" s="171"/>
      <c r="D107" s="144"/>
      <c r="E107" s="142"/>
      <c r="F107" s="143"/>
      <c r="G107" s="143"/>
      <c r="H107" s="153"/>
      <c r="I107" s="154"/>
      <c r="J107" s="145" t="e">
        <f>IF(AND(Q107="",#REF!&gt;0,#REF!&lt;5),K107,0)</f>
        <v>#REF!</v>
      </c>
      <c r="K107" s="146" t="str">
        <f>IF(D107="","ZZZ9",IF(AND(#REF!&gt;0,#REF!&lt;5),D107&amp;#REF!,D107&amp;"9"))</f>
        <v>ZZZ9</v>
      </c>
      <c r="L107" s="147">
        <f t="shared" si="0"/>
        <v>999</v>
      </c>
      <c r="M107" s="160">
        <f t="shared" si="1"/>
        <v>999</v>
      </c>
      <c r="N107" s="152"/>
      <c r="O107" s="143"/>
      <c r="P107" s="149">
        <f t="shared" si="2"/>
        <v>999</v>
      </c>
      <c r="Q107" s="143"/>
    </row>
    <row r="108" spans="1:17" ht="18.899999999999999" customHeight="1" x14ac:dyDescent="0.25">
      <c r="A108" s="139">
        <v>102</v>
      </c>
      <c r="B108" s="171"/>
      <c r="C108" s="171"/>
      <c r="D108" s="144"/>
      <c r="E108" s="142"/>
      <c r="F108" s="143"/>
      <c r="G108" s="143"/>
      <c r="H108" s="153"/>
      <c r="I108" s="154"/>
      <c r="J108" s="145" t="e">
        <f>IF(AND(Q108="",#REF!&gt;0,#REF!&lt;5),K108,0)</f>
        <v>#REF!</v>
      </c>
      <c r="K108" s="146" t="str">
        <f>IF(D108="","ZZZ9",IF(AND(#REF!&gt;0,#REF!&lt;5),D108&amp;#REF!,D108&amp;"9"))</f>
        <v>ZZZ9</v>
      </c>
      <c r="L108" s="147">
        <f t="shared" si="0"/>
        <v>999</v>
      </c>
      <c r="M108" s="160">
        <f t="shared" si="1"/>
        <v>999</v>
      </c>
      <c r="N108" s="152"/>
      <c r="O108" s="143"/>
      <c r="P108" s="149">
        <f t="shared" si="2"/>
        <v>999</v>
      </c>
      <c r="Q108" s="143"/>
    </row>
    <row r="109" spans="1:17" ht="18.899999999999999" customHeight="1" x14ac:dyDescent="0.25">
      <c r="A109" s="139">
        <v>103</v>
      </c>
      <c r="B109" s="171"/>
      <c r="C109" s="171"/>
      <c r="D109" s="144"/>
      <c r="E109" s="142"/>
      <c r="F109" s="143"/>
      <c r="G109" s="143"/>
      <c r="H109" s="153"/>
      <c r="I109" s="154"/>
      <c r="J109" s="145" t="e">
        <f>IF(AND(Q109="",#REF!&gt;0,#REF!&lt;5),K109,0)</f>
        <v>#REF!</v>
      </c>
      <c r="K109" s="146" t="str">
        <f>IF(D109="","ZZZ9",IF(AND(#REF!&gt;0,#REF!&lt;5),D109&amp;#REF!,D109&amp;"9"))</f>
        <v>ZZZ9</v>
      </c>
      <c r="L109" s="147">
        <f t="shared" si="0"/>
        <v>999</v>
      </c>
      <c r="M109" s="160">
        <f t="shared" si="1"/>
        <v>999</v>
      </c>
      <c r="N109" s="152"/>
      <c r="O109" s="143"/>
      <c r="P109" s="149">
        <f t="shared" si="2"/>
        <v>999</v>
      </c>
      <c r="Q109" s="143"/>
    </row>
    <row r="110" spans="1:17" ht="18.899999999999999" customHeight="1" x14ac:dyDescent="0.25">
      <c r="A110" s="139">
        <v>104</v>
      </c>
      <c r="B110" s="171"/>
      <c r="C110" s="171"/>
      <c r="D110" s="144"/>
      <c r="E110" s="142"/>
      <c r="F110" s="143"/>
      <c r="G110" s="143"/>
      <c r="H110" s="153"/>
      <c r="I110" s="154"/>
      <c r="J110" s="145" t="e">
        <f>IF(AND(Q110="",#REF!&gt;0,#REF!&lt;5),K110,0)</f>
        <v>#REF!</v>
      </c>
      <c r="K110" s="146" t="str">
        <f>IF(D110="","ZZZ9",IF(AND(#REF!&gt;0,#REF!&lt;5),D110&amp;#REF!,D110&amp;"9"))</f>
        <v>ZZZ9</v>
      </c>
      <c r="L110" s="147">
        <f t="shared" si="0"/>
        <v>999</v>
      </c>
      <c r="M110" s="160">
        <f t="shared" si="1"/>
        <v>999</v>
      </c>
      <c r="N110" s="152"/>
      <c r="O110" s="143"/>
      <c r="P110" s="149">
        <f t="shared" si="2"/>
        <v>999</v>
      </c>
      <c r="Q110" s="143"/>
    </row>
    <row r="111" spans="1:17" ht="18.899999999999999" customHeight="1" x14ac:dyDescent="0.25">
      <c r="A111" s="139">
        <v>105</v>
      </c>
      <c r="B111" s="171"/>
      <c r="C111" s="171"/>
      <c r="D111" s="144"/>
      <c r="E111" s="142"/>
      <c r="F111" s="143"/>
      <c r="G111" s="143"/>
      <c r="H111" s="153"/>
      <c r="I111" s="154"/>
      <c r="J111" s="145" t="e">
        <f>IF(AND(Q111="",#REF!&gt;0,#REF!&lt;5),K111,0)</f>
        <v>#REF!</v>
      </c>
      <c r="K111" s="146" t="str">
        <f>IF(D111="","ZZZ9",IF(AND(#REF!&gt;0,#REF!&lt;5),D111&amp;#REF!,D111&amp;"9"))</f>
        <v>ZZZ9</v>
      </c>
      <c r="L111" s="147">
        <f t="shared" si="0"/>
        <v>999</v>
      </c>
      <c r="M111" s="160">
        <f t="shared" si="1"/>
        <v>999</v>
      </c>
      <c r="N111" s="152"/>
      <c r="O111" s="143"/>
      <c r="P111" s="149">
        <f t="shared" si="2"/>
        <v>999</v>
      </c>
      <c r="Q111" s="143"/>
    </row>
    <row r="112" spans="1:17" ht="18.899999999999999" customHeight="1" x14ac:dyDescent="0.25">
      <c r="A112" s="139">
        <v>106</v>
      </c>
      <c r="B112" s="171"/>
      <c r="C112" s="171"/>
      <c r="D112" s="144"/>
      <c r="E112" s="142"/>
      <c r="F112" s="143"/>
      <c r="G112" s="143"/>
      <c r="H112" s="153"/>
      <c r="I112" s="154"/>
      <c r="J112" s="145" t="e">
        <f>IF(AND(Q112="",#REF!&gt;0,#REF!&lt;5),K112,0)</f>
        <v>#REF!</v>
      </c>
      <c r="K112" s="146" t="str">
        <f>IF(D112="","ZZZ9",IF(AND(#REF!&gt;0,#REF!&lt;5),D112&amp;#REF!,D112&amp;"9"))</f>
        <v>ZZZ9</v>
      </c>
      <c r="L112" s="147">
        <f t="shared" si="0"/>
        <v>999</v>
      </c>
      <c r="M112" s="160">
        <f t="shared" si="1"/>
        <v>999</v>
      </c>
      <c r="N112" s="152"/>
      <c r="O112" s="143"/>
      <c r="P112" s="149">
        <f t="shared" si="2"/>
        <v>999</v>
      </c>
      <c r="Q112" s="143"/>
    </row>
    <row r="113" spans="1:17" ht="18.899999999999999" customHeight="1" x14ac:dyDescent="0.25">
      <c r="A113" s="139">
        <v>107</v>
      </c>
      <c r="B113" s="171"/>
      <c r="C113" s="171"/>
      <c r="D113" s="144"/>
      <c r="E113" s="142"/>
      <c r="F113" s="143"/>
      <c r="G113" s="143"/>
      <c r="H113" s="153"/>
      <c r="I113" s="154"/>
      <c r="J113" s="145" t="e">
        <f>IF(AND(Q113="",#REF!&gt;0,#REF!&lt;5),K113,0)</f>
        <v>#REF!</v>
      </c>
      <c r="K113" s="146" t="str">
        <f>IF(D113="","ZZZ9",IF(AND(#REF!&gt;0,#REF!&lt;5),D113&amp;#REF!,D113&amp;"9"))</f>
        <v>ZZZ9</v>
      </c>
      <c r="L113" s="147">
        <f t="shared" si="0"/>
        <v>999</v>
      </c>
      <c r="M113" s="160">
        <f t="shared" si="1"/>
        <v>999</v>
      </c>
      <c r="N113" s="152"/>
      <c r="O113" s="143"/>
      <c r="P113" s="149">
        <f t="shared" si="2"/>
        <v>999</v>
      </c>
      <c r="Q113" s="143"/>
    </row>
    <row r="114" spans="1:17" ht="18.899999999999999" customHeight="1" x14ac:dyDescent="0.25">
      <c r="A114" s="139">
        <v>108</v>
      </c>
      <c r="B114" s="171"/>
      <c r="C114" s="171"/>
      <c r="D114" s="144"/>
      <c r="E114" s="142"/>
      <c r="F114" s="143"/>
      <c r="G114" s="143"/>
      <c r="H114" s="153"/>
      <c r="I114" s="154"/>
      <c r="J114" s="145" t="e">
        <f>IF(AND(Q114="",#REF!&gt;0,#REF!&lt;5),K114,0)</f>
        <v>#REF!</v>
      </c>
      <c r="K114" s="146" t="str">
        <f>IF(D114="","ZZZ9",IF(AND(#REF!&gt;0,#REF!&lt;5),D114&amp;#REF!,D114&amp;"9"))</f>
        <v>ZZZ9</v>
      </c>
      <c r="L114" s="147">
        <f t="shared" si="0"/>
        <v>999</v>
      </c>
      <c r="M114" s="160">
        <f t="shared" si="1"/>
        <v>999</v>
      </c>
      <c r="N114" s="152"/>
      <c r="O114" s="143"/>
      <c r="P114" s="149">
        <f t="shared" si="2"/>
        <v>999</v>
      </c>
      <c r="Q114" s="143"/>
    </row>
    <row r="115" spans="1:17" ht="18.899999999999999" customHeight="1" x14ac:dyDescent="0.25">
      <c r="A115" s="139">
        <v>109</v>
      </c>
      <c r="B115" s="171"/>
      <c r="C115" s="171"/>
      <c r="D115" s="144"/>
      <c r="E115" s="142"/>
      <c r="F115" s="143"/>
      <c r="G115" s="143"/>
      <c r="H115" s="153"/>
      <c r="I115" s="154"/>
      <c r="J115" s="145" t="e">
        <f>IF(AND(Q115="",#REF!&gt;0,#REF!&lt;5),K115,0)</f>
        <v>#REF!</v>
      </c>
      <c r="K115" s="146" t="str">
        <f>IF(D115="","ZZZ9",IF(AND(#REF!&gt;0,#REF!&lt;5),D115&amp;#REF!,D115&amp;"9"))</f>
        <v>ZZZ9</v>
      </c>
      <c r="L115" s="147">
        <f t="shared" si="0"/>
        <v>999</v>
      </c>
      <c r="M115" s="160">
        <f t="shared" si="1"/>
        <v>999</v>
      </c>
      <c r="N115" s="152"/>
      <c r="O115" s="143"/>
      <c r="P115" s="149">
        <f t="shared" si="2"/>
        <v>999</v>
      </c>
      <c r="Q115" s="143"/>
    </row>
    <row r="116" spans="1:17" ht="18.899999999999999" customHeight="1" x14ac:dyDescent="0.25">
      <c r="A116" s="139">
        <v>110</v>
      </c>
      <c r="B116" s="171"/>
      <c r="C116" s="171"/>
      <c r="D116" s="144"/>
      <c r="E116" s="142"/>
      <c r="F116" s="143"/>
      <c r="G116" s="143"/>
      <c r="H116" s="153"/>
      <c r="I116" s="154"/>
      <c r="J116" s="145" t="e">
        <f>IF(AND(Q116="",#REF!&gt;0,#REF!&lt;5),K116,0)</f>
        <v>#REF!</v>
      </c>
      <c r="K116" s="146" t="str">
        <f>IF(D116="","ZZZ9",IF(AND(#REF!&gt;0,#REF!&lt;5),D116&amp;#REF!,D116&amp;"9"))</f>
        <v>ZZZ9</v>
      </c>
      <c r="L116" s="147">
        <f t="shared" si="0"/>
        <v>999</v>
      </c>
      <c r="M116" s="160">
        <f t="shared" si="1"/>
        <v>999</v>
      </c>
      <c r="N116" s="152"/>
      <c r="O116" s="143"/>
      <c r="P116" s="149">
        <f t="shared" si="2"/>
        <v>999</v>
      </c>
      <c r="Q116" s="143"/>
    </row>
    <row r="117" spans="1:17" ht="18.899999999999999" customHeight="1" x14ac:dyDescent="0.25">
      <c r="A117" s="139">
        <v>111</v>
      </c>
      <c r="B117" s="171"/>
      <c r="C117" s="171"/>
      <c r="D117" s="144"/>
      <c r="E117" s="142"/>
      <c r="F117" s="143"/>
      <c r="G117" s="143"/>
      <c r="H117" s="153"/>
      <c r="I117" s="154"/>
      <c r="J117" s="145" t="e">
        <f>IF(AND(Q117="",#REF!&gt;0,#REF!&lt;5),K117,0)</f>
        <v>#REF!</v>
      </c>
      <c r="K117" s="146" t="str">
        <f>IF(D117="","ZZZ9",IF(AND(#REF!&gt;0,#REF!&lt;5),D117&amp;#REF!,D117&amp;"9"))</f>
        <v>ZZZ9</v>
      </c>
      <c r="L117" s="147">
        <f t="shared" si="0"/>
        <v>999</v>
      </c>
      <c r="M117" s="160">
        <f t="shared" si="1"/>
        <v>999</v>
      </c>
      <c r="N117" s="152"/>
      <c r="O117" s="143"/>
      <c r="P117" s="149">
        <f t="shared" si="2"/>
        <v>999</v>
      </c>
      <c r="Q117" s="143"/>
    </row>
    <row r="118" spans="1:17" ht="18.899999999999999" customHeight="1" x14ac:dyDescent="0.25">
      <c r="A118" s="139">
        <v>112</v>
      </c>
      <c r="B118" s="171"/>
      <c r="C118" s="171"/>
      <c r="D118" s="144"/>
      <c r="E118" s="142"/>
      <c r="F118" s="143"/>
      <c r="G118" s="143"/>
      <c r="H118" s="153"/>
      <c r="I118" s="154"/>
      <c r="J118" s="145" t="e">
        <f>IF(AND(Q118="",#REF!&gt;0,#REF!&lt;5),K118,0)</f>
        <v>#REF!</v>
      </c>
      <c r="K118" s="146" t="str">
        <f>IF(D118="","ZZZ9",IF(AND(#REF!&gt;0,#REF!&lt;5),D118&amp;#REF!,D118&amp;"9"))</f>
        <v>ZZZ9</v>
      </c>
      <c r="L118" s="147">
        <f t="shared" si="0"/>
        <v>999</v>
      </c>
      <c r="M118" s="160">
        <f t="shared" si="1"/>
        <v>999</v>
      </c>
      <c r="N118" s="152"/>
      <c r="O118" s="143"/>
      <c r="P118" s="149">
        <f t="shared" si="2"/>
        <v>999</v>
      </c>
      <c r="Q118" s="143"/>
    </row>
    <row r="119" spans="1:17" ht="18.899999999999999" customHeight="1" x14ac:dyDescent="0.25">
      <c r="A119" s="139">
        <v>113</v>
      </c>
      <c r="B119" s="171"/>
      <c r="C119" s="171"/>
      <c r="D119" s="144"/>
      <c r="E119" s="142"/>
      <c r="F119" s="143"/>
      <c r="G119" s="143"/>
      <c r="H119" s="153"/>
      <c r="I119" s="154"/>
      <c r="J119" s="145" t="e">
        <f>IF(AND(Q119="",#REF!&gt;0,#REF!&lt;5),K119,0)</f>
        <v>#REF!</v>
      </c>
      <c r="K119" s="146" t="str">
        <f>IF(D119="","ZZZ9",IF(AND(#REF!&gt;0,#REF!&lt;5),D119&amp;#REF!,D119&amp;"9"))</f>
        <v>ZZZ9</v>
      </c>
      <c r="L119" s="147">
        <f t="shared" si="0"/>
        <v>999</v>
      </c>
      <c r="M119" s="160">
        <f t="shared" si="1"/>
        <v>999</v>
      </c>
      <c r="N119" s="152"/>
      <c r="O119" s="143"/>
      <c r="P119" s="149">
        <f t="shared" si="2"/>
        <v>999</v>
      </c>
      <c r="Q119" s="143"/>
    </row>
    <row r="120" spans="1:17" ht="18.899999999999999" customHeight="1" x14ac:dyDescent="0.25">
      <c r="A120" s="139">
        <v>114</v>
      </c>
      <c r="B120" s="171"/>
      <c r="C120" s="171"/>
      <c r="D120" s="144"/>
      <c r="E120" s="142"/>
      <c r="F120" s="143"/>
      <c r="G120" s="143"/>
      <c r="H120" s="153"/>
      <c r="I120" s="154"/>
      <c r="J120" s="145" t="e">
        <f>IF(AND(Q120="",#REF!&gt;0,#REF!&lt;5),K120,0)</f>
        <v>#REF!</v>
      </c>
      <c r="K120" s="146" t="str">
        <f>IF(D120="","ZZZ9",IF(AND(#REF!&gt;0,#REF!&lt;5),D120&amp;#REF!,D120&amp;"9"))</f>
        <v>ZZZ9</v>
      </c>
      <c r="L120" s="147">
        <f t="shared" si="0"/>
        <v>999</v>
      </c>
      <c r="M120" s="160">
        <f t="shared" si="1"/>
        <v>999</v>
      </c>
      <c r="N120" s="152"/>
      <c r="O120" s="143"/>
      <c r="P120" s="149">
        <f t="shared" si="2"/>
        <v>999</v>
      </c>
      <c r="Q120" s="143"/>
    </row>
    <row r="121" spans="1:17" ht="18.899999999999999" customHeight="1" x14ac:dyDescent="0.25">
      <c r="A121" s="139">
        <v>115</v>
      </c>
      <c r="B121" s="171"/>
      <c r="C121" s="171"/>
      <c r="D121" s="144"/>
      <c r="E121" s="142"/>
      <c r="F121" s="143"/>
      <c r="G121" s="143"/>
      <c r="H121" s="153"/>
      <c r="I121" s="154"/>
      <c r="J121" s="145" t="e">
        <f>IF(AND(Q121="",#REF!&gt;0,#REF!&lt;5),K121,0)</f>
        <v>#REF!</v>
      </c>
      <c r="K121" s="146" t="str">
        <f>IF(D121="","ZZZ9",IF(AND(#REF!&gt;0,#REF!&lt;5),D121&amp;#REF!,D121&amp;"9"))</f>
        <v>ZZZ9</v>
      </c>
      <c r="L121" s="147">
        <f t="shared" si="0"/>
        <v>999</v>
      </c>
      <c r="M121" s="160">
        <f t="shared" si="1"/>
        <v>999</v>
      </c>
      <c r="N121" s="152"/>
      <c r="O121" s="143"/>
      <c r="P121" s="149">
        <f t="shared" si="2"/>
        <v>999</v>
      </c>
      <c r="Q121" s="143"/>
    </row>
    <row r="122" spans="1:17" ht="18.899999999999999" customHeight="1" x14ac:dyDescent="0.25">
      <c r="A122" s="139">
        <v>116</v>
      </c>
      <c r="B122" s="171"/>
      <c r="C122" s="171"/>
      <c r="D122" s="144"/>
      <c r="E122" s="142"/>
      <c r="F122" s="143"/>
      <c r="G122" s="143"/>
      <c r="H122" s="153"/>
      <c r="I122" s="154"/>
      <c r="J122" s="145" t="e">
        <f>IF(AND(Q122="",#REF!&gt;0,#REF!&lt;5),K122,0)</f>
        <v>#REF!</v>
      </c>
      <c r="K122" s="146" t="str">
        <f>IF(D122="","ZZZ9",IF(AND(#REF!&gt;0,#REF!&lt;5),D122&amp;#REF!,D122&amp;"9"))</f>
        <v>ZZZ9</v>
      </c>
      <c r="L122" s="147">
        <f t="shared" si="0"/>
        <v>999</v>
      </c>
      <c r="M122" s="160">
        <f t="shared" si="1"/>
        <v>999</v>
      </c>
      <c r="N122" s="152"/>
      <c r="O122" s="143"/>
      <c r="P122" s="149">
        <f t="shared" si="2"/>
        <v>999</v>
      </c>
      <c r="Q122" s="143"/>
    </row>
    <row r="123" spans="1:17" ht="18.899999999999999" customHeight="1" x14ac:dyDescent="0.25">
      <c r="A123" s="139">
        <v>117</v>
      </c>
      <c r="B123" s="171"/>
      <c r="C123" s="171"/>
      <c r="D123" s="144"/>
      <c r="E123" s="142"/>
      <c r="F123" s="143"/>
      <c r="G123" s="143"/>
      <c r="H123" s="153"/>
      <c r="I123" s="154"/>
      <c r="J123" s="145" t="e">
        <f>IF(AND(Q123="",#REF!&gt;0,#REF!&lt;5),K123,0)</f>
        <v>#REF!</v>
      </c>
      <c r="K123" s="146" t="str">
        <f>IF(D123="","ZZZ9",IF(AND(#REF!&gt;0,#REF!&lt;5),D123&amp;#REF!,D123&amp;"9"))</f>
        <v>ZZZ9</v>
      </c>
      <c r="L123" s="147">
        <f t="shared" si="0"/>
        <v>999</v>
      </c>
      <c r="M123" s="160">
        <f t="shared" si="1"/>
        <v>999</v>
      </c>
      <c r="N123" s="152"/>
      <c r="O123" s="143"/>
      <c r="P123" s="149">
        <f t="shared" si="2"/>
        <v>999</v>
      </c>
      <c r="Q123" s="143"/>
    </row>
    <row r="124" spans="1:17" ht="18.899999999999999" customHeight="1" x14ac:dyDescent="0.25">
      <c r="A124" s="139">
        <v>118</v>
      </c>
      <c r="B124" s="171"/>
      <c r="C124" s="171"/>
      <c r="D124" s="144"/>
      <c r="E124" s="142"/>
      <c r="F124" s="143"/>
      <c r="G124" s="143"/>
      <c r="H124" s="153"/>
      <c r="I124" s="154"/>
      <c r="J124" s="145" t="e">
        <f>IF(AND(Q124="",#REF!&gt;0,#REF!&lt;5),K124,0)</f>
        <v>#REF!</v>
      </c>
      <c r="K124" s="146" t="str">
        <f>IF(D124="","ZZZ9",IF(AND(#REF!&gt;0,#REF!&lt;5),D124&amp;#REF!,D124&amp;"9"))</f>
        <v>ZZZ9</v>
      </c>
      <c r="L124" s="147">
        <f t="shared" si="0"/>
        <v>999</v>
      </c>
      <c r="M124" s="160">
        <f t="shared" si="1"/>
        <v>999</v>
      </c>
      <c r="N124" s="152"/>
      <c r="O124" s="143"/>
      <c r="P124" s="149">
        <f t="shared" si="2"/>
        <v>999</v>
      </c>
      <c r="Q124" s="143"/>
    </row>
    <row r="125" spans="1:17" ht="18.899999999999999" customHeight="1" x14ac:dyDescent="0.25">
      <c r="A125" s="139">
        <v>119</v>
      </c>
      <c r="B125" s="171"/>
      <c r="C125" s="171"/>
      <c r="D125" s="144"/>
      <c r="E125" s="142"/>
      <c r="F125" s="143"/>
      <c r="G125" s="143"/>
      <c r="H125" s="153"/>
      <c r="I125" s="154"/>
      <c r="J125" s="145" t="e">
        <f>IF(AND(Q125="",#REF!&gt;0,#REF!&lt;5),K125,0)</f>
        <v>#REF!</v>
      </c>
      <c r="K125" s="146" t="str">
        <f>IF(D125="","ZZZ9",IF(AND(#REF!&gt;0,#REF!&lt;5),D125&amp;#REF!,D125&amp;"9"))</f>
        <v>ZZZ9</v>
      </c>
      <c r="L125" s="147">
        <f t="shared" si="0"/>
        <v>999</v>
      </c>
      <c r="M125" s="160">
        <f t="shared" si="1"/>
        <v>999</v>
      </c>
      <c r="N125" s="152"/>
      <c r="O125" s="143"/>
      <c r="P125" s="149">
        <f t="shared" si="2"/>
        <v>999</v>
      </c>
      <c r="Q125" s="143"/>
    </row>
    <row r="126" spans="1:17" ht="18.899999999999999" customHeight="1" x14ac:dyDescent="0.25">
      <c r="A126" s="139">
        <v>120</v>
      </c>
      <c r="B126" s="171"/>
      <c r="C126" s="171"/>
      <c r="D126" s="144"/>
      <c r="E126" s="142"/>
      <c r="F126" s="143"/>
      <c r="G126" s="143"/>
      <c r="H126" s="153"/>
      <c r="I126" s="154"/>
      <c r="J126" s="145" t="e">
        <f>IF(AND(Q126="",#REF!&gt;0,#REF!&lt;5),K126,0)</f>
        <v>#REF!</v>
      </c>
      <c r="K126" s="146" t="str">
        <f>IF(D126="","ZZZ9",IF(AND(#REF!&gt;0,#REF!&lt;5),D126&amp;#REF!,D126&amp;"9"))</f>
        <v>ZZZ9</v>
      </c>
      <c r="L126" s="147">
        <f t="shared" si="0"/>
        <v>999</v>
      </c>
      <c r="M126" s="160">
        <f t="shared" si="1"/>
        <v>999</v>
      </c>
      <c r="N126" s="152"/>
      <c r="O126" s="143"/>
      <c r="P126" s="149">
        <f t="shared" si="2"/>
        <v>999</v>
      </c>
      <c r="Q126" s="143"/>
    </row>
    <row r="127" spans="1:17" ht="18.899999999999999" customHeight="1" x14ac:dyDescent="0.25">
      <c r="A127" s="139">
        <v>121</v>
      </c>
      <c r="B127" s="171"/>
      <c r="C127" s="171"/>
      <c r="D127" s="144"/>
      <c r="E127" s="142"/>
      <c r="F127" s="143"/>
      <c r="G127" s="143"/>
      <c r="H127" s="153"/>
      <c r="I127" s="154"/>
      <c r="J127" s="145" t="e">
        <f>IF(AND(Q127="",#REF!&gt;0,#REF!&lt;5),K127,0)</f>
        <v>#REF!</v>
      </c>
      <c r="K127" s="146" t="str">
        <f>IF(D127="","ZZZ9",IF(AND(#REF!&gt;0,#REF!&lt;5),D127&amp;#REF!,D127&amp;"9"))</f>
        <v>ZZZ9</v>
      </c>
      <c r="L127" s="147">
        <f t="shared" si="0"/>
        <v>999</v>
      </c>
      <c r="M127" s="160">
        <f t="shared" si="1"/>
        <v>999</v>
      </c>
      <c r="N127" s="152"/>
      <c r="O127" s="143"/>
      <c r="P127" s="149">
        <f t="shared" si="2"/>
        <v>999</v>
      </c>
      <c r="Q127" s="143"/>
    </row>
    <row r="128" spans="1:17" ht="18.899999999999999" customHeight="1" x14ac:dyDescent="0.25">
      <c r="A128" s="139">
        <v>122</v>
      </c>
      <c r="B128" s="171"/>
      <c r="C128" s="171"/>
      <c r="D128" s="144"/>
      <c r="E128" s="142"/>
      <c r="F128" s="143"/>
      <c r="G128" s="143"/>
      <c r="H128" s="153"/>
      <c r="I128" s="154"/>
      <c r="J128" s="145" t="e">
        <f>IF(AND(Q128="",#REF!&gt;0,#REF!&lt;5),K128,0)</f>
        <v>#REF!</v>
      </c>
      <c r="K128" s="146" t="str">
        <f>IF(D128="","ZZZ9",IF(AND(#REF!&gt;0,#REF!&lt;5),D128&amp;#REF!,D128&amp;"9"))</f>
        <v>ZZZ9</v>
      </c>
      <c r="L128" s="147">
        <f t="shared" si="0"/>
        <v>999</v>
      </c>
      <c r="M128" s="160">
        <f t="shared" si="1"/>
        <v>999</v>
      </c>
      <c r="N128" s="152"/>
      <c r="O128" s="143"/>
      <c r="P128" s="149">
        <f t="shared" si="2"/>
        <v>999</v>
      </c>
      <c r="Q128" s="143"/>
    </row>
    <row r="129" spans="1:17" ht="18.899999999999999" customHeight="1" x14ac:dyDescent="0.25">
      <c r="A129" s="139">
        <v>123</v>
      </c>
      <c r="B129" s="171"/>
      <c r="C129" s="171"/>
      <c r="D129" s="144"/>
      <c r="E129" s="142"/>
      <c r="F129" s="143"/>
      <c r="G129" s="143"/>
      <c r="H129" s="153"/>
      <c r="I129" s="154"/>
      <c r="J129" s="145" t="e">
        <f>IF(AND(Q129="",#REF!&gt;0,#REF!&lt;5),K129,0)</f>
        <v>#REF!</v>
      </c>
      <c r="K129" s="146" t="str">
        <f>IF(D129="","ZZZ9",IF(AND(#REF!&gt;0,#REF!&lt;5),D129&amp;#REF!,D129&amp;"9"))</f>
        <v>ZZZ9</v>
      </c>
      <c r="L129" s="147">
        <f t="shared" si="0"/>
        <v>999</v>
      </c>
      <c r="M129" s="160">
        <f t="shared" si="1"/>
        <v>999</v>
      </c>
      <c r="N129" s="152"/>
      <c r="O129" s="143"/>
      <c r="P129" s="149">
        <f t="shared" si="2"/>
        <v>999</v>
      </c>
      <c r="Q129" s="143"/>
    </row>
    <row r="130" spans="1:17" ht="18.899999999999999" customHeight="1" x14ac:dyDescent="0.25">
      <c r="A130" s="139">
        <v>124</v>
      </c>
      <c r="B130" s="171"/>
      <c r="C130" s="171"/>
      <c r="D130" s="144"/>
      <c r="E130" s="142"/>
      <c r="F130" s="143"/>
      <c r="G130" s="143"/>
      <c r="H130" s="153"/>
      <c r="I130" s="154"/>
      <c r="J130" s="145" t="e">
        <f>IF(AND(Q130="",#REF!&gt;0,#REF!&lt;5),K130,0)</f>
        <v>#REF!</v>
      </c>
      <c r="K130" s="146" t="str">
        <f>IF(D130="","ZZZ9",IF(AND(#REF!&gt;0,#REF!&lt;5),D130&amp;#REF!,D130&amp;"9"))</f>
        <v>ZZZ9</v>
      </c>
      <c r="L130" s="147">
        <f t="shared" si="0"/>
        <v>999</v>
      </c>
      <c r="M130" s="160">
        <f t="shared" si="1"/>
        <v>999</v>
      </c>
      <c r="N130" s="152"/>
      <c r="O130" s="143"/>
      <c r="P130" s="149">
        <f t="shared" si="2"/>
        <v>999</v>
      </c>
      <c r="Q130" s="143"/>
    </row>
    <row r="131" spans="1:17" ht="18.899999999999999" customHeight="1" x14ac:dyDescent="0.25">
      <c r="A131" s="139">
        <v>125</v>
      </c>
      <c r="B131" s="171"/>
      <c r="C131" s="171"/>
      <c r="D131" s="144"/>
      <c r="E131" s="142"/>
      <c r="F131" s="143"/>
      <c r="G131" s="143"/>
      <c r="H131" s="153"/>
      <c r="I131" s="154"/>
      <c r="J131" s="145" t="e">
        <f>IF(AND(Q131="",#REF!&gt;0,#REF!&lt;5),K131,0)</f>
        <v>#REF!</v>
      </c>
      <c r="K131" s="146" t="str">
        <f>IF(D131="","ZZZ9",IF(AND(#REF!&gt;0,#REF!&lt;5),D131&amp;#REF!,D131&amp;"9"))</f>
        <v>ZZZ9</v>
      </c>
      <c r="L131" s="147">
        <f t="shared" si="0"/>
        <v>999</v>
      </c>
      <c r="M131" s="160">
        <f t="shared" si="1"/>
        <v>999</v>
      </c>
      <c r="N131" s="152"/>
      <c r="O131" s="143"/>
      <c r="P131" s="149">
        <f t="shared" si="2"/>
        <v>999</v>
      </c>
      <c r="Q131" s="143"/>
    </row>
    <row r="132" spans="1:17" ht="18.899999999999999" customHeight="1" x14ac:dyDescent="0.25">
      <c r="A132" s="139">
        <v>126</v>
      </c>
      <c r="B132" s="171"/>
      <c r="C132" s="171"/>
      <c r="D132" s="144"/>
      <c r="E132" s="142"/>
      <c r="F132" s="143"/>
      <c r="G132" s="143"/>
      <c r="H132" s="153"/>
      <c r="I132" s="154"/>
      <c r="J132" s="145" t="e">
        <f>IF(AND(Q132="",#REF!&gt;0,#REF!&lt;5),K132,0)</f>
        <v>#REF!</v>
      </c>
      <c r="K132" s="146" t="str">
        <f>IF(D132="","ZZZ9",IF(AND(#REF!&gt;0,#REF!&lt;5),D132&amp;#REF!,D132&amp;"9"))</f>
        <v>ZZZ9</v>
      </c>
      <c r="L132" s="147">
        <f t="shared" si="0"/>
        <v>999</v>
      </c>
      <c r="M132" s="160">
        <f t="shared" si="1"/>
        <v>999</v>
      </c>
      <c r="N132" s="152"/>
      <c r="O132" s="143"/>
      <c r="P132" s="149">
        <f t="shared" si="2"/>
        <v>999</v>
      </c>
      <c r="Q132" s="143"/>
    </row>
    <row r="133" spans="1:17" ht="18.899999999999999" customHeight="1" x14ac:dyDescent="0.25">
      <c r="A133" s="139">
        <v>127</v>
      </c>
      <c r="B133" s="171"/>
      <c r="C133" s="171"/>
      <c r="D133" s="144"/>
      <c r="E133" s="142"/>
      <c r="F133" s="143"/>
      <c r="G133" s="143"/>
      <c r="H133" s="153"/>
      <c r="I133" s="154"/>
      <c r="J133" s="145" t="e">
        <f>IF(AND(Q133="",#REF!&gt;0,#REF!&lt;5),K133,0)</f>
        <v>#REF!</v>
      </c>
      <c r="K133" s="146" t="str">
        <f>IF(D133="","ZZZ9",IF(AND(#REF!&gt;0,#REF!&lt;5),D133&amp;#REF!,D133&amp;"9"))</f>
        <v>ZZZ9</v>
      </c>
      <c r="L133" s="147">
        <f t="shared" si="0"/>
        <v>999</v>
      </c>
      <c r="M133" s="160">
        <f t="shared" si="1"/>
        <v>999</v>
      </c>
      <c r="N133" s="152"/>
      <c r="O133" s="143"/>
      <c r="P133" s="149">
        <f t="shared" si="2"/>
        <v>999</v>
      </c>
      <c r="Q133" s="143"/>
    </row>
    <row r="134" spans="1:17" ht="18.899999999999999" customHeight="1" x14ac:dyDescent="0.25">
      <c r="A134" s="139">
        <v>128</v>
      </c>
      <c r="B134" s="171"/>
      <c r="C134" s="171"/>
      <c r="D134" s="144"/>
      <c r="E134" s="142"/>
      <c r="F134" s="143"/>
      <c r="G134" s="143"/>
      <c r="H134" s="153"/>
      <c r="I134" s="154"/>
      <c r="J134" s="145" t="e">
        <f>IF(AND(Q134="",#REF!&gt;0,#REF!&lt;5),K134,0)</f>
        <v>#REF!</v>
      </c>
      <c r="K134" s="146" t="str">
        <f>IF(D134="","ZZZ9",IF(AND(#REF!&gt;0,#REF!&lt;5),D134&amp;#REF!,D134&amp;"9"))</f>
        <v>ZZZ9</v>
      </c>
      <c r="L134" s="147">
        <f t="shared" si="0"/>
        <v>999</v>
      </c>
      <c r="M134" s="160">
        <f t="shared" si="1"/>
        <v>999</v>
      </c>
      <c r="N134" s="152"/>
      <c r="O134" s="154"/>
      <c r="P134" s="176">
        <f t="shared" si="2"/>
        <v>999</v>
      </c>
      <c r="Q134" s="154"/>
    </row>
    <row r="135" spans="1:17" x14ac:dyDescent="0.25">
      <c r="A135" s="139">
        <v>129</v>
      </c>
      <c r="B135" s="171"/>
      <c r="C135" s="171"/>
      <c r="D135" s="144"/>
      <c r="E135" s="142"/>
      <c r="F135" s="143"/>
      <c r="G135" s="143"/>
      <c r="H135" s="153"/>
      <c r="I135" s="154"/>
      <c r="J135" s="145" t="e">
        <f>IF(AND(Q135="",#REF!&gt;0,#REF!&lt;5),K135,0)</f>
        <v>#REF!</v>
      </c>
      <c r="K135" s="146" t="str">
        <f>IF(D135="","ZZZ9",IF(AND(#REF!&gt;0,#REF!&lt;5),D135&amp;#REF!,D135&amp;"9"))</f>
        <v>ZZZ9</v>
      </c>
      <c r="L135" s="147">
        <f t="shared" si="0"/>
        <v>999</v>
      </c>
      <c r="M135" s="160">
        <f t="shared" si="1"/>
        <v>999</v>
      </c>
      <c r="N135" s="152"/>
      <c r="O135" s="143"/>
      <c r="P135" s="149">
        <f t="shared" si="2"/>
        <v>999</v>
      </c>
      <c r="Q135" s="143"/>
    </row>
    <row r="136" spans="1:17" x14ac:dyDescent="0.25">
      <c r="A136" s="139">
        <v>130</v>
      </c>
      <c r="B136" s="171"/>
      <c r="C136" s="171"/>
      <c r="D136" s="144"/>
      <c r="E136" s="142"/>
      <c r="F136" s="143"/>
      <c r="G136" s="143"/>
      <c r="H136" s="153"/>
      <c r="I136" s="154"/>
      <c r="J136" s="145" t="e">
        <f>IF(AND(Q136="",#REF!&gt;0,#REF!&lt;5),K136,0)</f>
        <v>#REF!</v>
      </c>
      <c r="K136" s="146" t="str">
        <f>IF(D136="","ZZZ9",IF(AND(#REF!&gt;0,#REF!&lt;5),D136&amp;#REF!,D136&amp;"9"))</f>
        <v>ZZZ9</v>
      </c>
      <c r="L136" s="147">
        <f t="shared" si="0"/>
        <v>999</v>
      </c>
      <c r="M136" s="160">
        <f t="shared" si="1"/>
        <v>999</v>
      </c>
      <c r="N136" s="152"/>
      <c r="O136" s="143"/>
      <c r="P136" s="149">
        <f t="shared" si="2"/>
        <v>999</v>
      </c>
      <c r="Q136" s="143"/>
    </row>
    <row r="137" spans="1:17" x14ac:dyDescent="0.25">
      <c r="A137" s="139">
        <v>131</v>
      </c>
      <c r="B137" s="171"/>
      <c r="C137" s="171"/>
      <c r="D137" s="144"/>
      <c r="E137" s="142"/>
      <c r="F137" s="143"/>
      <c r="G137" s="143"/>
      <c r="H137" s="153"/>
      <c r="I137" s="154"/>
      <c r="J137" s="145" t="e">
        <f>IF(AND(Q137="",#REF!&gt;0,#REF!&lt;5),K137,0)</f>
        <v>#REF!</v>
      </c>
      <c r="K137" s="146" t="str">
        <f>IF(D137="","ZZZ9",IF(AND(#REF!&gt;0,#REF!&lt;5),D137&amp;#REF!,D137&amp;"9"))</f>
        <v>ZZZ9</v>
      </c>
      <c r="L137" s="147">
        <f t="shared" si="0"/>
        <v>999</v>
      </c>
      <c r="M137" s="160">
        <f t="shared" si="1"/>
        <v>999</v>
      </c>
      <c r="N137" s="152"/>
      <c r="O137" s="143"/>
      <c r="P137" s="149">
        <f t="shared" si="2"/>
        <v>999</v>
      </c>
      <c r="Q137" s="143"/>
    </row>
    <row r="138" spans="1:17" x14ac:dyDescent="0.25">
      <c r="A138" s="139">
        <v>132</v>
      </c>
      <c r="B138" s="171"/>
      <c r="C138" s="171"/>
      <c r="D138" s="144"/>
      <c r="E138" s="142"/>
      <c r="F138" s="143"/>
      <c r="G138" s="143"/>
      <c r="H138" s="153"/>
      <c r="I138" s="154"/>
      <c r="J138" s="145" t="e">
        <f>IF(AND(Q138="",#REF!&gt;0,#REF!&lt;5),K138,0)</f>
        <v>#REF!</v>
      </c>
      <c r="K138" s="146" t="str">
        <f>IF(D138="","ZZZ9",IF(AND(#REF!&gt;0,#REF!&lt;5),D138&amp;#REF!,D138&amp;"9"))</f>
        <v>ZZZ9</v>
      </c>
      <c r="L138" s="147">
        <f t="shared" si="0"/>
        <v>999</v>
      </c>
      <c r="M138" s="160">
        <f t="shared" si="1"/>
        <v>999</v>
      </c>
      <c r="N138" s="152"/>
      <c r="O138" s="143"/>
      <c r="P138" s="149">
        <f t="shared" si="2"/>
        <v>999</v>
      </c>
      <c r="Q138" s="143"/>
    </row>
    <row r="139" spans="1:17" x14ac:dyDescent="0.25">
      <c r="A139" s="139">
        <v>133</v>
      </c>
      <c r="B139" s="171"/>
      <c r="C139" s="171"/>
      <c r="D139" s="144"/>
      <c r="E139" s="142"/>
      <c r="F139" s="143"/>
      <c r="G139" s="143"/>
      <c r="H139" s="153"/>
      <c r="I139" s="154"/>
      <c r="J139" s="145" t="e">
        <f>IF(AND(Q139="",#REF!&gt;0,#REF!&lt;5),K139,0)</f>
        <v>#REF!</v>
      </c>
      <c r="K139" s="146" t="str">
        <f>IF(D139="","ZZZ9",IF(AND(#REF!&gt;0,#REF!&lt;5),D139&amp;#REF!,D139&amp;"9"))</f>
        <v>ZZZ9</v>
      </c>
      <c r="L139" s="147">
        <f t="shared" si="0"/>
        <v>999</v>
      </c>
      <c r="M139" s="160">
        <f t="shared" si="1"/>
        <v>999</v>
      </c>
      <c r="N139" s="152"/>
      <c r="O139" s="143"/>
      <c r="P139" s="149">
        <f t="shared" si="2"/>
        <v>999</v>
      </c>
      <c r="Q139" s="143"/>
    </row>
    <row r="140" spans="1:17" x14ac:dyDescent="0.25">
      <c r="A140" s="139">
        <v>134</v>
      </c>
      <c r="B140" s="171"/>
      <c r="C140" s="171"/>
      <c r="D140" s="144"/>
      <c r="E140" s="142"/>
      <c r="F140" s="143"/>
      <c r="G140" s="143"/>
      <c r="H140" s="153"/>
      <c r="I140" s="154"/>
      <c r="J140" s="145" t="e">
        <f>IF(AND(Q140="",#REF!&gt;0,#REF!&lt;5),K140,0)</f>
        <v>#REF!</v>
      </c>
      <c r="K140" s="146" t="str">
        <f>IF(D140="","ZZZ9",IF(AND(#REF!&gt;0,#REF!&lt;5),D140&amp;#REF!,D140&amp;"9"))</f>
        <v>ZZZ9</v>
      </c>
      <c r="L140" s="147">
        <f t="shared" si="0"/>
        <v>999</v>
      </c>
      <c r="M140" s="160">
        <f t="shared" si="1"/>
        <v>999</v>
      </c>
      <c r="N140" s="152"/>
      <c r="O140" s="143"/>
      <c r="P140" s="149">
        <f t="shared" si="2"/>
        <v>999</v>
      </c>
      <c r="Q140" s="143"/>
    </row>
    <row r="141" spans="1:17" x14ac:dyDescent="0.25">
      <c r="A141" s="139">
        <v>135</v>
      </c>
      <c r="B141" s="171"/>
      <c r="C141" s="171"/>
      <c r="D141" s="144"/>
      <c r="E141" s="142"/>
      <c r="F141" s="143"/>
      <c r="G141" s="143"/>
      <c r="H141" s="153"/>
      <c r="I141" s="154"/>
      <c r="J141" s="145" t="e">
        <f>IF(AND(Q141="",#REF!&gt;0,#REF!&lt;5),K141,0)</f>
        <v>#REF!</v>
      </c>
      <c r="K141" s="146" t="str">
        <f>IF(D141="","ZZZ9",IF(AND(#REF!&gt;0,#REF!&lt;5),D141&amp;#REF!,D141&amp;"9"))</f>
        <v>ZZZ9</v>
      </c>
      <c r="L141" s="147">
        <f t="shared" si="0"/>
        <v>999</v>
      </c>
      <c r="M141" s="160">
        <f t="shared" si="1"/>
        <v>999</v>
      </c>
      <c r="N141" s="152"/>
      <c r="O141" s="154"/>
      <c r="P141" s="176">
        <f t="shared" si="2"/>
        <v>999</v>
      </c>
      <c r="Q141" s="154"/>
    </row>
    <row r="142" spans="1:17" x14ac:dyDescent="0.25">
      <c r="A142" s="139">
        <v>136</v>
      </c>
      <c r="B142" s="171"/>
      <c r="C142" s="171"/>
      <c r="D142" s="144"/>
      <c r="E142" s="142"/>
      <c r="F142" s="143"/>
      <c r="G142" s="143"/>
      <c r="H142" s="153"/>
      <c r="I142" s="154"/>
      <c r="J142" s="145" t="e">
        <f>IF(AND(Q142="",#REF!&gt;0,#REF!&lt;5),K142,0)</f>
        <v>#REF!</v>
      </c>
      <c r="K142" s="146" t="str">
        <f>IF(D142="","ZZZ9",IF(AND(#REF!&gt;0,#REF!&lt;5),D142&amp;#REF!,D142&amp;"9"))</f>
        <v>ZZZ9</v>
      </c>
      <c r="L142" s="147">
        <f t="shared" si="0"/>
        <v>999</v>
      </c>
      <c r="M142" s="160">
        <f t="shared" si="1"/>
        <v>999</v>
      </c>
      <c r="N142" s="152"/>
      <c r="O142" s="143"/>
      <c r="P142" s="149">
        <f t="shared" si="2"/>
        <v>999</v>
      </c>
      <c r="Q142" s="143"/>
    </row>
    <row r="143" spans="1:17" x14ac:dyDescent="0.25">
      <c r="A143" s="139">
        <v>137</v>
      </c>
      <c r="B143" s="171"/>
      <c r="C143" s="171"/>
      <c r="D143" s="144"/>
      <c r="E143" s="142"/>
      <c r="F143" s="143"/>
      <c r="G143" s="143"/>
      <c r="H143" s="153"/>
      <c r="I143" s="154"/>
      <c r="J143" s="145" t="e">
        <f>IF(AND(Q143="",#REF!&gt;0,#REF!&lt;5),K143,0)</f>
        <v>#REF!</v>
      </c>
      <c r="K143" s="146" t="str">
        <f>IF(D143="","ZZZ9",IF(AND(#REF!&gt;0,#REF!&lt;5),D143&amp;#REF!,D143&amp;"9"))</f>
        <v>ZZZ9</v>
      </c>
      <c r="L143" s="147">
        <f t="shared" si="0"/>
        <v>999</v>
      </c>
      <c r="M143" s="160">
        <f t="shared" si="1"/>
        <v>999</v>
      </c>
      <c r="N143" s="152"/>
      <c r="O143" s="143"/>
      <c r="P143" s="149">
        <f t="shared" si="2"/>
        <v>999</v>
      </c>
      <c r="Q143" s="143"/>
    </row>
    <row r="144" spans="1:17" x14ac:dyDescent="0.25">
      <c r="A144" s="139">
        <v>138</v>
      </c>
      <c r="B144" s="171"/>
      <c r="C144" s="171"/>
      <c r="D144" s="144"/>
      <c r="E144" s="142"/>
      <c r="F144" s="143"/>
      <c r="G144" s="143"/>
      <c r="H144" s="153"/>
      <c r="I144" s="154"/>
      <c r="J144" s="145" t="e">
        <f>IF(AND(Q144="",#REF!&gt;0,#REF!&lt;5),K144,0)</f>
        <v>#REF!</v>
      </c>
      <c r="K144" s="146" t="str">
        <f>IF(D144="","ZZZ9",IF(AND(#REF!&gt;0,#REF!&lt;5),D144&amp;#REF!,D144&amp;"9"))</f>
        <v>ZZZ9</v>
      </c>
      <c r="L144" s="147">
        <f t="shared" si="0"/>
        <v>999</v>
      </c>
      <c r="M144" s="160">
        <f t="shared" si="1"/>
        <v>999</v>
      </c>
      <c r="N144" s="152"/>
      <c r="O144" s="143"/>
      <c r="P144" s="149">
        <f t="shared" si="2"/>
        <v>999</v>
      </c>
      <c r="Q144" s="143"/>
    </row>
    <row r="145" spans="1:17" x14ac:dyDescent="0.25">
      <c r="A145" s="139">
        <v>139</v>
      </c>
      <c r="B145" s="171"/>
      <c r="C145" s="171"/>
      <c r="D145" s="144"/>
      <c r="E145" s="142"/>
      <c r="F145" s="143"/>
      <c r="G145" s="143"/>
      <c r="H145" s="153"/>
      <c r="I145" s="154"/>
      <c r="J145" s="145" t="e">
        <f>IF(AND(Q145="",#REF!&gt;0,#REF!&lt;5),K145,0)</f>
        <v>#REF!</v>
      </c>
      <c r="K145" s="146" t="str">
        <f>IF(D145="","ZZZ9",IF(AND(#REF!&gt;0,#REF!&lt;5),D145&amp;#REF!,D145&amp;"9"))</f>
        <v>ZZZ9</v>
      </c>
      <c r="L145" s="147">
        <f t="shared" si="0"/>
        <v>999</v>
      </c>
      <c r="M145" s="160">
        <f t="shared" si="1"/>
        <v>999</v>
      </c>
      <c r="N145" s="152"/>
      <c r="O145" s="143"/>
      <c r="P145" s="149">
        <f t="shared" si="2"/>
        <v>999</v>
      </c>
      <c r="Q145" s="143"/>
    </row>
    <row r="146" spans="1:17" x14ac:dyDescent="0.25">
      <c r="A146" s="139">
        <v>140</v>
      </c>
      <c r="B146" s="171"/>
      <c r="C146" s="171"/>
      <c r="D146" s="144"/>
      <c r="E146" s="142"/>
      <c r="F146" s="143"/>
      <c r="G146" s="143"/>
      <c r="H146" s="153"/>
      <c r="I146" s="154"/>
      <c r="J146" s="145" t="e">
        <f>IF(AND(Q146="",#REF!&gt;0,#REF!&lt;5),K146,0)</f>
        <v>#REF!</v>
      </c>
      <c r="K146" s="146" t="str">
        <f>IF(D146="","ZZZ9",IF(AND(#REF!&gt;0,#REF!&lt;5),D146&amp;#REF!,D146&amp;"9"))</f>
        <v>ZZZ9</v>
      </c>
      <c r="L146" s="147">
        <f t="shared" si="0"/>
        <v>999</v>
      </c>
      <c r="M146" s="160">
        <f t="shared" si="1"/>
        <v>999</v>
      </c>
      <c r="N146" s="152"/>
      <c r="O146" s="143"/>
      <c r="P146" s="149">
        <f t="shared" si="2"/>
        <v>999</v>
      </c>
      <c r="Q146" s="143"/>
    </row>
    <row r="147" spans="1:17" x14ac:dyDescent="0.25">
      <c r="A147" s="139">
        <v>141</v>
      </c>
      <c r="B147" s="171"/>
      <c r="C147" s="171"/>
      <c r="D147" s="144"/>
      <c r="E147" s="142"/>
      <c r="F147" s="143"/>
      <c r="G147" s="143"/>
      <c r="H147" s="153"/>
      <c r="I147" s="154"/>
      <c r="J147" s="145" t="e">
        <f>IF(AND(Q147="",#REF!&gt;0,#REF!&lt;5),K147,0)</f>
        <v>#REF!</v>
      </c>
      <c r="K147" s="146" t="str">
        <f>IF(D147="","ZZZ9",IF(AND(#REF!&gt;0,#REF!&lt;5),D147&amp;#REF!,D147&amp;"9"))</f>
        <v>ZZZ9</v>
      </c>
      <c r="L147" s="147">
        <f t="shared" si="0"/>
        <v>999</v>
      </c>
      <c r="M147" s="160">
        <f t="shared" si="1"/>
        <v>999</v>
      </c>
      <c r="N147" s="152"/>
      <c r="O147" s="143"/>
      <c r="P147" s="149">
        <f t="shared" si="2"/>
        <v>999</v>
      </c>
      <c r="Q147" s="143"/>
    </row>
    <row r="148" spans="1:17" x14ac:dyDescent="0.25">
      <c r="A148" s="139">
        <v>142</v>
      </c>
      <c r="B148" s="171"/>
      <c r="C148" s="171"/>
      <c r="D148" s="144"/>
      <c r="E148" s="142"/>
      <c r="F148" s="143"/>
      <c r="G148" s="143"/>
      <c r="H148" s="153"/>
      <c r="I148" s="154"/>
      <c r="J148" s="145" t="e">
        <f>IF(AND(Q148="",#REF!&gt;0,#REF!&lt;5),K148,0)</f>
        <v>#REF!</v>
      </c>
      <c r="K148" s="146" t="str">
        <f>IF(D148="","ZZZ9",IF(AND(#REF!&gt;0,#REF!&lt;5),D148&amp;#REF!,D148&amp;"9"))</f>
        <v>ZZZ9</v>
      </c>
      <c r="L148" s="147">
        <f t="shared" si="0"/>
        <v>999</v>
      </c>
      <c r="M148" s="160">
        <f t="shared" si="1"/>
        <v>999</v>
      </c>
      <c r="N148" s="152"/>
      <c r="O148" s="154"/>
      <c r="P148" s="176">
        <f t="shared" si="2"/>
        <v>999</v>
      </c>
      <c r="Q148" s="154"/>
    </row>
    <row r="149" spans="1:17" x14ac:dyDescent="0.25">
      <c r="A149" s="139">
        <v>143</v>
      </c>
      <c r="B149" s="171"/>
      <c r="C149" s="171"/>
      <c r="D149" s="144"/>
      <c r="E149" s="142"/>
      <c r="F149" s="143"/>
      <c r="G149" s="143"/>
      <c r="H149" s="153"/>
      <c r="I149" s="154"/>
      <c r="J149" s="145" t="e">
        <f>IF(AND(Q149="",#REF!&gt;0,#REF!&lt;5),K149,0)</f>
        <v>#REF!</v>
      </c>
      <c r="K149" s="146" t="str">
        <f>IF(D149="","ZZZ9",IF(AND(#REF!&gt;0,#REF!&lt;5),D149&amp;#REF!,D149&amp;"9"))</f>
        <v>ZZZ9</v>
      </c>
      <c r="L149" s="147">
        <f t="shared" si="0"/>
        <v>999</v>
      </c>
      <c r="M149" s="160">
        <f t="shared" si="1"/>
        <v>999</v>
      </c>
      <c r="N149" s="152"/>
      <c r="O149" s="143"/>
      <c r="P149" s="149">
        <f t="shared" si="2"/>
        <v>999</v>
      </c>
      <c r="Q149" s="143"/>
    </row>
    <row r="150" spans="1:17" x14ac:dyDescent="0.25">
      <c r="A150" s="139">
        <v>144</v>
      </c>
      <c r="B150" s="171"/>
      <c r="C150" s="171"/>
      <c r="D150" s="144"/>
      <c r="E150" s="142"/>
      <c r="F150" s="143"/>
      <c r="G150" s="143"/>
      <c r="H150" s="153"/>
      <c r="I150" s="154"/>
      <c r="J150" s="145" t="e">
        <f>IF(AND(Q150="",#REF!&gt;0,#REF!&lt;5),K150,0)</f>
        <v>#REF!</v>
      </c>
      <c r="K150" s="146" t="str">
        <f>IF(D150="","ZZZ9",IF(AND(#REF!&gt;0,#REF!&lt;5),D150&amp;#REF!,D150&amp;"9"))</f>
        <v>ZZZ9</v>
      </c>
      <c r="L150" s="147">
        <f t="shared" si="0"/>
        <v>999</v>
      </c>
      <c r="M150" s="160">
        <f t="shared" si="1"/>
        <v>999</v>
      </c>
      <c r="N150" s="152"/>
      <c r="O150" s="143"/>
      <c r="P150" s="149">
        <f t="shared" si="2"/>
        <v>999</v>
      </c>
      <c r="Q150" s="143"/>
    </row>
    <row r="151" spans="1:17" x14ac:dyDescent="0.25">
      <c r="A151" s="139">
        <v>145</v>
      </c>
      <c r="B151" s="171"/>
      <c r="C151" s="171"/>
      <c r="D151" s="144"/>
      <c r="E151" s="142"/>
      <c r="F151" s="143"/>
      <c r="G151" s="143"/>
      <c r="H151" s="153"/>
      <c r="I151" s="154"/>
      <c r="J151" s="145" t="e">
        <f>IF(AND(Q151="",#REF!&gt;0,#REF!&lt;5),K151,0)</f>
        <v>#REF!</v>
      </c>
      <c r="K151" s="146" t="str">
        <f>IF(D151="","ZZZ9",IF(AND(#REF!&gt;0,#REF!&lt;5),D151&amp;#REF!,D151&amp;"9"))</f>
        <v>ZZZ9</v>
      </c>
      <c r="L151" s="147">
        <f t="shared" si="0"/>
        <v>999</v>
      </c>
      <c r="M151" s="160">
        <f t="shared" si="1"/>
        <v>999</v>
      </c>
      <c r="N151" s="152"/>
      <c r="O151" s="143"/>
      <c r="P151" s="149">
        <f t="shared" si="2"/>
        <v>999</v>
      </c>
      <c r="Q151" s="143"/>
    </row>
    <row r="152" spans="1:17" x14ac:dyDescent="0.25">
      <c r="A152" s="139">
        <v>146</v>
      </c>
      <c r="B152" s="171"/>
      <c r="C152" s="171"/>
      <c r="D152" s="144"/>
      <c r="E152" s="142"/>
      <c r="F152" s="143"/>
      <c r="G152" s="143"/>
      <c r="H152" s="153"/>
      <c r="I152" s="154"/>
      <c r="J152" s="145" t="e">
        <f>IF(AND(Q152="",#REF!&gt;0,#REF!&lt;5),K152,0)</f>
        <v>#REF!</v>
      </c>
      <c r="K152" s="146" t="str">
        <f>IF(D152="","ZZZ9",IF(AND(#REF!&gt;0,#REF!&lt;5),D152&amp;#REF!,D152&amp;"9"))</f>
        <v>ZZZ9</v>
      </c>
      <c r="L152" s="147">
        <f t="shared" si="0"/>
        <v>999</v>
      </c>
      <c r="M152" s="160">
        <f t="shared" si="1"/>
        <v>999</v>
      </c>
      <c r="N152" s="152"/>
      <c r="O152" s="143"/>
      <c r="P152" s="149">
        <f t="shared" si="2"/>
        <v>999</v>
      </c>
      <c r="Q152" s="143"/>
    </row>
    <row r="153" spans="1:17" x14ac:dyDescent="0.25">
      <c r="A153" s="139">
        <v>147</v>
      </c>
      <c r="B153" s="171"/>
      <c r="C153" s="171"/>
      <c r="D153" s="144"/>
      <c r="E153" s="142"/>
      <c r="F153" s="143"/>
      <c r="G153" s="143"/>
      <c r="H153" s="153"/>
      <c r="I153" s="154"/>
      <c r="J153" s="145" t="e">
        <f>IF(AND(Q153="",#REF!&gt;0,#REF!&lt;5),K153,0)</f>
        <v>#REF!</v>
      </c>
      <c r="K153" s="146" t="str">
        <f>IF(D153="","ZZZ9",IF(AND(#REF!&gt;0,#REF!&lt;5),D153&amp;#REF!,D153&amp;"9"))</f>
        <v>ZZZ9</v>
      </c>
      <c r="L153" s="147">
        <f t="shared" si="0"/>
        <v>999</v>
      </c>
      <c r="M153" s="160">
        <f t="shared" si="1"/>
        <v>999</v>
      </c>
      <c r="N153" s="152"/>
      <c r="O153" s="143"/>
      <c r="P153" s="149">
        <f t="shared" si="2"/>
        <v>999</v>
      </c>
      <c r="Q153" s="143"/>
    </row>
    <row r="154" spans="1:17" x14ac:dyDescent="0.25">
      <c r="A154" s="139">
        <v>148</v>
      </c>
      <c r="B154" s="171"/>
      <c r="C154" s="171"/>
      <c r="D154" s="144"/>
      <c r="E154" s="142"/>
      <c r="F154" s="143"/>
      <c r="G154" s="143"/>
      <c r="H154" s="153"/>
      <c r="I154" s="154"/>
      <c r="J154" s="145" t="e">
        <f>IF(AND(Q154="",#REF!&gt;0,#REF!&lt;5),K154,0)</f>
        <v>#REF!</v>
      </c>
      <c r="K154" s="146" t="str">
        <f>IF(D154="","ZZZ9",IF(AND(#REF!&gt;0,#REF!&lt;5),D154&amp;#REF!,D154&amp;"9"))</f>
        <v>ZZZ9</v>
      </c>
      <c r="L154" s="147">
        <f t="shared" si="0"/>
        <v>999</v>
      </c>
      <c r="M154" s="160">
        <f t="shared" si="1"/>
        <v>999</v>
      </c>
      <c r="N154" s="152"/>
      <c r="O154" s="143"/>
      <c r="P154" s="149">
        <f t="shared" si="2"/>
        <v>999</v>
      </c>
      <c r="Q154" s="143"/>
    </row>
    <row r="155" spans="1:17" x14ac:dyDescent="0.25">
      <c r="A155" s="139">
        <v>149</v>
      </c>
      <c r="B155" s="171"/>
      <c r="C155" s="171"/>
      <c r="D155" s="144"/>
      <c r="E155" s="142"/>
      <c r="F155" s="143"/>
      <c r="G155" s="143"/>
      <c r="H155" s="153"/>
      <c r="I155" s="154"/>
      <c r="J155" s="145" t="e">
        <f>IF(AND(Q155="",#REF!&gt;0,#REF!&lt;5),K155,0)</f>
        <v>#REF!</v>
      </c>
      <c r="K155" s="146" t="str">
        <f>IF(D155="","ZZZ9",IF(AND(#REF!&gt;0,#REF!&lt;5),D155&amp;#REF!,D155&amp;"9"))</f>
        <v>ZZZ9</v>
      </c>
      <c r="L155" s="147">
        <f t="shared" si="0"/>
        <v>999</v>
      </c>
      <c r="M155" s="160">
        <f t="shared" si="1"/>
        <v>999</v>
      </c>
      <c r="N155" s="152"/>
      <c r="O155" s="143"/>
      <c r="P155" s="149">
        <f t="shared" si="2"/>
        <v>999</v>
      </c>
      <c r="Q155" s="143"/>
    </row>
    <row r="156" spans="1:17" x14ac:dyDescent="0.25">
      <c r="A156" s="139">
        <v>150</v>
      </c>
      <c r="B156" s="171"/>
      <c r="C156" s="171"/>
      <c r="D156" s="144"/>
      <c r="E156" s="142"/>
      <c r="F156" s="143"/>
      <c r="G156" s="143"/>
      <c r="H156" s="153"/>
      <c r="I156" s="154"/>
      <c r="J156" s="145" t="e">
        <f>IF(AND(Q156="",#REF!&gt;0,#REF!&lt;5),K156,0)</f>
        <v>#REF!</v>
      </c>
      <c r="K156" s="146" t="str">
        <f>IF(D156="","ZZZ9",IF(AND(#REF!&gt;0,#REF!&lt;5),D156&amp;#REF!,D156&amp;"9"))</f>
        <v>ZZZ9</v>
      </c>
      <c r="L156" s="147">
        <f t="shared" si="0"/>
        <v>999</v>
      </c>
      <c r="M156" s="160">
        <f t="shared" si="1"/>
        <v>999</v>
      </c>
      <c r="N156" s="152"/>
      <c r="O156" s="143"/>
      <c r="P156" s="149">
        <f t="shared" si="2"/>
        <v>999</v>
      </c>
      <c r="Q156" s="143"/>
    </row>
  </sheetData>
  <sheetProtection selectLockedCells="1" selectUnlockedCells="1"/>
  <conditionalFormatting sqref="A7:A34 A35:D156">
    <cfRule type="expression" dxfId="83" priority="5" stopIfTrue="1">
      <formula>$Q7&gt;=1</formula>
    </cfRule>
  </conditionalFormatting>
  <conditionalFormatting sqref="B7:D7 B10:D16 B19:D22 B24:D27 B28 B29:D30 B32:D32">
    <cfRule type="expression" dxfId="82" priority="17" stopIfTrue="1">
      <formula>$S7&gt;=1</formula>
    </cfRule>
  </conditionalFormatting>
  <conditionalFormatting sqref="B17:D18">
    <cfRule type="expression" dxfId="81" priority="18" stopIfTrue="1">
      <formula>$S17&gt;=1</formula>
    </cfRule>
  </conditionalFormatting>
  <conditionalFormatting sqref="B35:D37">
    <cfRule type="expression" dxfId="80" priority="16" stopIfTrue="1">
      <formula>$Q35&gt;=1</formula>
    </cfRule>
  </conditionalFormatting>
  <conditionalFormatting sqref="C28:D28">
    <cfRule type="expression" dxfId="79" priority="19" stopIfTrue="1">
      <formula>$P28&gt;=1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fRule type="expression" dxfId="75" priority="10" stopIfTrue="1">
      <formula>AND(ROUNDDOWN(($A$4-E7)/365.25,0)&lt;=13,G7&lt;&gt;"OK")</formula>
    </cfRule>
    <cfRule type="expression" dxfId="74" priority="11" stopIfTrue="1">
      <formula>AND(ROUNDDOWN(($A$4-E7)/365.25,0)&lt;=14,G7&lt;&gt;"OK")</formula>
    </cfRule>
    <cfRule type="expression" dxfId="73" priority="12" stopIfTrue="1">
      <formula>AND(ROUNDDOWN(($A$4-E7)/365.25,0)&lt;=17,G7&lt;&gt;"OK")</formula>
    </cfRule>
  </conditionalFormatting>
  <conditionalFormatting sqref="E7:E27 E29:E37">
    <cfRule type="expression" dxfId="72" priority="13" stopIfTrue="1">
      <formula>AND(ROUNDDOWN(($A$4-E7)/365.25,0)&lt;=13,G7&lt;&gt;"OK")</formula>
    </cfRule>
    <cfRule type="expression" dxfId="71" priority="14" stopIfTrue="1">
      <formula>AND(ROUNDDOWN(($A$4-E7)/365.25,0)&lt;=14,G7&lt;&gt;"OK")</formula>
    </cfRule>
    <cfRule type="expression" dxfId="70" priority="15" stopIfTrue="1">
      <formula>AND(ROUNDDOWN(($A$4-E7)/365.25,0)&lt;=17,G7&lt;&gt;"OK")</formula>
    </cfRule>
  </conditionalFormatting>
  <conditionalFormatting sqref="E7:E156">
    <cfRule type="expression" dxfId="69" priority="1" stopIfTrue="1">
      <formula>AND(ROUNDDOWN(($A$4-E7)/365.25,0)&lt;=13,G7&lt;&gt;"OK")</formula>
    </cfRule>
    <cfRule type="expression" dxfId="68" priority="2" stopIfTrue="1">
      <formula>AND(ROUNDDOWN(($A$4-E7)/365.25,0)&lt;=14,G7&lt;&gt;"OK")</formula>
    </cfRule>
    <cfRule type="expression" dxfId="67" priority="3" stopIfTrue="1">
      <formula>AND(ROUNDDOWN(($A$4-E7)/365.25,0)&lt;=17,G7&lt;&gt;"OK")</formula>
    </cfRule>
  </conditionalFormatting>
  <conditionalFormatting sqref="J7:J156">
    <cfRule type="cellIs" dxfId="66" priority="4" stopIfTrue="1" operator="equal">
      <formula>"Z"</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6 kcs A ELO</vt:lpstr>
      <vt:lpstr>Lány 6 kcs A</vt:lpstr>
      <vt:lpstr>Lány 6 kcs A vigasz</vt:lpstr>
      <vt:lpstr>Lány 6 kcs B ELO</vt:lpstr>
      <vt:lpstr>Lány 6 kcs B</vt:lpstr>
      <vt:lpstr>Lány 6 kcs B vigasz</vt:lpstr>
      <vt:lpstr>Fiú 6 kcs A ELO</vt:lpstr>
      <vt:lpstr>Fiú 6 kcs A</vt:lpstr>
      <vt:lpstr>Fiú 6 kcs A vigasz</vt:lpstr>
      <vt:lpstr>Fiú 6 kcs. B ELO</vt:lpstr>
      <vt:lpstr>Fiú 6 kcs B</vt:lpstr>
      <vt:lpstr>Fiú 6 kcs B vigasz</vt:lpstr>
      <vt:lpstr>Birók!Excel_BuiltIn_Print_Area</vt:lpstr>
      <vt:lpstr>'Fiú 6 kcs A'!Excel_BuiltIn_Print_Area</vt:lpstr>
      <vt:lpstr>'Fiú 6 kcs A ELO'!Excel_BuiltIn_Print_Area</vt:lpstr>
      <vt:lpstr>'Fiú 6 kcs A vigasz'!Excel_BuiltIn_Print_Area</vt:lpstr>
      <vt:lpstr>'Fiú 6 kcs B'!Excel_BuiltIn_Print_Area</vt:lpstr>
      <vt:lpstr>'Fiú 6 kcs B vigasz'!Excel_BuiltIn_Print_Area</vt:lpstr>
      <vt:lpstr>'Fiú 6 kcs. B ELO'!Excel_BuiltIn_Print_Area</vt:lpstr>
      <vt:lpstr>'Lány 6 kcs A'!Excel_BuiltIn_Print_Area</vt:lpstr>
      <vt:lpstr>'Lány 6 kcs A ELO'!Excel_BuiltIn_Print_Area</vt:lpstr>
      <vt:lpstr>'Lány 6 kcs A vigasz'!Excel_BuiltIn_Print_Area</vt:lpstr>
      <vt:lpstr>'Lány 6 kcs B'!Excel_BuiltIn_Print_Area</vt:lpstr>
      <vt:lpstr>'Lány 6 kcs B ELO'!Excel_BuiltIn_Print_Area</vt:lpstr>
      <vt:lpstr>'Lány 6 kcs B vigasz'!Excel_BuiltIn_Print_Area</vt:lpstr>
      <vt:lpstr>'Fiú 6 kcs A ELO'!Excel_BuiltIn_Print_Titles</vt:lpstr>
      <vt:lpstr>'Fiú 6 kcs. B ELO'!Excel_BuiltIn_Print_Titles</vt:lpstr>
      <vt:lpstr>'Lány 6 kcs A ELO'!Excel_BuiltIn_Print_Titles</vt:lpstr>
      <vt:lpstr>'Lány 6 kcs B ELO'!Excel_BuiltIn_Print_Titles</vt:lpstr>
      <vt:lpstr>'Fiú 6 kcs A ELO'!Nyomtatási_cím</vt:lpstr>
      <vt:lpstr>'Fiú 6 kcs. B ELO'!Nyomtatási_cím</vt:lpstr>
      <vt:lpstr>'Lány 6 kcs A ELO'!Nyomtatási_cím</vt:lpstr>
      <vt:lpstr>'Lány 6 kcs B ELO'!Nyomtatási_cím</vt:lpstr>
      <vt:lpstr>Birók!Nyomtatási_terület</vt:lpstr>
      <vt:lpstr>'Fiú 6 kcs A'!Nyomtatási_terület</vt:lpstr>
      <vt:lpstr>'Fiú 6 kcs A ELO'!Nyomtatási_terület</vt:lpstr>
      <vt:lpstr>'Fiú 6 kcs A vigasz'!Nyomtatási_terület</vt:lpstr>
      <vt:lpstr>'Fiú 6 kcs B'!Nyomtatási_terület</vt:lpstr>
      <vt:lpstr>'Fiú 6 kcs B vigasz'!Nyomtatási_terület</vt:lpstr>
      <vt:lpstr>'Fiú 6 kcs. B ELO'!Nyomtatási_terület</vt:lpstr>
      <vt:lpstr>'Lány 6 kcs A'!Nyomtatási_terület</vt:lpstr>
      <vt:lpstr>'Lány 6 kcs A ELO'!Nyomtatási_terület</vt:lpstr>
      <vt:lpstr>'Lány 6 kcs A vigasz'!Nyomtatási_terület</vt:lpstr>
      <vt:lpstr>'Lány 6 kcs B'!Nyomtatási_terület</vt:lpstr>
      <vt:lpstr>'Lány 6 kcs B ELO'!Nyomtatási_terület</vt:lpstr>
      <vt:lpstr>'Lány 6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János Guti</cp:lastModifiedBy>
  <dcterms:created xsi:type="dcterms:W3CDTF">2026-05-21T07:14:26Z</dcterms:created>
  <dcterms:modified xsi:type="dcterms:W3CDTF">2026-06-05T07:01:02Z</dcterms:modified>
</cp:coreProperties>
</file>