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2.xml" ContentType="application/vnd.openxmlformats-officedocument.spreadsheetml.comments+xml"/>
  <Override PartName="/xl/drawings/drawing8.xml" ContentType="application/vnd.openxmlformats-officedocument.drawing+xml"/>
  <Override PartName="/xl/ctrlProps/ctrlProp4.xml" ContentType="application/vnd.ms-excel.controlproperties+xml"/>
  <Override PartName="/xl/comments3.xml" ContentType="application/vnd.openxmlformats-officedocument.spreadsheetml.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trlProps/ctrlProp7.xml" ContentType="application/vnd.ms-excel.controlproperties+xml"/>
  <Override PartName="/xl/comments5.xml" ContentType="application/vnd.openxmlformats-officedocument.spreadsheetml.comments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omments6.xml" ContentType="application/vnd.openxmlformats-officedocument.spreadsheetml.comments+xml"/>
  <Override PartName="/xl/drawings/drawing20.xml" ContentType="application/vnd.openxmlformats-officedocument.drawing+xml"/>
  <Override PartName="/xl/ctrlProps/ctrlProp10.xml" ContentType="application/vnd.ms-excel.controlproperties+xml"/>
  <Override PartName="/xl/comments7.xml" ContentType="application/vnd.openxmlformats-officedocument.spreadsheetml.comments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Munka\Diákolimpia\2025-2026\Döntő\Végeredmények\"/>
    </mc:Choice>
  </mc:AlternateContent>
  <xr:revisionPtr revIDLastSave="0" documentId="11_22BD53DF9A3FB3A6A376AD0C8712BC640DB7F760" xr6:coauthVersionLast="47" xr6:coauthVersionMax="47" xr10:uidLastSave="{00000000-0000-0000-0000-000000000000}"/>
  <bookViews>
    <workbookView xWindow="-108" yWindow="-108" windowWidth="23256" windowHeight="13176" tabRatio="1000" firstSheet="14" activeTab="18" xr2:uid="{00000000-000D-0000-FFFF-FFFF00000000}"/>
  </bookViews>
  <sheets>
    <sheet name="Altalanos" sheetId="1" r:id="rId1"/>
    <sheet name="Birók" sheetId="2" r:id="rId2"/>
    <sheet name="Lány 3 kcs. A ELO" sheetId="3" r:id="rId3"/>
    <sheet name="Lány 3 kcs A 1 csop." sheetId="4" r:id="rId4"/>
    <sheet name="Lány 3 kcs A 2-3 csop." sheetId="7" r:id="rId5"/>
    <sheet name="Lány 3 kcs A 4-5 csop." sheetId="9" r:id="rId6"/>
    <sheet name="Lány 3 kcs A Döntő" sheetId="10" r:id="rId7"/>
    <sheet name="Lány 3 kcs. B ELO" sheetId="14" r:id="rId8"/>
    <sheet name="Lány 3 kcs B 1 csop." sheetId="15" r:id="rId9"/>
    <sheet name="Lány 3 kcs B 2 csop." sheetId="16" r:id="rId10"/>
    <sheet name="Lány 3 kcs B 3-4 csop." sheetId="18" r:id="rId11"/>
    <sheet name="Lány 3 kcs B 5-6 csop." sheetId="20" r:id="rId12"/>
    <sheet name="Lány 3 kcs B 7-8 csop." sheetId="53" r:id="rId13"/>
    <sheet name="Lány 3 kcs B Döntő" sheetId="21" r:id="rId14"/>
    <sheet name="Fiú 3 kcs. A ELO" sheetId="25" r:id="rId15"/>
    <sheet name="Fiú 3 kcs A 1-2 csop." sheetId="31" r:id="rId16"/>
    <sheet name="Fiú 3 kcs A 3 csop." sheetId="49" r:id="rId17"/>
    <sheet name="Fiú 3 kcs A 4 csop." sheetId="50" r:id="rId18"/>
    <sheet name="Fiú 3 kcs A Döntő" sheetId="32" r:id="rId19"/>
    <sheet name="Fiú 3 kcs. B ELO" sheetId="36" r:id="rId20"/>
    <sheet name="Fiú 3 kcs B 1 csop." sheetId="37" r:id="rId21"/>
    <sheet name="Fiú 3 kcs B 2 csop." sheetId="38" r:id="rId22"/>
    <sheet name="Fiú 3 kcs B 3-4 csop." sheetId="40" r:id="rId23"/>
    <sheet name="Fiú 3 kcs B 5-6 csop." sheetId="41" r:id="rId24"/>
    <sheet name="Fiú 3 kcs B 7-8 csop." sheetId="42" r:id="rId25"/>
    <sheet name="Fiú 3 kcs B Döntő" sheetId="43" r:id="rId26"/>
  </sheets>
  <definedNames>
    <definedName name="_Order1">255</definedName>
    <definedName name="Excel_BuiltIn_Print_Area" localSheetId="1">Birók!$A$1:$N$29</definedName>
    <definedName name="Excel_BuiltIn_Print_Area" localSheetId="15">'Fiú 3 kcs A 1-2 csop.'!$A$1:$M$52</definedName>
    <definedName name="Excel_BuiltIn_Print_Area" localSheetId="16">'Fiú 3 kcs A 3 csop.'!$A$1:$M$41</definedName>
    <definedName name="Excel_BuiltIn_Print_Area" localSheetId="17">'Fiú 3 kcs A 4 csop.'!$A$1:$M$41</definedName>
    <definedName name="Excel_BuiltIn_Print_Area" localSheetId="18">'Fiú 3 kcs A Döntő'!$A$1:$R$62</definedName>
    <definedName name="Excel_BuiltIn_Print_Area" localSheetId="20">'Fiú 3 kcs B 1 csop.'!$A$1:$M$41</definedName>
    <definedName name="Excel_BuiltIn_Print_Area" localSheetId="21">'Fiú 3 kcs B 2 csop.'!$A$1:$M$41</definedName>
    <definedName name="Excel_BuiltIn_Print_Area" localSheetId="22">'Fiú 3 kcs B 3-4 csop.'!$A$1:$M$47</definedName>
    <definedName name="Excel_BuiltIn_Print_Area" localSheetId="23">'Fiú 3 kcs B 5-6 csop.'!$A$1:$M$49</definedName>
    <definedName name="Excel_BuiltIn_Print_Area" localSheetId="24">'Fiú 3 kcs B 7-8 csop.'!$A$1:$M$52</definedName>
    <definedName name="Excel_BuiltIn_Print_Area" localSheetId="25">'Fiú 3 kcs B Döntő'!$A$1:$R$62</definedName>
    <definedName name="Excel_BuiltIn_Print_Area" localSheetId="14">'Fiú 3 kcs. A ELO'!$A$1:$Q$134</definedName>
    <definedName name="Excel_BuiltIn_Print_Area" localSheetId="19">'Fiú 3 kcs. B ELO'!$A$1:$Q$134</definedName>
    <definedName name="Excel_BuiltIn_Print_Area" localSheetId="3">'Lány 3 kcs A 1 csop.'!$A$1:$M$41</definedName>
    <definedName name="Excel_BuiltIn_Print_Area" localSheetId="4">'Lány 3 kcs A 2-3 csop.'!$A$1:$M$47</definedName>
    <definedName name="Excel_BuiltIn_Print_Area" localSheetId="5">'Lány 3 kcs A 4-5 csop.'!$A$1:$M$52</definedName>
    <definedName name="Excel_BuiltIn_Print_Area" localSheetId="6">'Lány 3 kcs A Döntő'!$A$1:$R$62</definedName>
    <definedName name="Excel_BuiltIn_Print_Area" localSheetId="8">'Lány 3 kcs B 1 csop.'!$A$1:$M$41</definedName>
    <definedName name="Excel_BuiltIn_Print_Area" localSheetId="9">'Lány 3 kcs B 2 csop.'!$A$1:$M$41</definedName>
    <definedName name="Excel_BuiltIn_Print_Area" localSheetId="10">'Lány 3 kcs B 3-4 csop.'!$A$1:$M$47</definedName>
    <definedName name="Excel_BuiltIn_Print_Area" localSheetId="11">'Lány 3 kcs B 5-6 csop.'!$A$1:$M$52</definedName>
    <definedName name="Excel_BuiltIn_Print_Area" localSheetId="12">'Lány 3 kcs B 7-8 csop.'!$A$1:$M$52</definedName>
    <definedName name="Excel_BuiltIn_Print_Area" localSheetId="13">'Lány 3 kcs B Döntő'!$A$1:$R$62</definedName>
    <definedName name="Excel_BuiltIn_Print_Area" localSheetId="2">'Lány 3 kcs. A ELO'!$A$1:$Q$134</definedName>
    <definedName name="Excel_BuiltIn_Print_Area" localSheetId="7">'Lány 3 kcs. B ELO'!$A$1:$Q$134</definedName>
    <definedName name="Excel_BuiltIn_Print_Titles" localSheetId="14">'Fiú 3 kcs. A ELO'!$1:$6</definedName>
    <definedName name="Excel_BuiltIn_Print_Titles" localSheetId="19">'Fiú 3 kcs. B ELO'!$1:$6</definedName>
    <definedName name="Excel_BuiltIn_Print_Titles" localSheetId="2">'Lány 3 kcs. A ELO'!$1:$6</definedName>
    <definedName name="Excel_BuiltIn_Print_Titles" localSheetId="7">'Lány 3 kcs. B ELO'!$1:$6</definedName>
    <definedName name="HTML_CodePage">1252</definedName>
    <definedName name="HTML_Description">""</definedName>
    <definedName name="HTML_Email">""</definedName>
    <definedName name="HTML_Header">""</definedName>
    <definedName name="HTML_LastUpdate">"7/31/2000"</definedName>
    <definedName name="HTML_LineAfter">FALSE</definedName>
    <definedName name="HTML_LineBefore">FALSE</definedName>
    <definedName name="HTML_Name">"tbarnes"</definedName>
    <definedName name="HTML_OBDlg2">TRUE</definedName>
    <definedName name="HTML_OBDlg4">TRUE</definedName>
    <definedName name="HTML_OS">0</definedName>
    <definedName name="HTML_PathFile">"C:\Documents and Settings\TBARNES\My Documents\HTML Stuff\Draw1.htm"</definedName>
    <definedName name="HTML_Title">""</definedName>
    <definedName name="_xlnm.Print_Titles" localSheetId="14">'Fiú 3 kcs. A ELO'!$1:$6</definedName>
    <definedName name="_xlnm.Print_Titles" localSheetId="19">'Fiú 3 kcs. B ELO'!$1:$6</definedName>
    <definedName name="_xlnm.Print_Titles" localSheetId="2">'Lány 3 kcs. A ELO'!$1:$6</definedName>
    <definedName name="_xlnm.Print_Titles" localSheetId="7">'Lány 3 kcs. B ELO'!$1:$6</definedName>
    <definedName name="_xlnm.Print_Area" localSheetId="1">Birók!$A$1:$N$29</definedName>
    <definedName name="_xlnm.Print_Area" localSheetId="15">'Fiú 3 kcs A 1-2 csop.'!$A$1:$M$52</definedName>
    <definedName name="_xlnm.Print_Area" localSheetId="16">'Fiú 3 kcs A 3 csop.'!$A$1:$M$41</definedName>
    <definedName name="_xlnm.Print_Area" localSheetId="17">'Fiú 3 kcs A 4 csop.'!$A$1:$M$41</definedName>
    <definedName name="_xlnm.Print_Area" localSheetId="18">'Fiú 3 kcs A Döntő'!$A$1:$R$62</definedName>
    <definedName name="_xlnm.Print_Area" localSheetId="20">'Fiú 3 kcs B 1 csop.'!$A$1:$M$41</definedName>
    <definedName name="_xlnm.Print_Area" localSheetId="21">'Fiú 3 kcs B 2 csop.'!$A$1:$M$41</definedName>
    <definedName name="_xlnm.Print_Area" localSheetId="22">'Fiú 3 kcs B 3-4 csop.'!$A$1:$M$47</definedName>
    <definedName name="_xlnm.Print_Area" localSheetId="23">'Fiú 3 kcs B 5-6 csop.'!$A$1:$M$49</definedName>
    <definedName name="_xlnm.Print_Area" localSheetId="24">'Fiú 3 kcs B 7-8 csop.'!$A$1:$M$52</definedName>
    <definedName name="_xlnm.Print_Area" localSheetId="25">'Fiú 3 kcs B Döntő'!$A$1:$R$62</definedName>
    <definedName name="_xlnm.Print_Area" localSheetId="14">'Fiú 3 kcs. A ELO'!$A$1:$Q$134</definedName>
    <definedName name="_xlnm.Print_Area" localSheetId="19">'Fiú 3 kcs. B ELO'!$A$1:$Q$134</definedName>
    <definedName name="_xlnm.Print_Area" localSheetId="3">'Lány 3 kcs A 1 csop.'!$A$1:$M$41</definedName>
    <definedName name="_xlnm.Print_Area" localSheetId="4">'Lány 3 kcs A 2-3 csop.'!$A$1:$M$47</definedName>
    <definedName name="_xlnm.Print_Area" localSheetId="5">'Lány 3 kcs A 4-5 csop.'!$A$1:$M$52</definedName>
    <definedName name="_xlnm.Print_Area" localSheetId="6">'Lány 3 kcs A Döntő'!$A$1:$R$62</definedName>
    <definedName name="_xlnm.Print_Area" localSheetId="8">'Lány 3 kcs B 1 csop.'!$A$1:$M$41</definedName>
    <definedName name="_xlnm.Print_Area" localSheetId="9">'Lány 3 kcs B 2 csop.'!$A$1:$M$41</definedName>
    <definedName name="_xlnm.Print_Area" localSheetId="10">'Lány 3 kcs B 3-4 csop.'!$A$1:$M$47</definedName>
    <definedName name="_xlnm.Print_Area" localSheetId="11">'Lány 3 kcs B 5-6 csop.'!$A$1:$M$52</definedName>
    <definedName name="_xlnm.Print_Area" localSheetId="12">'Lány 3 kcs B 7-8 csop.'!$A$1:$M$52</definedName>
    <definedName name="_xlnm.Print_Area" localSheetId="13">'Lány 3 kcs B Döntő'!$A$1:$R$62</definedName>
    <definedName name="_xlnm.Print_Area" localSheetId="2">'Lány 3 kcs. A ELO'!$A$1:$Q$134</definedName>
    <definedName name="_xlnm.Print_Area" localSheetId="7">'Lány 3 kcs. B ELO'!$A$1:$Q$134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E2" i="4"/>
  <c r="Y3" i="4"/>
  <c r="A4" i="4"/>
  <c r="E4" i="4"/>
  <c r="L4" i="4"/>
  <c r="K41" i="4"/>
  <c r="Y5" i="4"/>
  <c r="C7" i="4"/>
  <c r="D7" i="4"/>
  <c r="E7" i="4"/>
  <c r="G7" i="4"/>
  <c r="I7" i="4"/>
  <c r="C9" i="4"/>
  <c r="D9" i="4"/>
  <c r="E9" i="4"/>
  <c r="F18" i="4" s="1"/>
  <c r="G9" i="4"/>
  <c r="I9" i="4"/>
  <c r="C11" i="4"/>
  <c r="D11" i="4"/>
  <c r="E11" i="4"/>
  <c r="G11" i="4"/>
  <c r="I11" i="4"/>
  <c r="B20" i="4"/>
  <c r="A1" i="15"/>
  <c r="E2" i="15"/>
  <c r="Y3" i="15"/>
  <c r="A4" i="15"/>
  <c r="E4" i="15"/>
  <c r="L4" i="15"/>
  <c r="K41" i="15"/>
  <c r="Y5" i="15"/>
  <c r="C7" i="15"/>
  <c r="D7" i="15"/>
  <c r="E7" i="15"/>
  <c r="B19" i="15" s="1"/>
  <c r="G7" i="15"/>
  <c r="I7" i="15"/>
  <c r="C9" i="15"/>
  <c r="D9" i="15"/>
  <c r="C11" i="15"/>
  <c r="D11" i="15"/>
  <c r="H18" i="15"/>
  <c r="B21" i="15"/>
  <c r="A1" i="37"/>
  <c r="E2" i="37"/>
  <c r="Y3" i="37"/>
  <c r="A4" i="37"/>
  <c r="E4" i="37"/>
  <c r="L4" i="37"/>
  <c r="Y5" i="37"/>
  <c r="C7" i="37"/>
  <c r="D7" i="37"/>
  <c r="E7" i="37"/>
  <c r="B19" i="37" s="1"/>
  <c r="G7" i="37"/>
  <c r="I7" i="37"/>
  <c r="L7" i="37"/>
  <c r="C9" i="37"/>
  <c r="D9" i="37"/>
  <c r="B20" i="37"/>
  <c r="C11" i="37"/>
  <c r="D11" i="37"/>
  <c r="L11" i="37"/>
  <c r="D18" i="37"/>
  <c r="H18" i="37"/>
  <c r="B21" i="37"/>
  <c r="K41" i="37"/>
  <c r="A1" i="16"/>
  <c r="E2" i="16"/>
  <c r="Y3" i="16"/>
  <c r="A4" i="16"/>
  <c r="E4" i="16"/>
  <c r="M4" i="16"/>
  <c r="K41" i="16" s="1"/>
  <c r="Y5" i="16"/>
  <c r="AE1" i="16" s="1"/>
  <c r="C7" i="16"/>
  <c r="D7" i="16"/>
  <c r="E7" i="16"/>
  <c r="G7" i="16"/>
  <c r="C9" i="16"/>
  <c r="D9" i="16"/>
  <c r="C11" i="16"/>
  <c r="D11" i="16"/>
  <c r="E11" i="16"/>
  <c r="H18" i="16" s="1"/>
  <c r="G11" i="16"/>
  <c r="C13" i="16"/>
  <c r="D13" i="16"/>
  <c r="F18" i="16"/>
  <c r="J18" i="16"/>
  <c r="B20" i="16"/>
  <c r="B22" i="16"/>
  <c r="A1" i="38"/>
  <c r="E2" i="38"/>
  <c r="Y3" i="38"/>
  <c r="L7" i="38" s="1"/>
  <c r="A4" i="38"/>
  <c r="E4" i="38"/>
  <c r="M4" i="38"/>
  <c r="K41" i="38" s="1"/>
  <c r="Y5" i="38"/>
  <c r="AH1" i="38" s="1"/>
  <c r="C7" i="38"/>
  <c r="D7" i="38"/>
  <c r="E7" i="38"/>
  <c r="G7" i="38"/>
  <c r="C9" i="38"/>
  <c r="D9" i="38"/>
  <c r="E9" i="38"/>
  <c r="B20" i="38" s="1"/>
  <c r="G9" i="38"/>
  <c r="L9" i="38"/>
  <c r="C11" i="38"/>
  <c r="D11" i="38"/>
  <c r="L11" i="38"/>
  <c r="C13" i="38"/>
  <c r="D13" i="38"/>
  <c r="E13" i="38"/>
  <c r="J18" i="38" s="1"/>
  <c r="G13" i="38"/>
  <c r="L13" i="38"/>
  <c r="H18" i="38"/>
  <c r="B21" i="38"/>
  <c r="A1" i="49"/>
  <c r="AE1" i="49"/>
  <c r="E2" i="49"/>
  <c r="Y3" i="49"/>
  <c r="A4" i="49"/>
  <c r="E4" i="49"/>
  <c r="M4" i="49"/>
  <c r="K41" i="49" s="1"/>
  <c r="Y5" i="49"/>
  <c r="AJ1" i="49" s="1"/>
  <c r="C7" i="49"/>
  <c r="D7" i="49"/>
  <c r="L7" i="49"/>
  <c r="C9" i="49"/>
  <c r="D9" i="49"/>
  <c r="L9" i="49"/>
  <c r="C11" i="49"/>
  <c r="D11" i="49"/>
  <c r="C13" i="49"/>
  <c r="D13" i="49"/>
  <c r="L13" i="49"/>
  <c r="D18" i="49"/>
  <c r="H18" i="49"/>
  <c r="J18" i="49"/>
  <c r="B19" i="49"/>
  <c r="B21" i="49"/>
  <c r="B22" i="49"/>
  <c r="A1" i="50"/>
  <c r="E2" i="50"/>
  <c r="Y3" i="50"/>
  <c r="A4" i="50"/>
  <c r="E4" i="50"/>
  <c r="L4" i="50"/>
  <c r="K41" i="50" s="1"/>
  <c r="Y5" i="50"/>
  <c r="C7" i="50"/>
  <c r="D7" i="50"/>
  <c r="B19" i="50"/>
  <c r="L7" i="50"/>
  <c r="C9" i="50"/>
  <c r="D9" i="50"/>
  <c r="L9" i="50"/>
  <c r="C11" i="50"/>
  <c r="D11" i="50"/>
  <c r="H18" i="50"/>
  <c r="L11" i="50"/>
  <c r="C13" i="50"/>
  <c r="D13" i="50"/>
  <c r="L13" i="50"/>
  <c r="C15" i="50"/>
  <c r="D15" i="50"/>
  <c r="E15" i="50"/>
  <c r="G15" i="50"/>
  <c r="I15" i="50"/>
  <c r="L15" i="50"/>
  <c r="D18" i="50"/>
  <c r="F18" i="50"/>
  <c r="J18" i="50"/>
  <c r="B20" i="50"/>
  <c r="B21" i="50"/>
  <c r="B22" i="50"/>
  <c r="A1" i="7"/>
  <c r="E2" i="7"/>
  <c r="Y3" i="7"/>
  <c r="A4" i="7"/>
  <c r="E4" i="7"/>
  <c r="L4" i="7"/>
  <c r="K47" i="7" s="1"/>
  <c r="Y5" i="7"/>
  <c r="C7" i="7"/>
  <c r="D7" i="7"/>
  <c r="E7" i="7"/>
  <c r="B23" i="7" s="1"/>
  <c r="C32" i="7" s="1"/>
  <c r="G7" i="7"/>
  <c r="I7" i="7"/>
  <c r="C9" i="7"/>
  <c r="D9" i="7"/>
  <c r="E9" i="7"/>
  <c r="F22" i="7" s="1"/>
  <c r="G9" i="7"/>
  <c r="I9" i="7"/>
  <c r="C11" i="7"/>
  <c r="D11" i="7"/>
  <c r="E11" i="7"/>
  <c r="B25" i="7" s="1"/>
  <c r="G11" i="7"/>
  <c r="I11" i="7"/>
  <c r="C13" i="7"/>
  <c r="D13" i="7"/>
  <c r="E13" i="7"/>
  <c r="D27" i="7" s="1"/>
  <c r="G13" i="7"/>
  <c r="I13" i="7"/>
  <c r="C15" i="7"/>
  <c r="D15" i="7"/>
  <c r="E15" i="7"/>
  <c r="B29" i="7" s="1"/>
  <c r="F32" i="7" s="1"/>
  <c r="G15" i="7"/>
  <c r="I15" i="7"/>
  <c r="C17" i="7"/>
  <c r="D17" i="7"/>
  <c r="E17" i="7"/>
  <c r="H27" i="7" s="1"/>
  <c r="G17" i="7"/>
  <c r="I17" i="7"/>
  <c r="F27" i="7"/>
  <c r="C34" i="7"/>
  <c r="F34" i="7"/>
  <c r="C36" i="7"/>
  <c r="F36" i="7"/>
  <c r="R47" i="7"/>
  <c r="A1" i="18"/>
  <c r="E2" i="18"/>
  <c r="Y3" i="18"/>
  <c r="AE1" i="18" s="1"/>
  <c r="A4" i="18"/>
  <c r="E4" i="18"/>
  <c r="L4" i="18"/>
  <c r="K47" i="18"/>
  <c r="Y5" i="18"/>
  <c r="C7" i="18"/>
  <c r="D7" i="18"/>
  <c r="B23" i="18"/>
  <c r="C32" i="18" s="1"/>
  <c r="L7" i="18"/>
  <c r="C9" i="18"/>
  <c r="D9" i="18"/>
  <c r="E9" i="18"/>
  <c r="F22" i="18" s="1"/>
  <c r="G9" i="18"/>
  <c r="I9" i="18"/>
  <c r="L9" i="18"/>
  <c r="C11" i="18"/>
  <c r="D11" i="18"/>
  <c r="L11" i="18"/>
  <c r="C13" i="18"/>
  <c r="D13" i="18"/>
  <c r="B28" i="18"/>
  <c r="L13" i="18"/>
  <c r="C15" i="18"/>
  <c r="D15" i="18"/>
  <c r="E15" i="18"/>
  <c r="F27" i="18" s="1"/>
  <c r="G15" i="18"/>
  <c r="I15" i="18"/>
  <c r="L15" i="18"/>
  <c r="C17" i="18"/>
  <c r="D17" i="18"/>
  <c r="L17" i="18"/>
  <c r="D22" i="18"/>
  <c r="H22" i="18"/>
  <c r="B25" i="18"/>
  <c r="D27" i="18"/>
  <c r="B29" i="18"/>
  <c r="C34" i="18"/>
  <c r="F34" i="18"/>
  <c r="C36" i="18"/>
  <c r="F36" i="18"/>
  <c r="R47" i="18"/>
  <c r="A1" i="40"/>
  <c r="E2" i="40"/>
  <c r="Y3" i="40"/>
  <c r="A4" i="40"/>
  <c r="E4" i="40"/>
  <c r="L4" i="40"/>
  <c r="K47" i="40" s="1"/>
  <c r="Y5" i="40"/>
  <c r="C7" i="40"/>
  <c r="D7" i="40"/>
  <c r="E7" i="40"/>
  <c r="D22" i="40" s="1"/>
  <c r="G7" i="40"/>
  <c r="I7" i="40"/>
  <c r="L7" i="40"/>
  <c r="C9" i="40"/>
  <c r="D9" i="40"/>
  <c r="E9" i="40"/>
  <c r="F22" i="40" s="1"/>
  <c r="G9" i="40"/>
  <c r="I9" i="40"/>
  <c r="L9" i="40"/>
  <c r="C11" i="40"/>
  <c r="D11" i="40"/>
  <c r="C13" i="40"/>
  <c r="D13" i="40"/>
  <c r="E13" i="40"/>
  <c r="B28" i="40" s="1"/>
  <c r="G13" i="40"/>
  <c r="I13" i="40"/>
  <c r="L13" i="40"/>
  <c r="C15" i="40"/>
  <c r="D15" i="40"/>
  <c r="F27" i="40"/>
  <c r="C17" i="40"/>
  <c r="D17" i="40"/>
  <c r="E17" i="40"/>
  <c r="H27" i="40" s="1"/>
  <c r="G17" i="40"/>
  <c r="I17" i="40"/>
  <c r="L17" i="40"/>
  <c r="B29" i="40"/>
  <c r="C32" i="40"/>
  <c r="F32" i="40"/>
  <c r="C34" i="40"/>
  <c r="F34" i="40"/>
  <c r="C36" i="40"/>
  <c r="F36" i="40"/>
  <c r="R47" i="40"/>
  <c r="A1" i="41"/>
  <c r="E2" i="41"/>
  <c r="Y3" i="41"/>
  <c r="A4" i="41"/>
  <c r="E4" i="41"/>
  <c r="L4" i="41"/>
  <c r="K49" i="41"/>
  <c r="Y5" i="41"/>
  <c r="C7" i="41"/>
  <c r="D7" i="41"/>
  <c r="E7" i="41"/>
  <c r="G7" i="41"/>
  <c r="I7" i="41"/>
  <c r="L7" i="41"/>
  <c r="C9" i="41"/>
  <c r="D9" i="41"/>
  <c r="C11" i="41"/>
  <c r="D11" i="41"/>
  <c r="E11" i="41"/>
  <c r="H22" i="41" s="1"/>
  <c r="G11" i="41"/>
  <c r="I11" i="41"/>
  <c r="L11" i="41"/>
  <c r="C13" i="41"/>
  <c r="D13" i="41"/>
  <c r="E13" i="41"/>
  <c r="D27" i="41" s="1"/>
  <c r="G13" i="41"/>
  <c r="I13" i="41"/>
  <c r="C15" i="41"/>
  <c r="D15" i="41"/>
  <c r="E15" i="41"/>
  <c r="G15" i="41"/>
  <c r="I15" i="41"/>
  <c r="L15" i="41"/>
  <c r="C17" i="41"/>
  <c r="D17" i="41"/>
  <c r="L17" i="41"/>
  <c r="C19" i="41"/>
  <c r="D19" i="41"/>
  <c r="E19" i="41"/>
  <c r="G19" i="41"/>
  <c r="I19" i="41"/>
  <c r="L19" i="41"/>
  <c r="F22" i="41"/>
  <c r="B24" i="41"/>
  <c r="H27" i="41"/>
  <c r="B30" i="41"/>
  <c r="C34" i="41"/>
  <c r="F34" i="41"/>
  <c r="C36" i="41"/>
  <c r="F36" i="41"/>
  <c r="C38" i="41"/>
  <c r="F38" i="41"/>
  <c r="R44" i="41"/>
  <c r="A1" i="9"/>
  <c r="E2" i="9"/>
  <c r="Y3" i="9"/>
  <c r="AI1" i="9" s="1"/>
  <c r="A4" i="9"/>
  <c r="E4" i="9"/>
  <c r="L4" i="9"/>
  <c r="K53" i="9"/>
  <c r="Y5" i="9"/>
  <c r="C7" i="9"/>
  <c r="D7" i="9"/>
  <c r="E7" i="9"/>
  <c r="G7" i="9"/>
  <c r="I7" i="9"/>
  <c r="L7" i="9"/>
  <c r="C9" i="9"/>
  <c r="D9" i="9"/>
  <c r="E9" i="9"/>
  <c r="F24" i="9" s="1"/>
  <c r="G9" i="9"/>
  <c r="I9" i="9"/>
  <c r="L9" i="9"/>
  <c r="C11" i="9"/>
  <c r="D11" i="9"/>
  <c r="E11" i="9"/>
  <c r="H24" i="9" s="1"/>
  <c r="G11" i="9"/>
  <c r="I11" i="9"/>
  <c r="L11" i="9"/>
  <c r="C13" i="9"/>
  <c r="D13" i="9"/>
  <c r="L13" i="9"/>
  <c r="C15" i="9"/>
  <c r="D15" i="9"/>
  <c r="E15" i="9"/>
  <c r="D30" i="9" s="1"/>
  <c r="G15" i="9"/>
  <c r="I15" i="9"/>
  <c r="L15" i="9"/>
  <c r="C17" i="9"/>
  <c r="D17" i="9"/>
  <c r="E17" i="9"/>
  <c r="B32" i="9" s="1"/>
  <c r="G17" i="9"/>
  <c r="I17" i="9"/>
  <c r="L17" i="9"/>
  <c r="C19" i="9"/>
  <c r="D19" i="9"/>
  <c r="E19" i="9"/>
  <c r="G19" i="9"/>
  <c r="I19" i="9"/>
  <c r="L19" i="9"/>
  <c r="C21" i="9"/>
  <c r="D21" i="9"/>
  <c r="E21" i="9"/>
  <c r="G21" i="9"/>
  <c r="I21" i="9"/>
  <c r="L21" i="9"/>
  <c r="C39" i="9"/>
  <c r="F39" i="9"/>
  <c r="C41" i="9"/>
  <c r="F41" i="9"/>
  <c r="C43" i="9"/>
  <c r="F43" i="9"/>
  <c r="R47" i="9"/>
  <c r="E46" i="9" s="1"/>
  <c r="E47" i="9"/>
  <c r="A1" i="20"/>
  <c r="E2" i="20"/>
  <c r="Y3" i="20"/>
  <c r="A4" i="20"/>
  <c r="E4" i="20"/>
  <c r="L4" i="20"/>
  <c r="K53" i="20" s="1"/>
  <c r="Y5" i="20"/>
  <c r="C7" i="20"/>
  <c r="D7" i="20"/>
  <c r="L7" i="20"/>
  <c r="C9" i="20"/>
  <c r="D9" i="20"/>
  <c r="E9" i="20"/>
  <c r="B26" i="20" s="1"/>
  <c r="G9" i="20"/>
  <c r="I9" i="20"/>
  <c r="L9" i="20"/>
  <c r="C11" i="20"/>
  <c r="D11" i="20"/>
  <c r="E11" i="20"/>
  <c r="H24" i="20" s="1"/>
  <c r="G11" i="20"/>
  <c r="I11" i="20"/>
  <c r="L11" i="20"/>
  <c r="C13" i="20"/>
  <c r="D13" i="20"/>
  <c r="E13" i="20"/>
  <c r="B28" i="20" s="1"/>
  <c r="G13" i="20"/>
  <c r="I13" i="20"/>
  <c r="L13" i="20"/>
  <c r="C15" i="20"/>
  <c r="D15" i="20"/>
  <c r="E15" i="20"/>
  <c r="B31" i="20" s="1"/>
  <c r="G15" i="20"/>
  <c r="I15" i="20"/>
  <c r="L15" i="20"/>
  <c r="C17" i="20"/>
  <c r="D17" i="20"/>
  <c r="E17" i="20"/>
  <c r="B32" i="20"/>
  <c r="G17" i="20"/>
  <c r="I17" i="20"/>
  <c r="L17" i="20"/>
  <c r="C19" i="20"/>
  <c r="D19" i="20"/>
  <c r="E19" i="20"/>
  <c r="H30" i="20" s="1"/>
  <c r="G19" i="20"/>
  <c r="I19" i="20"/>
  <c r="L19" i="20"/>
  <c r="C21" i="20"/>
  <c r="D21" i="20"/>
  <c r="E21" i="20"/>
  <c r="J30" i="20" s="1"/>
  <c r="G21" i="20"/>
  <c r="I21" i="20"/>
  <c r="L21" i="20"/>
  <c r="D24" i="20"/>
  <c r="B25" i="20"/>
  <c r="B27" i="20"/>
  <c r="C37" i="20"/>
  <c r="C39" i="20"/>
  <c r="F39" i="20"/>
  <c r="C41" i="20"/>
  <c r="F41" i="20"/>
  <c r="C43" i="20"/>
  <c r="F43" i="20"/>
  <c r="R47" i="20"/>
  <c r="E46" i="20" s="1"/>
  <c r="A1" i="31"/>
  <c r="E2" i="31"/>
  <c r="Y3" i="31"/>
  <c r="A4" i="31"/>
  <c r="E4" i="31"/>
  <c r="L4" i="31"/>
  <c r="K53" i="31" s="1"/>
  <c r="Y5" i="31"/>
  <c r="AI1" i="31" s="1"/>
  <c r="AH1" i="31"/>
  <c r="C7" i="31"/>
  <c r="D7" i="31"/>
  <c r="E7" i="31"/>
  <c r="G7" i="31"/>
  <c r="I7" i="31"/>
  <c r="L7" i="31"/>
  <c r="C9" i="31"/>
  <c r="D9" i="31"/>
  <c r="E9" i="31"/>
  <c r="B26" i="31"/>
  <c r="G9" i="31"/>
  <c r="I9" i="31"/>
  <c r="L9" i="31"/>
  <c r="C11" i="31"/>
  <c r="D11" i="31"/>
  <c r="E11" i="31"/>
  <c r="B27" i="31" s="1"/>
  <c r="G11" i="31"/>
  <c r="I11" i="31"/>
  <c r="L11" i="31"/>
  <c r="C13" i="31"/>
  <c r="D13" i="31"/>
  <c r="E13" i="31"/>
  <c r="G13" i="31"/>
  <c r="I13" i="31"/>
  <c r="L13" i="31"/>
  <c r="C15" i="31"/>
  <c r="D15" i="31"/>
  <c r="E15" i="31"/>
  <c r="B31" i="31" s="1"/>
  <c r="G15" i="31"/>
  <c r="I15" i="31"/>
  <c r="L15" i="31"/>
  <c r="C17" i="31"/>
  <c r="D17" i="31"/>
  <c r="E17" i="31"/>
  <c r="B32" i="31" s="1"/>
  <c r="G17" i="31"/>
  <c r="I17" i="31"/>
  <c r="L17" i="31"/>
  <c r="C19" i="31"/>
  <c r="D19" i="31"/>
  <c r="E19" i="31"/>
  <c r="H30" i="31" s="1"/>
  <c r="G19" i="31"/>
  <c r="I19" i="31"/>
  <c r="L19" i="31"/>
  <c r="C21" i="31"/>
  <c r="D21" i="31"/>
  <c r="E21" i="31"/>
  <c r="B34" i="31"/>
  <c r="G21" i="31"/>
  <c r="I21" i="31"/>
  <c r="L21" i="31"/>
  <c r="F24" i="31"/>
  <c r="J30" i="31"/>
  <c r="F37" i="31"/>
  <c r="C39" i="31"/>
  <c r="F39" i="31"/>
  <c r="C41" i="31"/>
  <c r="F41" i="31"/>
  <c r="C43" i="31"/>
  <c r="F43" i="31"/>
  <c r="R47" i="31"/>
  <c r="A1" i="42"/>
  <c r="E2" i="42"/>
  <c r="Y3" i="42"/>
  <c r="L15" i="42" s="1"/>
  <c r="A4" i="42"/>
  <c r="E4" i="42"/>
  <c r="L4" i="42"/>
  <c r="K53" i="42" s="1"/>
  <c r="Y5" i="42"/>
  <c r="AH1" i="42" s="1"/>
  <c r="C7" i="42"/>
  <c r="D7" i="42"/>
  <c r="E7" i="42"/>
  <c r="G7" i="42"/>
  <c r="I7" i="42"/>
  <c r="L7" i="42"/>
  <c r="C9" i="42"/>
  <c r="D9" i="42"/>
  <c r="L9" i="42"/>
  <c r="C11" i="42"/>
  <c r="D11" i="42"/>
  <c r="E11" i="42"/>
  <c r="B27" i="42" s="1"/>
  <c r="G11" i="42"/>
  <c r="I11" i="42"/>
  <c r="C13" i="42"/>
  <c r="D13" i="42"/>
  <c r="L13" i="42"/>
  <c r="C15" i="42"/>
  <c r="D15" i="42"/>
  <c r="E15" i="42"/>
  <c r="B31" i="42" s="1"/>
  <c r="F37" i="42" s="1"/>
  <c r="G15" i="42"/>
  <c r="I15" i="42"/>
  <c r="C17" i="42"/>
  <c r="D17" i="42"/>
  <c r="L17" i="42"/>
  <c r="C19" i="42"/>
  <c r="D19" i="42"/>
  <c r="E19" i="42"/>
  <c r="G19" i="42"/>
  <c r="I19" i="42"/>
  <c r="L19" i="42"/>
  <c r="C21" i="42"/>
  <c r="D21" i="42"/>
  <c r="L21" i="42"/>
  <c r="F24" i="42"/>
  <c r="J24" i="42"/>
  <c r="B26" i="42"/>
  <c r="B28" i="42"/>
  <c r="F30" i="42"/>
  <c r="J30" i="42"/>
  <c r="B32" i="42"/>
  <c r="B34" i="42"/>
  <c r="C37" i="42"/>
  <c r="C39" i="42"/>
  <c r="F39" i="42"/>
  <c r="C41" i="42"/>
  <c r="F41" i="42"/>
  <c r="C43" i="42"/>
  <c r="F43" i="42"/>
  <c r="R47" i="42"/>
  <c r="A1" i="53"/>
  <c r="AG1" i="53"/>
  <c r="E2" i="53"/>
  <c r="Y3" i="53"/>
  <c r="A4" i="53"/>
  <c r="E4" i="53"/>
  <c r="L4" i="53"/>
  <c r="K53" i="53" s="1"/>
  <c r="Y5" i="53"/>
  <c r="AF1" i="53" s="1"/>
  <c r="C7" i="53"/>
  <c r="D7" i="53"/>
  <c r="L7" i="53"/>
  <c r="C9" i="53"/>
  <c r="D9" i="53"/>
  <c r="L9" i="53"/>
  <c r="C11" i="53"/>
  <c r="D11" i="53"/>
  <c r="L11" i="53"/>
  <c r="C13" i="53"/>
  <c r="D13" i="53"/>
  <c r="L13" i="53"/>
  <c r="C15" i="53"/>
  <c r="D15" i="53"/>
  <c r="L15" i="53"/>
  <c r="C17" i="53"/>
  <c r="D17" i="53"/>
  <c r="L17" i="53"/>
  <c r="C19" i="53"/>
  <c r="D19" i="53"/>
  <c r="L19" i="53"/>
  <c r="C21" i="53"/>
  <c r="D21" i="53"/>
  <c r="L21" i="53"/>
  <c r="D24" i="53"/>
  <c r="F24" i="53"/>
  <c r="H24" i="53"/>
  <c r="B25" i="53"/>
  <c r="B26" i="53"/>
  <c r="B27" i="53"/>
  <c r="D30" i="53"/>
  <c r="H30" i="53"/>
  <c r="B31" i="53"/>
  <c r="B33" i="53"/>
  <c r="F37" i="53"/>
  <c r="C39" i="53"/>
  <c r="F39" i="53"/>
  <c r="C41" i="53"/>
  <c r="F41" i="53"/>
  <c r="C43" i="53"/>
  <c r="F43" i="53"/>
  <c r="R47" i="53"/>
  <c r="E47" i="53"/>
  <c r="A1" i="10"/>
  <c r="E2" i="10"/>
  <c r="Y3" i="10"/>
  <c r="O6" i="10" s="1"/>
  <c r="A4" i="10"/>
  <c r="G4" i="10"/>
  <c r="R4" i="10"/>
  <c r="Y5" i="10"/>
  <c r="B7" i="10"/>
  <c r="C7" i="10"/>
  <c r="D7" i="10"/>
  <c r="G7" i="10"/>
  <c r="I7" i="10"/>
  <c r="U7" i="10"/>
  <c r="B9" i="10"/>
  <c r="C9" i="10"/>
  <c r="D9" i="10"/>
  <c r="F9" i="10"/>
  <c r="K8" i="10" s="1"/>
  <c r="G9" i="10"/>
  <c r="I9" i="10"/>
  <c r="B11" i="10"/>
  <c r="C11" i="10"/>
  <c r="D11" i="10"/>
  <c r="F11" i="10"/>
  <c r="G11" i="10"/>
  <c r="I11" i="10"/>
  <c r="K12" i="10"/>
  <c r="M10" i="10" s="1"/>
  <c r="B13" i="10"/>
  <c r="C13" i="10"/>
  <c r="D13" i="10"/>
  <c r="G13" i="10"/>
  <c r="I13" i="10"/>
  <c r="B15" i="10"/>
  <c r="C15" i="10"/>
  <c r="D15" i="10"/>
  <c r="F15" i="10"/>
  <c r="G15" i="10"/>
  <c r="I15" i="10"/>
  <c r="U16" i="10"/>
  <c r="B17" i="10"/>
  <c r="C17" i="10"/>
  <c r="D17" i="10"/>
  <c r="F17" i="10"/>
  <c r="K16" i="10" s="1"/>
  <c r="M18" i="10" s="1"/>
  <c r="O14" i="10" s="1"/>
  <c r="G17" i="10"/>
  <c r="I17" i="10"/>
  <c r="B19" i="10"/>
  <c r="C19" i="10"/>
  <c r="D19" i="10"/>
  <c r="G19" i="10"/>
  <c r="I19" i="10"/>
  <c r="B21" i="10"/>
  <c r="C21" i="10"/>
  <c r="D21" i="10"/>
  <c r="F21" i="10"/>
  <c r="K20" i="10" s="1"/>
  <c r="G21" i="10"/>
  <c r="I21" i="10"/>
  <c r="O62" i="10"/>
  <c r="R62" i="10"/>
  <c r="A1" i="21"/>
  <c r="E2" i="21"/>
  <c r="Y3" i="21"/>
  <c r="A4" i="21"/>
  <c r="G4" i="21"/>
  <c r="R4" i="21"/>
  <c r="Y5" i="21"/>
  <c r="AC1" i="21" s="1"/>
  <c r="B7" i="21"/>
  <c r="C7" i="21"/>
  <c r="D7" i="21"/>
  <c r="F7" i="21"/>
  <c r="G7" i="21"/>
  <c r="I7" i="21"/>
  <c r="U7" i="21"/>
  <c r="K8" i="21"/>
  <c r="M10" i="21" s="1"/>
  <c r="B9" i="21"/>
  <c r="C9" i="21"/>
  <c r="D9" i="21"/>
  <c r="I9" i="21"/>
  <c r="B11" i="21"/>
  <c r="C11" i="21"/>
  <c r="D11" i="21"/>
  <c r="I11" i="21"/>
  <c r="K12" i="21"/>
  <c r="B13" i="21"/>
  <c r="C13" i="21"/>
  <c r="D13" i="21"/>
  <c r="I13" i="21"/>
  <c r="O14" i="21"/>
  <c r="B15" i="21"/>
  <c r="C15" i="21"/>
  <c r="D15" i="21"/>
  <c r="I15" i="21"/>
  <c r="K16" i="21"/>
  <c r="U16" i="21"/>
  <c r="B17" i="21"/>
  <c r="C17" i="21"/>
  <c r="D17" i="21"/>
  <c r="I17" i="21"/>
  <c r="M18" i="21"/>
  <c r="B19" i="21"/>
  <c r="C19" i="21"/>
  <c r="D19" i="21"/>
  <c r="I19" i="21"/>
  <c r="K20" i="21"/>
  <c r="B21" i="21"/>
  <c r="C21" i="21"/>
  <c r="D21" i="21"/>
  <c r="I21" i="21"/>
  <c r="O62" i="21"/>
  <c r="R62" i="21"/>
  <c r="A1" i="32"/>
  <c r="E2" i="32"/>
  <c r="Y3" i="32"/>
  <c r="F6" i="32" s="1"/>
  <c r="A4" i="32"/>
  <c r="G4" i="32"/>
  <c r="R4" i="32"/>
  <c r="O62" i="32" s="1"/>
  <c r="Y5" i="32"/>
  <c r="AG1" i="32" s="1"/>
  <c r="B7" i="32"/>
  <c r="C7" i="32"/>
  <c r="D7" i="32"/>
  <c r="I7" i="32"/>
  <c r="U7" i="32"/>
  <c r="K8" i="32"/>
  <c r="B9" i="32"/>
  <c r="C9" i="32"/>
  <c r="D9" i="32"/>
  <c r="G9" i="32"/>
  <c r="I9" i="32"/>
  <c r="B11" i="32"/>
  <c r="C11" i="32"/>
  <c r="D11" i="32"/>
  <c r="I11" i="32"/>
  <c r="K12" i="32"/>
  <c r="M10" i="32" s="1"/>
  <c r="O14" i="32" s="1"/>
  <c r="B13" i="32"/>
  <c r="C13" i="32"/>
  <c r="D13" i="32"/>
  <c r="G13" i="32"/>
  <c r="I13" i="32"/>
  <c r="B15" i="32"/>
  <c r="C15" i="32"/>
  <c r="D15" i="32"/>
  <c r="I15" i="32"/>
  <c r="K16" i="32"/>
  <c r="U16" i="32"/>
  <c r="B17" i="32"/>
  <c r="C17" i="32"/>
  <c r="D17" i="32"/>
  <c r="G17" i="32"/>
  <c r="I17" i="32"/>
  <c r="M18" i="32"/>
  <c r="B19" i="32"/>
  <c r="C19" i="32"/>
  <c r="D19" i="32"/>
  <c r="G19" i="32"/>
  <c r="I19" i="32"/>
  <c r="K20" i="32"/>
  <c r="B21" i="32"/>
  <c r="C21" i="32"/>
  <c r="D21" i="32"/>
  <c r="I21" i="32"/>
  <c r="R62" i="32"/>
  <c r="F56" i="32" s="1"/>
  <c r="A1" i="43"/>
  <c r="E2" i="43"/>
  <c r="Y3" i="43"/>
  <c r="A4" i="43"/>
  <c r="G4" i="43"/>
  <c r="R4" i="43"/>
  <c r="O62" i="43" s="1"/>
  <c r="Y5" i="43"/>
  <c r="AG1" i="43" s="1"/>
  <c r="B7" i="43"/>
  <c r="C7" i="43"/>
  <c r="D7" i="43"/>
  <c r="F7" i="43"/>
  <c r="G7" i="43"/>
  <c r="I7" i="43"/>
  <c r="U7" i="43"/>
  <c r="K8" i="43"/>
  <c r="B9" i="43"/>
  <c r="C9" i="43"/>
  <c r="D9" i="43"/>
  <c r="I9" i="43"/>
  <c r="B11" i="43"/>
  <c r="C11" i="43"/>
  <c r="D11" i="43"/>
  <c r="F11" i="43"/>
  <c r="G11" i="43"/>
  <c r="I11" i="43"/>
  <c r="K12" i="43"/>
  <c r="M10" i="43" s="1"/>
  <c r="B13" i="43"/>
  <c r="C13" i="43"/>
  <c r="D13" i="43"/>
  <c r="I13" i="43"/>
  <c r="B15" i="43"/>
  <c r="C15" i="43"/>
  <c r="D15" i="43"/>
  <c r="F15" i="43"/>
  <c r="K16" i="43" s="1"/>
  <c r="M18" i="43" s="1"/>
  <c r="O14" i="43" s="1"/>
  <c r="G15" i="43"/>
  <c r="I15" i="43"/>
  <c r="U16" i="43"/>
  <c r="B17" i="43"/>
  <c r="C17" i="43"/>
  <c r="D17" i="43"/>
  <c r="I17" i="43"/>
  <c r="B19" i="43"/>
  <c r="C19" i="43"/>
  <c r="D19" i="43"/>
  <c r="F19" i="43"/>
  <c r="G19" i="43"/>
  <c r="I19" i="43"/>
  <c r="K20" i="43"/>
  <c r="B21" i="43"/>
  <c r="C21" i="43"/>
  <c r="D21" i="43"/>
  <c r="I21" i="43"/>
  <c r="R62" i="43"/>
  <c r="F55" i="43" s="1"/>
  <c r="A1" i="2"/>
  <c r="A5" i="2"/>
  <c r="B5" i="2"/>
  <c r="P22" i="2"/>
  <c r="U8" i="10" s="1"/>
  <c r="P23" i="2"/>
  <c r="P24" i="2"/>
  <c r="P25" i="2"/>
  <c r="P26" i="2"/>
  <c r="P27" i="2"/>
  <c r="P28" i="2"/>
  <c r="P29" i="2"/>
  <c r="A1" i="25"/>
  <c r="C2" i="25"/>
  <c r="A5" i="25"/>
  <c r="C5" i="25"/>
  <c r="D5" i="25"/>
  <c r="H5" i="25"/>
  <c r="J40" i="25"/>
  <c r="K40" i="25"/>
  <c r="L40" i="25"/>
  <c r="P40" i="25"/>
  <c r="M40" i="25" s="1"/>
  <c r="J41" i="25"/>
  <c r="K41" i="25"/>
  <c r="L41" i="25"/>
  <c r="P41" i="25"/>
  <c r="M41" i="25" s="1"/>
  <c r="J42" i="25"/>
  <c r="K42" i="25"/>
  <c r="L42" i="25"/>
  <c r="P42" i="25"/>
  <c r="M42" i="25" s="1"/>
  <c r="J43" i="25"/>
  <c r="K43" i="25"/>
  <c r="L43" i="25"/>
  <c r="P43" i="25"/>
  <c r="M43" i="25" s="1"/>
  <c r="J44" i="25"/>
  <c r="K44" i="25"/>
  <c r="L44" i="25"/>
  <c r="P44" i="25"/>
  <c r="M44" i="25" s="1"/>
  <c r="J45" i="25"/>
  <c r="K45" i="25"/>
  <c r="L45" i="25"/>
  <c r="P45" i="25"/>
  <c r="M45" i="25" s="1"/>
  <c r="J46" i="25"/>
  <c r="K46" i="25"/>
  <c r="L46" i="25"/>
  <c r="P46" i="25"/>
  <c r="M46" i="25" s="1"/>
  <c r="J47" i="25"/>
  <c r="K47" i="25"/>
  <c r="L47" i="25"/>
  <c r="P47" i="25"/>
  <c r="M47" i="25" s="1"/>
  <c r="J48" i="25"/>
  <c r="K48" i="25"/>
  <c r="L48" i="25"/>
  <c r="P48" i="25"/>
  <c r="M48" i="25"/>
  <c r="J49" i="25"/>
  <c r="K49" i="25"/>
  <c r="L49" i="25"/>
  <c r="P49" i="25"/>
  <c r="M49" i="25"/>
  <c r="J50" i="25"/>
  <c r="K50" i="25"/>
  <c r="L50" i="25"/>
  <c r="P50" i="25"/>
  <c r="M50" i="25" s="1"/>
  <c r="J51" i="25"/>
  <c r="K51" i="25"/>
  <c r="L51" i="25"/>
  <c r="P51" i="25"/>
  <c r="M51" i="25" s="1"/>
  <c r="J52" i="25"/>
  <c r="K52" i="25"/>
  <c r="L52" i="25"/>
  <c r="P52" i="25"/>
  <c r="M52" i="25" s="1"/>
  <c r="J53" i="25"/>
  <c r="K53" i="25"/>
  <c r="L53" i="25"/>
  <c r="P53" i="25"/>
  <c r="M53" i="25" s="1"/>
  <c r="J54" i="25"/>
  <c r="K54" i="25"/>
  <c r="L54" i="25"/>
  <c r="P54" i="25"/>
  <c r="M54" i="25" s="1"/>
  <c r="J55" i="25"/>
  <c r="K55" i="25"/>
  <c r="L55" i="25"/>
  <c r="P55" i="25"/>
  <c r="M55" i="25" s="1"/>
  <c r="J56" i="25"/>
  <c r="K56" i="25"/>
  <c r="L56" i="25"/>
  <c r="P56" i="25"/>
  <c r="M56" i="25" s="1"/>
  <c r="J57" i="25"/>
  <c r="K57" i="25"/>
  <c r="L57" i="25"/>
  <c r="P57" i="25"/>
  <c r="M57" i="25" s="1"/>
  <c r="J58" i="25"/>
  <c r="K58" i="25"/>
  <c r="L58" i="25"/>
  <c r="M58" i="25"/>
  <c r="P58" i="25"/>
  <c r="J59" i="25"/>
  <c r="K59" i="25"/>
  <c r="L59" i="25"/>
  <c r="P59" i="25"/>
  <c r="M59" i="25" s="1"/>
  <c r="J60" i="25"/>
  <c r="K60" i="25"/>
  <c r="L60" i="25"/>
  <c r="P60" i="25"/>
  <c r="M60" i="25" s="1"/>
  <c r="J61" i="25"/>
  <c r="K61" i="25"/>
  <c r="L61" i="25"/>
  <c r="P61" i="25"/>
  <c r="M61" i="25"/>
  <c r="J62" i="25"/>
  <c r="K62" i="25"/>
  <c r="L62" i="25"/>
  <c r="P62" i="25"/>
  <c r="M62" i="25" s="1"/>
  <c r="J63" i="25"/>
  <c r="K63" i="25"/>
  <c r="L63" i="25"/>
  <c r="P63" i="25"/>
  <c r="M63" i="25" s="1"/>
  <c r="J64" i="25"/>
  <c r="K64" i="25"/>
  <c r="L64" i="25"/>
  <c r="P64" i="25"/>
  <c r="M64" i="25" s="1"/>
  <c r="J65" i="25"/>
  <c r="K65" i="25"/>
  <c r="L65" i="25"/>
  <c r="P65" i="25"/>
  <c r="M65" i="25" s="1"/>
  <c r="J66" i="25"/>
  <c r="K66" i="25"/>
  <c r="L66" i="25"/>
  <c r="P66" i="25"/>
  <c r="M66" i="25" s="1"/>
  <c r="J67" i="25"/>
  <c r="K67" i="25"/>
  <c r="L67" i="25"/>
  <c r="P67" i="25"/>
  <c r="M67" i="25" s="1"/>
  <c r="J68" i="25"/>
  <c r="K68" i="25"/>
  <c r="L68" i="25"/>
  <c r="P68" i="25"/>
  <c r="M68" i="25" s="1"/>
  <c r="J69" i="25"/>
  <c r="K69" i="25"/>
  <c r="L69" i="25"/>
  <c r="P69" i="25"/>
  <c r="M69" i="25" s="1"/>
  <c r="J70" i="25"/>
  <c r="K70" i="25"/>
  <c r="L70" i="25"/>
  <c r="P70" i="25"/>
  <c r="M70" i="25" s="1"/>
  <c r="J71" i="25"/>
  <c r="K71" i="25"/>
  <c r="L71" i="25"/>
  <c r="P71" i="25"/>
  <c r="M71" i="25" s="1"/>
  <c r="J72" i="25"/>
  <c r="K72" i="25"/>
  <c r="L72" i="25"/>
  <c r="P72" i="25"/>
  <c r="M72" i="25" s="1"/>
  <c r="J73" i="25"/>
  <c r="K73" i="25"/>
  <c r="L73" i="25"/>
  <c r="P73" i="25"/>
  <c r="M73" i="25"/>
  <c r="J74" i="25"/>
  <c r="K74" i="25"/>
  <c r="L74" i="25"/>
  <c r="P74" i="25"/>
  <c r="M74" i="25" s="1"/>
  <c r="J75" i="25"/>
  <c r="K75" i="25"/>
  <c r="L75" i="25"/>
  <c r="M75" i="25"/>
  <c r="P75" i="25"/>
  <c r="J76" i="25"/>
  <c r="K76" i="25"/>
  <c r="L76" i="25"/>
  <c r="P76" i="25"/>
  <c r="M76" i="25" s="1"/>
  <c r="J77" i="25"/>
  <c r="K77" i="25"/>
  <c r="L77" i="25"/>
  <c r="P77" i="25"/>
  <c r="M77" i="25" s="1"/>
  <c r="J78" i="25"/>
  <c r="K78" i="25"/>
  <c r="L78" i="25"/>
  <c r="P78" i="25"/>
  <c r="M78" i="25" s="1"/>
  <c r="J79" i="25"/>
  <c r="K79" i="25"/>
  <c r="L79" i="25"/>
  <c r="P79" i="25"/>
  <c r="M79" i="25" s="1"/>
  <c r="J80" i="25"/>
  <c r="K80" i="25"/>
  <c r="L80" i="25"/>
  <c r="P80" i="25"/>
  <c r="M80" i="25" s="1"/>
  <c r="J81" i="25"/>
  <c r="K81" i="25"/>
  <c r="L81" i="25"/>
  <c r="P81" i="25"/>
  <c r="M81" i="25"/>
  <c r="J82" i="25"/>
  <c r="K82" i="25"/>
  <c r="L82" i="25"/>
  <c r="P82" i="25"/>
  <c r="M82" i="25" s="1"/>
  <c r="J83" i="25"/>
  <c r="K83" i="25"/>
  <c r="L83" i="25"/>
  <c r="M83" i="25"/>
  <c r="P83" i="25"/>
  <c r="J84" i="25"/>
  <c r="K84" i="25"/>
  <c r="L84" i="25"/>
  <c r="P84" i="25"/>
  <c r="M84" i="25" s="1"/>
  <c r="J85" i="25"/>
  <c r="K85" i="25"/>
  <c r="L85" i="25"/>
  <c r="P85" i="25"/>
  <c r="M85" i="25" s="1"/>
  <c r="J86" i="25"/>
  <c r="K86" i="25"/>
  <c r="L86" i="25"/>
  <c r="P86" i="25"/>
  <c r="M86" i="25"/>
  <c r="J87" i="25"/>
  <c r="K87" i="25"/>
  <c r="L87" i="25"/>
  <c r="M87" i="25"/>
  <c r="P87" i="25"/>
  <c r="J88" i="25"/>
  <c r="K88" i="25"/>
  <c r="L88" i="25"/>
  <c r="P88" i="25"/>
  <c r="M88" i="25" s="1"/>
  <c r="J89" i="25"/>
  <c r="K89" i="25"/>
  <c r="L89" i="25"/>
  <c r="P89" i="25"/>
  <c r="M89" i="25" s="1"/>
  <c r="J90" i="25"/>
  <c r="K90" i="25"/>
  <c r="L90" i="25"/>
  <c r="P90" i="25"/>
  <c r="M90" i="25" s="1"/>
  <c r="J91" i="25"/>
  <c r="K91" i="25"/>
  <c r="L91" i="25"/>
  <c r="M91" i="25"/>
  <c r="P91" i="25"/>
  <c r="J92" i="25"/>
  <c r="K92" i="25"/>
  <c r="L92" i="25"/>
  <c r="P92" i="25"/>
  <c r="M92" i="25" s="1"/>
  <c r="J93" i="25"/>
  <c r="K93" i="25"/>
  <c r="L93" i="25"/>
  <c r="P93" i="25"/>
  <c r="M93" i="25"/>
  <c r="J94" i="25"/>
  <c r="K94" i="25"/>
  <c r="L94" i="25"/>
  <c r="P94" i="25"/>
  <c r="M94" i="25"/>
  <c r="J95" i="25"/>
  <c r="K95" i="25"/>
  <c r="L95" i="25"/>
  <c r="M95" i="25"/>
  <c r="P95" i="25"/>
  <c r="J96" i="25"/>
  <c r="K96" i="25"/>
  <c r="L96" i="25"/>
  <c r="P96" i="25"/>
  <c r="M96" i="25" s="1"/>
  <c r="J97" i="25"/>
  <c r="K97" i="25"/>
  <c r="L97" i="25"/>
  <c r="P97" i="25"/>
  <c r="M97" i="25" s="1"/>
  <c r="J98" i="25"/>
  <c r="K98" i="25"/>
  <c r="L98" i="25"/>
  <c r="P98" i="25"/>
  <c r="M98" i="25" s="1"/>
  <c r="J99" i="25"/>
  <c r="K99" i="25"/>
  <c r="L99" i="25"/>
  <c r="P99" i="25"/>
  <c r="M99" i="25" s="1"/>
  <c r="J100" i="25"/>
  <c r="K100" i="25"/>
  <c r="L100" i="25"/>
  <c r="P100" i="25"/>
  <c r="M100" i="25" s="1"/>
  <c r="J101" i="25"/>
  <c r="K101" i="25"/>
  <c r="L101" i="25"/>
  <c r="P101" i="25"/>
  <c r="M101" i="25"/>
  <c r="J102" i="25"/>
  <c r="K102" i="25"/>
  <c r="L102" i="25"/>
  <c r="P102" i="25"/>
  <c r="M102" i="25" s="1"/>
  <c r="J103" i="25"/>
  <c r="K103" i="25"/>
  <c r="L103" i="25"/>
  <c r="M103" i="25"/>
  <c r="P103" i="25"/>
  <c r="J104" i="25"/>
  <c r="K104" i="25"/>
  <c r="L104" i="25"/>
  <c r="P104" i="25"/>
  <c r="M104" i="25" s="1"/>
  <c r="J105" i="25"/>
  <c r="K105" i="25"/>
  <c r="L105" i="25"/>
  <c r="P105" i="25"/>
  <c r="M105" i="25" s="1"/>
  <c r="J106" i="25"/>
  <c r="K106" i="25"/>
  <c r="L106" i="25"/>
  <c r="P106" i="25"/>
  <c r="M106" i="25" s="1"/>
  <c r="J107" i="25"/>
  <c r="K107" i="25"/>
  <c r="L107" i="25"/>
  <c r="P107" i="25"/>
  <c r="M107" i="25" s="1"/>
  <c r="J108" i="25"/>
  <c r="K108" i="25"/>
  <c r="L108" i="25"/>
  <c r="P108" i="25"/>
  <c r="M108" i="25" s="1"/>
  <c r="J109" i="25"/>
  <c r="K109" i="25"/>
  <c r="L109" i="25"/>
  <c r="P109" i="25"/>
  <c r="M109" i="25"/>
  <c r="J110" i="25"/>
  <c r="K110" i="25"/>
  <c r="L110" i="25"/>
  <c r="P110" i="25"/>
  <c r="M110" i="25" s="1"/>
  <c r="J111" i="25"/>
  <c r="K111" i="25"/>
  <c r="L111" i="25"/>
  <c r="M111" i="25"/>
  <c r="P111" i="25"/>
  <c r="J112" i="25"/>
  <c r="K112" i="25"/>
  <c r="L112" i="25"/>
  <c r="P112" i="25"/>
  <c r="M112" i="25" s="1"/>
  <c r="J113" i="25"/>
  <c r="K113" i="25"/>
  <c r="L113" i="25"/>
  <c r="P113" i="25"/>
  <c r="M113" i="25"/>
  <c r="J114" i="25"/>
  <c r="K114" i="25"/>
  <c r="L114" i="25"/>
  <c r="P114" i="25"/>
  <c r="M114" i="25" s="1"/>
  <c r="J115" i="25"/>
  <c r="K115" i="25"/>
  <c r="L115" i="25"/>
  <c r="P115" i="25"/>
  <c r="M115" i="25" s="1"/>
  <c r="J116" i="25"/>
  <c r="K116" i="25"/>
  <c r="L116" i="25"/>
  <c r="P116" i="25"/>
  <c r="M116" i="25" s="1"/>
  <c r="J117" i="25"/>
  <c r="K117" i="25"/>
  <c r="L117" i="25"/>
  <c r="P117" i="25"/>
  <c r="M117" i="25" s="1"/>
  <c r="J118" i="25"/>
  <c r="K118" i="25"/>
  <c r="L118" i="25"/>
  <c r="P118" i="25"/>
  <c r="M118" i="25" s="1"/>
  <c r="J119" i="25"/>
  <c r="K119" i="25"/>
  <c r="L119" i="25"/>
  <c r="P119" i="25"/>
  <c r="M119" i="25" s="1"/>
  <c r="J120" i="25"/>
  <c r="K120" i="25"/>
  <c r="L120" i="25"/>
  <c r="P120" i="25"/>
  <c r="M120" i="25" s="1"/>
  <c r="J121" i="25"/>
  <c r="K121" i="25"/>
  <c r="L121" i="25"/>
  <c r="P121" i="25"/>
  <c r="M121" i="25"/>
  <c r="J122" i="25"/>
  <c r="K122" i="25"/>
  <c r="L122" i="25"/>
  <c r="P122" i="25"/>
  <c r="M122" i="25" s="1"/>
  <c r="J123" i="25"/>
  <c r="K123" i="25"/>
  <c r="L123" i="25"/>
  <c r="M123" i="25"/>
  <c r="P123" i="25"/>
  <c r="J124" i="25"/>
  <c r="K124" i="25"/>
  <c r="L124" i="25"/>
  <c r="P124" i="25"/>
  <c r="M124" i="25" s="1"/>
  <c r="J125" i="25"/>
  <c r="K125" i="25"/>
  <c r="L125" i="25"/>
  <c r="P125" i="25"/>
  <c r="M125" i="25" s="1"/>
  <c r="J126" i="25"/>
  <c r="K126" i="25"/>
  <c r="L126" i="25"/>
  <c r="P126" i="25"/>
  <c r="M126" i="25"/>
  <c r="J127" i="25"/>
  <c r="K127" i="25"/>
  <c r="L127" i="25"/>
  <c r="P127" i="25"/>
  <c r="M127" i="25" s="1"/>
  <c r="J128" i="25"/>
  <c r="K128" i="25"/>
  <c r="L128" i="25"/>
  <c r="P128" i="25"/>
  <c r="M128" i="25" s="1"/>
  <c r="J129" i="25"/>
  <c r="K129" i="25"/>
  <c r="L129" i="25"/>
  <c r="P129" i="25"/>
  <c r="M129" i="25" s="1"/>
  <c r="J130" i="25"/>
  <c r="K130" i="25"/>
  <c r="L130" i="25"/>
  <c r="P130" i="25"/>
  <c r="M130" i="25" s="1"/>
  <c r="J131" i="25"/>
  <c r="K131" i="25"/>
  <c r="L131" i="25"/>
  <c r="M131" i="25"/>
  <c r="P131" i="25"/>
  <c r="J132" i="25"/>
  <c r="K132" i="25"/>
  <c r="L132" i="25"/>
  <c r="P132" i="25"/>
  <c r="M132" i="25" s="1"/>
  <c r="J133" i="25"/>
  <c r="K133" i="25"/>
  <c r="L133" i="25"/>
  <c r="P133" i="25"/>
  <c r="M133" i="25"/>
  <c r="J134" i="25"/>
  <c r="K134" i="25"/>
  <c r="L134" i="25"/>
  <c r="P134" i="25"/>
  <c r="M134" i="25" s="1"/>
  <c r="J135" i="25"/>
  <c r="K135" i="25"/>
  <c r="L135" i="25"/>
  <c r="P135" i="25"/>
  <c r="M135" i="25" s="1"/>
  <c r="J136" i="25"/>
  <c r="K136" i="25"/>
  <c r="L136" i="25"/>
  <c r="P136" i="25"/>
  <c r="M136" i="25" s="1"/>
  <c r="J137" i="25"/>
  <c r="K137" i="25"/>
  <c r="L137" i="25"/>
  <c r="P137" i="25"/>
  <c r="M137" i="25" s="1"/>
  <c r="J138" i="25"/>
  <c r="K138" i="25"/>
  <c r="L138" i="25"/>
  <c r="M138" i="25"/>
  <c r="P138" i="25"/>
  <c r="J139" i="25"/>
  <c r="K139" i="25"/>
  <c r="L139" i="25"/>
  <c r="P139" i="25"/>
  <c r="M139" i="25" s="1"/>
  <c r="J140" i="25"/>
  <c r="K140" i="25"/>
  <c r="L140" i="25"/>
  <c r="P140" i="25"/>
  <c r="M140" i="25" s="1"/>
  <c r="J141" i="25"/>
  <c r="K141" i="25"/>
  <c r="L141" i="25"/>
  <c r="P141" i="25"/>
  <c r="M141" i="25"/>
  <c r="J142" i="25"/>
  <c r="K142" i="25"/>
  <c r="L142" i="25"/>
  <c r="P142" i="25"/>
  <c r="M142" i="25" s="1"/>
  <c r="J143" i="25"/>
  <c r="K143" i="25"/>
  <c r="L143" i="25"/>
  <c r="M143" i="25"/>
  <c r="P143" i="25"/>
  <c r="J144" i="25"/>
  <c r="K144" i="25"/>
  <c r="L144" i="25"/>
  <c r="P144" i="25"/>
  <c r="M144" i="25" s="1"/>
  <c r="J145" i="25"/>
  <c r="K145" i="25"/>
  <c r="L145" i="25"/>
  <c r="P145" i="25"/>
  <c r="M145" i="25" s="1"/>
  <c r="J146" i="25"/>
  <c r="K146" i="25"/>
  <c r="L146" i="25"/>
  <c r="P146" i="25"/>
  <c r="M146" i="25" s="1"/>
  <c r="J147" i="25"/>
  <c r="K147" i="25"/>
  <c r="L147" i="25"/>
  <c r="P147" i="25"/>
  <c r="M147" i="25" s="1"/>
  <c r="J148" i="25"/>
  <c r="K148" i="25"/>
  <c r="L148" i="25"/>
  <c r="P148" i="25"/>
  <c r="M148" i="25" s="1"/>
  <c r="J149" i="25"/>
  <c r="K149" i="25"/>
  <c r="L149" i="25"/>
  <c r="P149" i="25"/>
  <c r="M149" i="25" s="1"/>
  <c r="J150" i="25"/>
  <c r="K150" i="25"/>
  <c r="L150" i="25"/>
  <c r="P150" i="25"/>
  <c r="M150" i="25" s="1"/>
  <c r="J151" i="25"/>
  <c r="K151" i="25"/>
  <c r="L151" i="25"/>
  <c r="M151" i="25"/>
  <c r="P151" i="25"/>
  <c r="J152" i="25"/>
  <c r="K152" i="25"/>
  <c r="L152" i="25"/>
  <c r="P152" i="25"/>
  <c r="M152" i="25" s="1"/>
  <c r="J153" i="25"/>
  <c r="K153" i="25"/>
  <c r="L153" i="25"/>
  <c r="P153" i="25"/>
  <c r="M153" i="25"/>
  <c r="J154" i="25"/>
  <c r="K154" i="25"/>
  <c r="L154" i="25"/>
  <c r="M154" i="25"/>
  <c r="P154" i="25"/>
  <c r="J155" i="25"/>
  <c r="K155" i="25"/>
  <c r="L155" i="25"/>
  <c r="M155" i="25"/>
  <c r="P155" i="25"/>
  <c r="J156" i="25"/>
  <c r="K156" i="25"/>
  <c r="L156" i="25"/>
  <c r="P156" i="25"/>
  <c r="M156" i="25" s="1"/>
  <c r="A1" i="36"/>
  <c r="C2" i="36"/>
  <c r="A5" i="36"/>
  <c r="C5" i="36"/>
  <c r="D5" i="36"/>
  <c r="H5" i="36"/>
  <c r="J40" i="36"/>
  <c r="K40" i="36"/>
  <c r="L40" i="36"/>
  <c r="M40" i="36"/>
  <c r="P40" i="36"/>
  <c r="J41" i="36"/>
  <c r="K41" i="36"/>
  <c r="L41" i="36"/>
  <c r="P41" i="36"/>
  <c r="M41" i="36" s="1"/>
  <c r="J42" i="36"/>
  <c r="K42" i="36"/>
  <c r="L42" i="36"/>
  <c r="P42" i="36"/>
  <c r="M42" i="36" s="1"/>
  <c r="J43" i="36"/>
  <c r="K43" i="36"/>
  <c r="L43" i="36"/>
  <c r="P43" i="36"/>
  <c r="M43" i="36" s="1"/>
  <c r="J44" i="36"/>
  <c r="K44" i="36"/>
  <c r="L44" i="36"/>
  <c r="M44" i="36"/>
  <c r="P44" i="36"/>
  <c r="J45" i="36"/>
  <c r="K45" i="36"/>
  <c r="L45" i="36"/>
  <c r="P45" i="36"/>
  <c r="M45" i="36" s="1"/>
  <c r="J46" i="36"/>
  <c r="K46" i="36"/>
  <c r="L46" i="36"/>
  <c r="P46" i="36"/>
  <c r="M46" i="36"/>
  <c r="J47" i="36"/>
  <c r="K47" i="36"/>
  <c r="L47" i="36"/>
  <c r="P47" i="36"/>
  <c r="M47" i="36" s="1"/>
  <c r="J48" i="36"/>
  <c r="K48" i="36"/>
  <c r="L48" i="36"/>
  <c r="P48" i="36"/>
  <c r="M48" i="36" s="1"/>
  <c r="J49" i="36"/>
  <c r="K49" i="36"/>
  <c r="L49" i="36"/>
  <c r="P49" i="36"/>
  <c r="M49" i="36" s="1"/>
  <c r="J50" i="36"/>
  <c r="K50" i="36"/>
  <c r="L50" i="36"/>
  <c r="P50" i="36"/>
  <c r="M50" i="36" s="1"/>
  <c r="J51" i="36"/>
  <c r="K51" i="36"/>
  <c r="L51" i="36"/>
  <c r="P51" i="36"/>
  <c r="M51" i="36" s="1"/>
  <c r="J52" i="36"/>
  <c r="K52" i="36"/>
  <c r="L52" i="36"/>
  <c r="M52" i="36"/>
  <c r="P52" i="36"/>
  <c r="J53" i="36"/>
  <c r="K53" i="36"/>
  <c r="L53" i="36"/>
  <c r="P53" i="36"/>
  <c r="M53" i="36" s="1"/>
  <c r="J54" i="36"/>
  <c r="K54" i="36"/>
  <c r="L54" i="36"/>
  <c r="P54" i="36"/>
  <c r="M54" i="36"/>
  <c r="J55" i="36"/>
  <c r="K55" i="36"/>
  <c r="L55" i="36"/>
  <c r="P55" i="36"/>
  <c r="M55" i="36" s="1"/>
  <c r="J56" i="36"/>
  <c r="K56" i="36"/>
  <c r="L56" i="36"/>
  <c r="P56" i="36"/>
  <c r="M56" i="36" s="1"/>
  <c r="J57" i="36"/>
  <c r="K57" i="36"/>
  <c r="L57" i="36"/>
  <c r="P57" i="36"/>
  <c r="M57" i="36" s="1"/>
  <c r="J58" i="36"/>
  <c r="K58" i="36"/>
  <c r="L58" i="36"/>
  <c r="P58" i="36"/>
  <c r="M58" i="36" s="1"/>
  <c r="J59" i="36"/>
  <c r="K59" i="36"/>
  <c r="L59" i="36"/>
  <c r="P59" i="36"/>
  <c r="M59" i="36" s="1"/>
  <c r="J60" i="36"/>
  <c r="K60" i="36"/>
  <c r="L60" i="36"/>
  <c r="M60" i="36"/>
  <c r="P60" i="36"/>
  <c r="J61" i="36"/>
  <c r="K61" i="36"/>
  <c r="L61" i="36"/>
  <c r="P61" i="36"/>
  <c r="M61" i="36" s="1"/>
  <c r="J62" i="36"/>
  <c r="K62" i="36"/>
  <c r="L62" i="36"/>
  <c r="P62" i="36"/>
  <c r="M62" i="36"/>
  <c r="J63" i="36"/>
  <c r="K63" i="36"/>
  <c r="L63" i="36"/>
  <c r="P63" i="36"/>
  <c r="M63" i="36" s="1"/>
  <c r="J64" i="36"/>
  <c r="K64" i="36"/>
  <c r="L64" i="36"/>
  <c r="P64" i="36"/>
  <c r="M64" i="36" s="1"/>
  <c r="J65" i="36"/>
  <c r="K65" i="36"/>
  <c r="L65" i="36"/>
  <c r="P65" i="36"/>
  <c r="M65" i="36" s="1"/>
  <c r="J66" i="36"/>
  <c r="K66" i="36"/>
  <c r="L66" i="36"/>
  <c r="P66" i="36"/>
  <c r="M66" i="36" s="1"/>
  <c r="J67" i="36"/>
  <c r="K67" i="36"/>
  <c r="L67" i="36"/>
  <c r="P67" i="36"/>
  <c r="M67" i="36" s="1"/>
  <c r="J68" i="36"/>
  <c r="K68" i="36"/>
  <c r="L68" i="36"/>
  <c r="P68" i="36"/>
  <c r="M68" i="36" s="1"/>
  <c r="J69" i="36"/>
  <c r="K69" i="36"/>
  <c r="L69" i="36"/>
  <c r="P69" i="36"/>
  <c r="M69" i="36" s="1"/>
  <c r="J70" i="36"/>
  <c r="K70" i="36"/>
  <c r="L70" i="36"/>
  <c r="P70" i="36"/>
  <c r="M70" i="36" s="1"/>
  <c r="J71" i="36"/>
  <c r="K71" i="36"/>
  <c r="L71" i="36"/>
  <c r="P71" i="36"/>
  <c r="M71" i="36" s="1"/>
  <c r="J72" i="36"/>
  <c r="K72" i="36"/>
  <c r="L72" i="36"/>
  <c r="P72" i="36"/>
  <c r="M72" i="36" s="1"/>
  <c r="J73" i="36"/>
  <c r="K73" i="36"/>
  <c r="L73" i="36"/>
  <c r="P73" i="36"/>
  <c r="M73" i="36" s="1"/>
  <c r="J74" i="36"/>
  <c r="K74" i="36"/>
  <c r="L74" i="36"/>
  <c r="P74" i="36"/>
  <c r="M74" i="36"/>
  <c r="J75" i="36"/>
  <c r="K75" i="36"/>
  <c r="L75" i="36"/>
  <c r="P75" i="36"/>
  <c r="M75" i="36" s="1"/>
  <c r="J76" i="36"/>
  <c r="K76" i="36"/>
  <c r="L76" i="36"/>
  <c r="P76" i="36"/>
  <c r="M76" i="36" s="1"/>
  <c r="J77" i="36"/>
  <c r="K77" i="36"/>
  <c r="L77" i="36"/>
  <c r="P77" i="36"/>
  <c r="M77" i="36" s="1"/>
  <c r="J78" i="36"/>
  <c r="K78" i="36"/>
  <c r="L78" i="36"/>
  <c r="P78" i="36"/>
  <c r="M78" i="36"/>
  <c r="J79" i="36"/>
  <c r="K79" i="36"/>
  <c r="L79" i="36"/>
  <c r="P79" i="36"/>
  <c r="M79" i="36" s="1"/>
  <c r="J80" i="36"/>
  <c r="K80" i="36"/>
  <c r="L80" i="36"/>
  <c r="P80" i="36"/>
  <c r="M80" i="36" s="1"/>
  <c r="J81" i="36"/>
  <c r="K81" i="36"/>
  <c r="L81" i="36"/>
  <c r="P81" i="36"/>
  <c r="M81" i="36" s="1"/>
  <c r="J82" i="36"/>
  <c r="K82" i="36"/>
  <c r="L82" i="36"/>
  <c r="P82" i="36"/>
  <c r="M82" i="36" s="1"/>
  <c r="J83" i="36"/>
  <c r="K83" i="36"/>
  <c r="L83" i="36"/>
  <c r="P83" i="36"/>
  <c r="M83" i="36" s="1"/>
  <c r="J84" i="36"/>
  <c r="K84" i="36"/>
  <c r="L84" i="36"/>
  <c r="P84" i="36"/>
  <c r="M84" i="36" s="1"/>
  <c r="J85" i="36"/>
  <c r="K85" i="36"/>
  <c r="L85" i="36"/>
  <c r="P85" i="36"/>
  <c r="M85" i="36" s="1"/>
  <c r="J86" i="36"/>
  <c r="K86" i="36"/>
  <c r="L86" i="36"/>
  <c r="P86" i="36"/>
  <c r="M86" i="36" s="1"/>
  <c r="J87" i="36"/>
  <c r="K87" i="36"/>
  <c r="L87" i="36"/>
  <c r="P87" i="36"/>
  <c r="M87" i="36" s="1"/>
  <c r="J88" i="36"/>
  <c r="K88" i="36"/>
  <c r="L88" i="36"/>
  <c r="P88" i="36"/>
  <c r="M88" i="36" s="1"/>
  <c r="J89" i="36"/>
  <c r="K89" i="36"/>
  <c r="L89" i="36"/>
  <c r="P89" i="36"/>
  <c r="M89" i="36" s="1"/>
  <c r="J90" i="36"/>
  <c r="K90" i="36"/>
  <c r="L90" i="36"/>
  <c r="P90" i="36"/>
  <c r="M90" i="36"/>
  <c r="J91" i="36"/>
  <c r="K91" i="36"/>
  <c r="L91" i="36"/>
  <c r="P91" i="36"/>
  <c r="M91" i="36" s="1"/>
  <c r="J92" i="36"/>
  <c r="K92" i="36"/>
  <c r="L92" i="36"/>
  <c r="P92" i="36"/>
  <c r="M92" i="36" s="1"/>
  <c r="J93" i="36"/>
  <c r="K93" i="36"/>
  <c r="L93" i="36"/>
  <c r="P93" i="36"/>
  <c r="M93" i="36" s="1"/>
  <c r="J94" i="36"/>
  <c r="K94" i="36"/>
  <c r="L94" i="36"/>
  <c r="P94" i="36"/>
  <c r="M94" i="36"/>
  <c r="J95" i="36"/>
  <c r="K95" i="36"/>
  <c r="L95" i="36"/>
  <c r="P95" i="36"/>
  <c r="M95" i="36" s="1"/>
  <c r="J96" i="36"/>
  <c r="K96" i="36"/>
  <c r="L96" i="36"/>
  <c r="P96" i="36"/>
  <c r="M96" i="36" s="1"/>
  <c r="J97" i="36"/>
  <c r="K97" i="36"/>
  <c r="L97" i="36"/>
  <c r="P97" i="36"/>
  <c r="M97" i="36" s="1"/>
  <c r="J98" i="36"/>
  <c r="K98" i="36"/>
  <c r="L98" i="36"/>
  <c r="P98" i="36"/>
  <c r="M98" i="36" s="1"/>
  <c r="J99" i="36"/>
  <c r="K99" i="36"/>
  <c r="L99" i="36"/>
  <c r="P99" i="36"/>
  <c r="M99" i="36" s="1"/>
  <c r="J100" i="36"/>
  <c r="K100" i="36"/>
  <c r="L100" i="36"/>
  <c r="P100" i="36"/>
  <c r="M100" i="36" s="1"/>
  <c r="J101" i="36"/>
  <c r="K101" i="36"/>
  <c r="L101" i="36"/>
  <c r="P101" i="36"/>
  <c r="M101" i="36" s="1"/>
  <c r="J102" i="36"/>
  <c r="K102" i="36"/>
  <c r="L102" i="36"/>
  <c r="P102" i="36"/>
  <c r="M102" i="36" s="1"/>
  <c r="J103" i="36"/>
  <c r="K103" i="36"/>
  <c r="L103" i="36"/>
  <c r="P103" i="36"/>
  <c r="M103" i="36" s="1"/>
  <c r="J104" i="36"/>
  <c r="K104" i="36"/>
  <c r="L104" i="36"/>
  <c r="P104" i="36"/>
  <c r="M104" i="36"/>
  <c r="J105" i="36"/>
  <c r="K105" i="36"/>
  <c r="L105" i="36"/>
  <c r="P105" i="36"/>
  <c r="M105" i="36" s="1"/>
  <c r="J106" i="36"/>
  <c r="K106" i="36"/>
  <c r="L106" i="36"/>
  <c r="P106" i="36"/>
  <c r="M106" i="36"/>
  <c r="J107" i="36"/>
  <c r="K107" i="36"/>
  <c r="L107" i="36"/>
  <c r="P107" i="36"/>
  <c r="M107" i="36" s="1"/>
  <c r="J108" i="36"/>
  <c r="K108" i="36"/>
  <c r="L108" i="36"/>
  <c r="P108" i="36"/>
  <c r="M108" i="36" s="1"/>
  <c r="J109" i="36"/>
  <c r="K109" i="36"/>
  <c r="L109" i="36"/>
  <c r="P109" i="36"/>
  <c r="M109" i="36" s="1"/>
  <c r="J110" i="36"/>
  <c r="K110" i="36"/>
  <c r="L110" i="36"/>
  <c r="P110" i="36"/>
  <c r="M110" i="36" s="1"/>
  <c r="J111" i="36"/>
  <c r="K111" i="36"/>
  <c r="L111" i="36"/>
  <c r="P111" i="36"/>
  <c r="M111" i="36" s="1"/>
  <c r="J112" i="36"/>
  <c r="K112" i="36"/>
  <c r="L112" i="36"/>
  <c r="P112" i="36"/>
  <c r="M112" i="36"/>
  <c r="J113" i="36"/>
  <c r="K113" i="36"/>
  <c r="L113" i="36"/>
  <c r="P113" i="36"/>
  <c r="M113" i="36" s="1"/>
  <c r="J114" i="36"/>
  <c r="K114" i="36"/>
  <c r="L114" i="36"/>
  <c r="P114" i="36"/>
  <c r="M114" i="36"/>
  <c r="J115" i="36"/>
  <c r="K115" i="36"/>
  <c r="L115" i="36"/>
  <c r="P115" i="36"/>
  <c r="M115" i="36" s="1"/>
  <c r="J116" i="36"/>
  <c r="K116" i="36"/>
  <c r="L116" i="36"/>
  <c r="P116" i="36"/>
  <c r="M116" i="36" s="1"/>
  <c r="J117" i="36"/>
  <c r="K117" i="36"/>
  <c r="L117" i="36"/>
  <c r="P117" i="36"/>
  <c r="M117" i="36" s="1"/>
  <c r="J118" i="36"/>
  <c r="K118" i="36"/>
  <c r="L118" i="36"/>
  <c r="P118" i="36"/>
  <c r="M118" i="36" s="1"/>
  <c r="J119" i="36"/>
  <c r="K119" i="36"/>
  <c r="L119" i="36"/>
  <c r="P119" i="36"/>
  <c r="M119" i="36" s="1"/>
  <c r="J120" i="36"/>
  <c r="K120" i="36"/>
  <c r="L120" i="36"/>
  <c r="P120" i="36"/>
  <c r="M120" i="36"/>
  <c r="J121" i="36"/>
  <c r="K121" i="36"/>
  <c r="L121" i="36"/>
  <c r="P121" i="36"/>
  <c r="M121" i="36" s="1"/>
  <c r="J122" i="36"/>
  <c r="K122" i="36"/>
  <c r="L122" i="36"/>
  <c r="P122" i="36"/>
  <c r="M122" i="36"/>
  <c r="J123" i="36"/>
  <c r="K123" i="36"/>
  <c r="L123" i="36"/>
  <c r="P123" i="36"/>
  <c r="M123" i="36" s="1"/>
  <c r="J124" i="36"/>
  <c r="K124" i="36"/>
  <c r="L124" i="36"/>
  <c r="P124" i="36"/>
  <c r="M124" i="36" s="1"/>
  <c r="J125" i="36"/>
  <c r="K125" i="36"/>
  <c r="L125" i="36"/>
  <c r="P125" i="36"/>
  <c r="M125" i="36" s="1"/>
  <c r="J126" i="36"/>
  <c r="K126" i="36"/>
  <c r="L126" i="36"/>
  <c r="P126" i="36"/>
  <c r="M126" i="36" s="1"/>
  <c r="J127" i="36"/>
  <c r="K127" i="36"/>
  <c r="L127" i="36"/>
  <c r="P127" i="36"/>
  <c r="M127" i="36" s="1"/>
  <c r="J128" i="36"/>
  <c r="K128" i="36"/>
  <c r="L128" i="36"/>
  <c r="P128" i="36"/>
  <c r="M128" i="36"/>
  <c r="J129" i="36"/>
  <c r="K129" i="36"/>
  <c r="L129" i="36"/>
  <c r="P129" i="36"/>
  <c r="M129" i="36" s="1"/>
  <c r="J130" i="36"/>
  <c r="K130" i="36"/>
  <c r="L130" i="36"/>
  <c r="P130" i="36"/>
  <c r="M130" i="36"/>
  <c r="J131" i="36"/>
  <c r="K131" i="36"/>
  <c r="L131" i="36"/>
  <c r="P131" i="36"/>
  <c r="M131" i="36" s="1"/>
  <c r="J132" i="36"/>
  <c r="K132" i="36"/>
  <c r="L132" i="36"/>
  <c r="P132" i="36"/>
  <c r="M132" i="36" s="1"/>
  <c r="J133" i="36"/>
  <c r="K133" i="36"/>
  <c r="L133" i="36"/>
  <c r="P133" i="36"/>
  <c r="M133" i="36" s="1"/>
  <c r="J134" i="36"/>
  <c r="K134" i="36"/>
  <c r="L134" i="36"/>
  <c r="P134" i="36"/>
  <c r="M134" i="36" s="1"/>
  <c r="J135" i="36"/>
  <c r="K135" i="36"/>
  <c r="L135" i="36"/>
  <c r="P135" i="36"/>
  <c r="M135" i="36" s="1"/>
  <c r="J136" i="36"/>
  <c r="K136" i="36"/>
  <c r="L136" i="36"/>
  <c r="P136" i="36"/>
  <c r="M136" i="36"/>
  <c r="J137" i="36"/>
  <c r="K137" i="36"/>
  <c r="L137" i="36"/>
  <c r="P137" i="36"/>
  <c r="M137" i="36" s="1"/>
  <c r="J138" i="36"/>
  <c r="K138" i="36"/>
  <c r="L138" i="36"/>
  <c r="P138" i="36"/>
  <c r="M138" i="36"/>
  <c r="J139" i="36"/>
  <c r="K139" i="36"/>
  <c r="L139" i="36"/>
  <c r="P139" i="36"/>
  <c r="M139" i="36" s="1"/>
  <c r="J140" i="36"/>
  <c r="K140" i="36"/>
  <c r="L140" i="36"/>
  <c r="P140" i="36"/>
  <c r="M140" i="36" s="1"/>
  <c r="J141" i="36"/>
  <c r="K141" i="36"/>
  <c r="L141" i="36"/>
  <c r="P141" i="36"/>
  <c r="M141" i="36" s="1"/>
  <c r="J142" i="36"/>
  <c r="K142" i="36"/>
  <c r="L142" i="36"/>
  <c r="P142" i="36"/>
  <c r="M142" i="36" s="1"/>
  <c r="J143" i="36"/>
  <c r="K143" i="36"/>
  <c r="L143" i="36"/>
  <c r="P143" i="36"/>
  <c r="M143" i="36" s="1"/>
  <c r="J144" i="36"/>
  <c r="K144" i="36"/>
  <c r="L144" i="36"/>
  <c r="P144" i="36"/>
  <c r="M144" i="36"/>
  <c r="J145" i="36"/>
  <c r="K145" i="36"/>
  <c r="L145" i="36"/>
  <c r="P145" i="36"/>
  <c r="M145" i="36" s="1"/>
  <c r="J146" i="36"/>
  <c r="K146" i="36"/>
  <c r="L146" i="36"/>
  <c r="P146" i="36"/>
  <c r="M146" i="36"/>
  <c r="J147" i="36"/>
  <c r="K147" i="36"/>
  <c r="L147" i="36"/>
  <c r="P147" i="36"/>
  <c r="M147" i="36" s="1"/>
  <c r="J148" i="36"/>
  <c r="K148" i="36"/>
  <c r="L148" i="36"/>
  <c r="P148" i="36"/>
  <c r="M148" i="36" s="1"/>
  <c r="J149" i="36"/>
  <c r="K149" i="36"/>
  <c r="L149" i="36"/>
  <c r="P149" i="36"/>
  <c r="M149" i="36" s="1"/>
  <c r="J150" i="36"/>
  <c r="K150" i="36"/>
  <c r="L150" i="36"/>
  <c r="P150" i="36"/>
  <c r="M150" i="36" s="1"/>
  <c r="J151" i="36"/>
  <c r="K151" i="36"/>
  <c r="L151" i="36"/>
  <c r="P151" i="36"/>
  <c r="M151" i="36" s="1"/>
  <c r="J152" i="36"/>
  <c r="K152" i="36"/>
  <c r="L152" i="36"/>
  <c r="P152" i="36"/>
  <c r="M152" i="36"/>
  <c r="J153" i="36"/>
  <c r="K153" i="36"/>
  <c r="L153" i="36"/>
  <c r="P153" i="36"/>
  <c r="M153" i="36" s="1"/>
  <c r="J154" i="36"/>
  <c r="K154" i="36"/>
  <c r="L154" i="36"/>
  <c r="P154" i="36"/>
  <c r="M154" i="36"/>
  <c r="J155" i="36"/>
  <c r="K155" i="36"/>
  <c r="L155" i="36"/>
  <c r="P155" i="36"/>
  <c r="M155" i="36" s="1"/>
  <c r="J156" i="36"/>
  <c r="K156" i="36"/>
  <c r="L156" i="36"/>
  <c r="P156" i="36"/>
  <c r="M156" i="36" s="1"/>
  <c r="A1" i="3"/>
  <c r="C2" i="3"/>
  <c r="A5" i="3"/>
  <c r="C5" i="3"/>
  <c r="D5" i="3"/>
  <c r="H5" i="3"/>
  <c r="J40" i="3"/>
  <c r="K40" i="3"/>
  <c r="L40" i="3"/>
  <c r="P40" i="3"/>
  <c r="M40" i="3" s="1"/>
  <c r="J41" i="3"/>
  <c r="K41" i="3"/>
  <c r="L41" i="3"/>
  <c r="P41" i="3"/>
  <c r="M41" i="3"/>
  <c r="J42" i="3"/>
  <c r="K42" i="3"/>
  <c r="L42" i="3"/>
  <c r="P42" i="3"/>
  <c r="M42" i="3" s="1"/>
  <c r="J43" i="3"/>
  <c r="K43" i="3"/>
  <c r="L43" i="3"/>
  <c r="P43" i="3"/>
  <c r="M43" i="3" s="1"/>
  <c r="J44" i="3"/>
  <c r="K44" i="3"/>
  <c r="L44" i="3"/>
  <c r="P44" i="3"/>
  <c r="M44" i="3" s="1"/>
  <c r="J45" i="3"/>
  <c r="K45" i="3"/>
  <c r="L45" i="3"/>
  <c r="P45" i="3"/>
  <c r="M45" i="3" s="1"/>
  <c r="J46" i="3"/>
  <c r="K46" i="3"/>
  <c r="L46" i="3"/>
  <c r="P46" i="3"/>
  <c r="M46" i="3" s="1"/>
  <c r="J47" i="3"/>
  <c r="K47" i="3"/>
  <c r="L47" i="3"/>
  <c r="P47" i="3"/>
  <c r="M47" i="3"/>
  <c r="J48" i="3"/>
  <c r="K48" i="3"/>
  <c r="L48" i="3"/>
  <c r="P48" i="3"/>
  <c r="M48" i="3" s="1"/>
  <c r="J49" i="3"/>
  <c r="K49" i="3"/>
  <c r="L49" i="3"/>
  <c r="P49" i="3"/>
  <c r="M49" i="3" s="1"/>
  <c r="J50" i="3"/>
  <c r="K50" i="3"/>
  <c r="L50" i="3"/>
  <c r="P50" i="3"/>
  <c r="M50" i="3" s="1"/>
  <c r="J51" i="3"/>
  <c r="K51" i="3"/>
  <c r="L51" i="3"/>
  <c r="P51" i="3"/>
  <c r="M51" i="3" s="1"/>
  <c r="J52" i="3"/>
  <c r="K52" i="3"/>
  <c r="L52" i="3"/>
  <c r="P52" i="3"/>
  <c r="M52" i="3" s="1"/>
  <c r="J53" i="3"/>
  <c r="K53" i="3"/>
  <c r="L53" i="3"/>
  <c r="P53" i="3"/>
  <c r="M53" i="3"/>
  <c r="J54" i="3"/>
  <c r="K54" i="3"/>
  <c r="L54" i="3"/>
  <c r="P54" i="3"/>
  <c r="M54" i="3" s="1"/>
  <c r="J55" i="3"/>
  <c r="K55" i="3"/>
  <c r="L55" i="3"/>
  <c r="P55" i="3"/>
  <c r="M55" i="3"/>
  <c r="J56" i="3"/>
  <c r="K56" i="3"/>
  <c r="L56" i="3"/>
  <c r="P56" i="3"/>
  <c r="M56" i="3" s="1"/>
  <c r="J57" i="3"/>
  <c r="K57" i="3"/>
  <c r="L57" i="3"/>
  <c r="P57" i="3"/>
  <c r="M57" i="3" s="1"/>
  <c r="J58" i="3"/>
  <c r="K58" i="3"/>
  <c r="L58" i="3"/>
  <c r="P58" i="3"/>
  <c r="M58" i="3" s="1"/>
  <c r="J59" i="3"/>
  <c r="K59" i="3"/>
  <c r="L59" i="3"/>
  <c r="P59" i="3"/>
  <c r="M59" i="3" s="1"/>
  <c r="J60" i="3"/>
  <c r="K60" i="3"/>
  <c r="L60" i="3"/>
  <c r="P60" i="3"/>
  <c r="M60" i="3" s="1"/>
  <c r="J61" i="3"/>
  <c r="K61" i="3"/>
  <c r="L61" i="3"/>
  <c r="P61" i="3"/>
  <c r="M61" i="3" s="1"/>
  <c r="J62" i="3"/>
  <c r="K62" i="3"/>
  <c r="L62" i="3"/>
  <c r="P62" i="3"/>
  <c r="M62" i="3" s="1"/>
  <c r="J63" i="3"/>
  <c r="K63" i="3"/>
  <c r="L63" i="3"/>
  <c r="P63" i="3"/>
  <c r="M63" i="3"/>
  <c r="J64" i="3"/>
  <c r="K64" i="3"/>
  <c r="L64" i="3"/>
  <c r="P64" i="3"/>
  <c r="M64" i="3" s="1"/>
  <c r="J65" i="3"/>
  <c r="K65" i="3"/>
  <c r="L65" i="3"/>
  <c r="P65" i="3"/>
  <c r="M65" i="3" s="1"/>
  <c r="J66" i="3"/>
  <c r="K66" i="3"/>
  <c r="L66" i="3"/>
  <c r="P66" i="3"/>
  <c r="M66" i="3" s="1"/>
  <c r="J67" i="3"/>
  <c r="K67" i="3"/>
  <c r="L67" i="3"/>
  <c r="P67" i="3"/>
  <c r="M67" i="3" s="1"/>
  <c r="J68" i="3"/>
  <c r="K68" i="3"/>
  <c r="L68" i="3"/>
  <c r="P68" i="3"/>
  <c r="M68" i="3" s="1"/>
  <c r="J69" i="3"/>
  <c r="K69" i="3"/>
  <c r="L69" i="3"/>
  <c r="P69" i="3"/>
  <c r="M69" i="3" s="1"/>
  <c r="J70" i="3"/>
  <c r="K70" i="3"/>
  <c r="L70" i="3"/>
  <c r="P70" i="3"/>
  <c r="M70" i="3" s="1"/>
  <c r="J71" i="3"/>
  <c r="K71" i="3"/>
  <c r="L71" i="3"/>
  <c r="P71" i="3"/>
  <c r="M71" i="3"/>
  <c r="J72" i="3"/>
  <c r="K72" i="3"/>
  <c r="L72" i="3"/>
  <c r="P72" i="3"/>
  <c r="M72" i="3"/>
  <c r="J73" i="3"/>
  <c r="K73" i="3"/>
  <c r="L73" i="3"/>
  <c r="P73" i="3"/>
  <c r="M73" i="3" s="1"/>
  <c r="J74" i="3"/>
  <c r="K74" i="3"/>
  <c r="L74" i="3"/>
  <c r="P74" i="3"/>
  <c r="M74" i="3" s="1"/>
  <c r="J75" i="3"/>
  <c r="K75" i="3"/>
  <c r="L75" i="3"/>
  <c r="P75" i="3"/>
  <c r="M75" i="3" s="1"/>
  <c r="J76" i="3"/>
  <c r="K76" i="3"/>
  <c r="L76" i="3"/>
  <c r="P76" i="3"/>
  <c r="M76" i="3" s="1"/>
  <c r="J77" i="3"/>
  <c r="K77" i="3"/>
  <c r="L77" i="3"/>
  <c r="P77" i="3"/>
  <c r="M77" i="3" s="1"/>
  <c r="J78" i="3"/>
  <c r="K78" i="3"/>
  <c r="L78" i="3"/>
  <c r="P78" i="3"/>
  <c r="M78" i="3" s="1"/>
  <c r="J79" i="3"/>
  <c r="K79" i="3"/>
  <c r="L79" i="3"/>
  <c r="P79" i="3"/>
  <c r="M79" i="3"/>
  <c r="J80" i="3"/>
  <c r="K80" i="3"/>
  <c r="L80" i="3"/>
  <c r="P80" i="3"/>
  <c r="M80" i="3" s="1"/>
  <c r="J81" i="3"/>
  <c r="K81" i="3"/>
  <c r="L81" i="3"/>
  <c r="P81" i="3"/>
  <c r="M81" i="3" s="1"/>
  <c r="J82" i="3"/>
  <c r="K82" i="3"/>
  <c r="L82" i="3"/>
  <c r="P82" i="3"/>
  <c r="M82" i="3" s="1"/>
  <c r="J83" i="3"/>
  <c r="K83" i="3"/>
  <c r="L83" i="3"/>
  <c r="P83" i="3"/>
  <c r="M83" i="3" s="1"/>
  <c r="J84" i="3"/>
  <c r="K84" i="3"/>
  <c r="L84" i="3"/>
  <c r="P84" i="3"/>
  <c r="M84" i="3" s="1"/>
  <c r="J85" i="3"/>
  <c r="K85" i="3"/>
  <c r="L85" i="3"/>
  <c r="P85" i="3"/>
  <c r="M85" i="3" s="1"/>
  <c r="J86" i="3"/>
  <c r="K86" i="3"/>
  <c r="L86" i="3"/>
  <c r="P86" i="3"/>
  <c r="M86" i="3" s="1"/>
  <c r="J87" i="3"/>
  <c r="K87" i="3"/>
  <c r="L87" i="3"/>
  <c r="P87" i="3"/>
  <c r="M87" i="3"/>
  <c r="J88" i="3"/>
  <c r="K88" i="3"/>
  <c r="L88" i="3"/>
  <c r="P88" i="3"/>
  <c r="M88" i="3"/>
  <c r="J89" i="3"/>
  <c r="K89" i="3"/>
  <c r="L89" i="3"/>
  <c r="P89" i="3"/>
  <c r="M89" i="3" s="1"/>
  <c r="J90" i="3"/>
  <c r="K90" i="3"/>
  <c r="L90" i="3"/>
  <c r="P90" i="3"/>
  <c r="M90" i="3" s="1"/>
  <c r="J91" i="3"/>
  <c r="K91" i="3"/>
  <c r="L91" i="3"/>
  <c r="P91" i="3"/>
  <c r="M91" i="3" s="1"/>
  <c r="J92" i="3"/>
  <c r="K92" i="3"/>
  <c r="L92" i="3"/>
  <c r="P92" i="3"/>
  <c r="M92" i="3" s="1"/>
  <c r="J93" i="3"/>
  <c r="K93" i="3"/>
  <c r="L93" i="3"/>
  <c r="P93" i="3"/>
  <c r="M93" i="3" s="1"/>
  <c r="J94" i="3"/>
  <c r="K94" i="3"/>
  <c r="L94" i="3"/>
  <c r="P94" i="3"/>
  <c r="M94" i="3" s="1"/>
  <c r="J95" i="3"/>
  <c r="K95" i="3"/>
  <c r="L95" i="3"/>
  <c r="P95" i="3"/>
  <c r="M95" i="3"/>
  <c r="J96" i="3"/>
  <c r="K96" i="3"/>
  <c r="L96" i="3"/>
  <c r="P96" i="3"/>
  <c r="M96" i="3" s="1"/>
  <c r="J97" i="3"/>
  <c r="K97" i="3"/>
  <c r="L97" i="3"/>
  <c r="P97" i="3"/>
  <c r="M97" i="3" s="1"/>
  <c r="J98" i="3"/>
  <c r="K98" i="3"/>
  <c r="L98" i="3"/>
  <c r="P98" i="3"/>
  <c r="M98" i="3" s="1"/>
  <c r="J99" i="3"/>
  <c r="K99" i="3"/>
  <c r="L99" i="3"/>
  <c r="P99" i="3"/>
  <c r="M99" i="3" s="1"/>
  <c r="J100" i="3"/>
  <c r="K100" i="3"/>
  <c r="L100" i="3"/>
  <c r="P100" i="3"/>
  <c r="M100" i="3" s="1"/>
  <c r="J101" i="3"/>
  <c r="K101" i="3"/>
  <c r="L101" i="3"/>
  <c r="P101" i="3"/>
  <c r="M101" i="3" s="1"/>
  <c r="J102" i="3"/>
  <c r="K102" i="3"/>
  <c r="L102" i="3"/>
  <c r="P102" i="3"/>
  <c r="M102" i="3" s="1"/>
  <c r="J103" i="3"/>
  <c r="K103" i="3"/>
  <c r="L103" i="3"/>
  <c r="P103" i="3"/>
  <c r="M103" i="3"/>
  <c r="J104" i="3"/>
  <c r="K104" i="3"/>
  <c r="L104" i="3"/>
  <c r="P104" i="3"/>
  <c r="M104" i="3"/>
  <c r="J105" i="3"/>
  <c r="K105" i="3"/>
  <c r="L105" i="3"/>
  <c r="P105" i="3"/>
  <c r="M105" i="3" s="1"/>
  <c r="J106" i="3"/>
  <c r="K106" i="3"/>
  <c r="L106" i="3"/>
  <c r="P106" i="3"/>
  <c r="M106" i="3" s="1"/>
  <c r="J107" i="3"/>
  <c r="K107" i="3"/>
  <c r="L107" i="3"/>
  <c r="P107" i="3"/>
  <c r="M107" i="3" s="1"/>
  <c r="J108" i="3"/>
  <c r="K108" i="3"/>
  <c r="L108" i="3"/>
  <c r="P108" i="3"/>
  <c r="M108" i="3" s="1"/>
  <c r="J109" i="3"/>
  <c r="K109" i="3"/>
  <c r="L109" i="3"/>
  <c r="P109" i="3"/>
  <c r="M109" i="3" s="1"/>
  <c r="J110" i="3"/>
  <c r="K110" i="3"/>
  <c r="L110" i="3"/>
  <c r="P110" i="3"/>
  <c r="M110" i="3" s="1"/>
  <c r="J111" i="3"/>
  <c r="K111" i="3"/>
  <c r="L111" i="3"/>
  <c r="P111" i="3"/>
  <c r="M111" i="3"/>
  <c r="J112" i="3"/>
  <c r="K112" i="3"/>
  <c r="L112" i="3"/>
  <c r="P112" i="3"/>
  <c r="M112" i="3" s="1"/>
  <c r="J113" i="3"/>
  <c r="K113" i="3"/>
  <c r="L113" i="3"/>
  <c r="P113" i="3"/>
  <c r="M113" i="3" s="1"/>
  <c r="J114" i="3"/>
  <c r="K114" i="3"/>
  <c r="L114" i="3"/>
  <c r="P114" i="3"/>
  <c r="M114" i="3" s="1"/>
  <c r="J115" i="3"/>
  <c r="K115" i="3"/>
  <c r="L115" i="3"/>
  <c r="P115" i="3"/>
  <c r="M115" i="3" s="1"/>
  <c r="J116" i="3"/>
  <c r="K116" i="3"/>
  <c r="L116" i="3"/>
  <c r="P116" i="3"/>
  <c r="M116" i="3" s="1"/>
  <c r="J117" i="3"/>
  <c r="K117" i="3"/>
  <c r="L117" i="3"/>
  <c r="P117" i="3"/>
  <c r="M117" i="3" s="1"/>
  <c r="J118" i="3"/>
  <c r="K118" i="3"/>
  <c r="L118" i="3"/>
  <c r="P118" i="3"/>
  <c r="M118" i="3" s="1"/>
  <c r="J119" i="3"/>
  <c r="K119" i="3"/>
  <c r="L119" i="3"/>
  <c r="P119" i="3"/>
  <c r="M119" i="3"/>
  <c r="J120" i="3"/>
  <c r="K120" i="3"/>
  <c r="L120" i="3"/>
  <c r="P120" i="3"/>
  <c r="M120" i="3"/>
  <c r="J121" i="3"/>
  <c r="K121" i="3"/>
  <c r="L121" i="3"/>
  <c r="P121" i="3"/>
  <c r="M121" i="3" s="1"/>
  <c r="J122" i="3"/>
  <c r="K122" i="3"/>
  <c r="L122" i="3"/>
  <c r="P122" i="3"/>
  <c r="M122" i="3" s="1"/>
  <c r="J123" i="3"/>
  <c r="K123" i="3"/>
  <c r="L123" i="3"/>
  <c r="P123" i="3"/>
  <c r="M123" i="3" s="1"/>
  <c r="J124" i="3"/>
  <c r="K124" i="3"/>
  <c r="L124" i="3"/>
  <c r="P124" i="3"/>
  <c r="M124" i="3" s="1"/>
  <c r="J125" i="3"/>
  <c r="K125" i="3"/>
  <c r="L125" i="3"/>
  <c r="P125" i="3"/>
  <c r="M125" i="3" s="1"/>
  <c r="J126" i="3"/>
  <c r="K126" i="3"/>
  <c r="L126" i="3"/>
  <c r="P126" i="3"/>
  <c r="M126" i="3" s="1"/>
  <c r="J127" i="3"/>
  <c r="K127" i="3"/>
  <c r="L127" i="3"/>
  <c r="P127" i="3"/>
  <c r="M127" i="3"/>
  <c r="J128" i="3"/>
  <c r="K128" i="3"/>
  <c r="L128" i="3"/>
  <c r="P128" i="3"/>
  <c r="M128" i="3" s="1"/>
  <c r="J129" i="3"/>
  <c r="K129" i="3"/>
  <c r="L129" i="3"/>
  <c r="P129" i="3"/>
  <c r="M129" i="3" s="1"/>
  <c r="J130" i="3"/>
  <c r="K130" i="3"/>
  <c r="L130" i="3"/>
  <c r="P130" i="3"/>
  <c r="M130" i="3" s="1"/>
  <c r="J131" i="3"/>
  <c r="K131" i="3"/>
  <c r="L131" i="3"/>
  <c r="P131" i="3"/>
  <c r="M131" i="3" s="1"/>
  <c r="J132" i="3"/>
  <c r="K132" i="3"/>
  <c r="L132" i="3"/>
  <c r="P132" i="3"/>
  <c r="M132" i="3" s="1"/>
  <c r="J133" i="3"/>
  <c r="K133" i="3"/>
  <c r="L133" i="3"/>
  <c r="P133" i="3"/>
  <c r="M133" i="3" s="1"/>
  <c r="J134" i="3"/>
  <c r="K134" i="3"/>
  <c r="L134" i="3"/>
  <c r="P134" i="3"/>
  <c r="M134" i="3" s="1"/>
  <c r="J135" i="3"/>
  <c r="K135" i="3"/>
  <c r="L135" i="3"/>
  <c r="P135" i="3"/>
  <c r="M135" i="3"/>
  <c r="J136" i="3"/>
  <c r="K136" i="3"/>
  <c r="L136" i="3"/>
  <c r="P136" i="3"/>
  <c r="M136" i="3"/>
  <c r="J137" i="3"/>
  <c r="K137" i="3"/>
  <c r="L137" i="3"/>
  <c r="P137" i="3"/>
  <c r="M137" i="3" s="1"/>
  <c r="J138" i="3"/>
  <c r="K138" i="3"/>
  <c r="L138" i="3"/>
  <c r="P138" i="3"/>
  <c r="M138" i="3" s="1"/>
  <c r="J139" i="3"/>
  <c r="K139" i="3"/>
  <c r="L139" i="3"/>
  <c r="P139" i="3"/>
  <c r="M139" i="3" s="1"/>
  <c r="J140" i="3"/>
  <c r="K140" i="3"/>
  <c r="L140" i="3"/>
  <c r="P140" i="3"/>
  <c r="M140" i="3"/>
  <c r="J141" i="3"/>
  <c r="K141" i="3"/>
  <c r="L141" i="3"/>
  <c r="P141" i="3"/>
  <c r="M141" i="3" s="1"/>
  <c r="J142" i="3"/>
  <c r="K142" i="3"/>
  <c r="L142" i="3"/>
  <c r="P142" i="3"/>
  <c r="M142" i="3" s="1"/>
  <c r="J143" i="3"/>
  <c r="K143" i="3"/>
  <c r="L143" i="3"/>
  <c r="P143" i="3"/>
  <c r="M143" i="3"/>
  <c r="J144" i="3"/>
  <c r="K144" i="3"/>
  <c r="L144" i="3"/>
  <c r="P144" i="3"/>
  <c r="M144" i="3"/>
  <c r="J145" i="3"/>
  <c r="K145" i="3"/>
  <c r="L145" i="3"/>
  <c r="P145" i="3"/>
  <c r="M145" i="3" s="1"/>
  <c r="J146" i="3"/>
  <c r="K146" i="3"/>
  <c r="L146" i="3"/>
  <c r="P146" i="3"/>
  <c r="M146" i="3" s="1"/>
  <c r="J147" i="3"/>
  <c r="K147" i="3"/>
  <c r="L147" i="3"/>
  <c r="P147" i="3"/>
  <c r="M147" i="3" s="1"/>
  <c r="J148" i="3"/>
  <c r="K148" i="3"/>
  <c r="L148" i="3"/>
  <c r="P148" i="3"/>
  <c r="M148" i="3"/>
  <c r="J149" i="3"/>
  <c r="K149" i="3"/>
  <c r="L149" i="3"/>
  <c r="P149" i="3"/>
  <c r="M149" i="3" s="1"/>
  <c r="J150" i="3"/>
  <c r="K150" i="3"/>
  <c r="L150" i="3"/>
  <c r="P150" i="3"/>
  <c r="M150" i="3" s="1"/>
  <c r="J151" i="3"/>
  <c r="K151" i="3"/>
  <c r="L151" i="3"/>
  <c r="P151" i="3"/>
  <c r="M151" i="3"/>
  <c r="J152" i="3"/>
  <c r="K152" i="3"/>
  <c r="L152" i="3"/>
  <c r="P152" i="3"/>
  <c r="M152" i="3" s="1"/>
  <c r="J153" i="3"/>
  <c r="K153" i="3"/>
  <c r="L153" i="3"/>
  <c r="P153" i="3"/>
  <c r="M153" i="3" s="1"/>
  <c r="J154" i="3"/>
  <c r="K154" i="3"/>
  <c r="L154" i="3"/>
  <c r="P154" i="3"/>
  <c r="M154" i="3" s="1"/>
  <c r="J155" i="3"/>
  <c r="K155" i="3"/>
  <c r="L155" i="3"/>
  <c r="P155" i="3"/>
  <c r="M155" i="3" s="1"/>
  <c r="J156" i="3"/>
  <c r="K156" i="3"/>
  <c r="L156" i="3"/>
  <c r="P156" i="3"/>
  <c r="M156" i="3"/>
  <c r="A1" i="14"/>
  <c r="C2" i="14"/>
  <c r="A5" i="14"/>
  <c r="C5" i="14"/>
  <c r="D5" i="14"/>
  <c r="H5" i="14"/>
  <c r="J40" i="14"/>
  <c r="K40" i="14"/>
  <c r="L40" i="14"/>
  <c r="P40" i="14"/>
  <c r="M40" i="14" s="1"/>
  <c r="J41" i="14"/>
  <c r="K41" i="14"/>
  <c r="L41" i="14"/>
  <c r="P41" i="14"/>
  <c r="M41" i="14" s="1"/>
  <c r="J42" i="14"/>
  <c r="K42" i="14"/>
  <c r="L42" i="14"/>
  <c r="P42" i="14"/>
  <c r="M42" i="14" s="1"/>
  <c r="J43" i="14"/>
  <c r="K43" i="14"/>
  <c r="L43" i="14"/>
  <c r="P43" i="14"/>
  <c r="M43" i="14" s="1"/>
  <c r="J44" i="14"/>
  <c r="K44" i="14"/>
  <c r="L44" i="14"/>
  <c r="P44" i="14"/>
  <c r="M44" i="14"/>
  <c r="J45" i="14"/>
  <c r="K45" i="14"/>
  <c r="L45" i="14"/>
  <c r="P45" i="14"/>
  <c r="M45" i="14" s="1"/>
  <c r="J46" i="14"/>
  <c r="K46" i="14"/>
  <c r="L46" i="14"/>
  <c r="P46" i="14"/>
  <c r="M46" i="14" s="1"/>
  <c r="J47" i="14"/>
  <c r="K47" i="14"/>
  <c r="L47" i="14"/>
  <c r="P47" i="14"/>
  <c r="M47" i="14" s="1"/>
  <c r="J48" i="14"/>
  <c r="K48" i="14"/>
  <c r="L48" i="14"/>
  <c r="P48" i="14"/>
  <c r="M48" i="14"/>
  <c r="J49" i="14"/>
  <c r="K49" i="14"/>
  <c r="L49" i="14"/>
  <c r="P49" i="14"/>
  <c r="M49" i="14" s="1"/>
  <c r="J50" i="14"/>
  <c r="K50" i="14"/>
  <c r="L50" i="14"/>
  <c r="P50" i="14"/>
  <c r="M50" i="14" s="1"/>
  <c r="J51" i="14"/>
  <c r="K51" i="14"/>
  <c r="L51" i="14"/>
  <c r="P51" i="14"/>
  <c r="M51" i="14" s="1"/>
  <c r="J52" i="14"/>
  <c r="K52" i="14"/>
  <c r="L52" i="14"/>
  <c r="P52" i="14"/>
  <c r="M52" i="14" s="1"/>
  <c r="J53" i="14"/>
  <c r="K53" i="14"/>
  <c r="L53" i="14"/>
  <c r="P53" i="14"/>
  <c r="M53" i="14" s="1"/>
  <c r="J54" i="14"/>
  <c r="K54" i="14"/>
  <c r="L54" i="14"/>
  <c r="P54" i="14"/>
  <c r="M54" i="14" s="1"/>
  <c r="J55" i="14"/>
  <c r="K55" i="14"/>
  <c r="L55" i="14"/>
  <c r="P55" i="14"/>
  <c r="M55" i="14" s="1"/>
  <c r="J56" i="14"/>
  <c r="K56" i="14"/>
  <c r="L56" i="14"/>
  <c r="P56" i="14"/>
  <c r="M56" i="14"/>
  <c r="J57" i="14"/>
  <c r="K57" i="14"/>
  <c r="L57" i="14"/>
  <c r="P57" i="14"/>
  <c r="M57" i="14"/>
  <c r="J58" i="14"/>
  <c r="K58" i="14"/>
  <c r="L58" i="14"/>
  <c r="P58" i="14"/>
  <c r="M58" i="14" s="1"/>
  <c r="J59" i="14"/>
  <c r="K59" i="14"/>
  <c r="L59" i="14"/>
  <c r="P59" i="14"/>
  <c r="M59" i="14" s="1"/>
  <c r="J60" i="14"/>
  <c r="K60" i="14"/>
  <c r="L60" i="14"/>
  <c r="P60" i="14"/>
  <c r="M60" i="14" s="1"/>
  <c r="J61" i="14"/>
  <c r="K61" i="14"/>
  <c r="L61" i="14"/>
  <c r="P61" i="14"/>
  <c r="M61" i="14" s="1"/>
  <c r="J62" i="14"/>
  <c r="K62" i="14"/>
  <c r="L62" i="14"/>
  <c r="P62" i="14"/>
  <c r="M62" i="14" s="1"/>
  <c r="J63" i="14"/>
  <c r="K63" i="14"/>
  <c r="L63" i="14"/>
  <c r="P63" i="14"/>
  <c r="M63" i="14" s="1"/>
  <c r="J64" i="14"/>
  <c r="K64" i="14"/>
  <c r="L64" i="14"/>
  <c r="P64" i="14"/>
  <c r="M64" i="14" s="1"/>
  <c r="J65" i="14"/>
  <c r="K65" i="14"/>
  <c r="L65" i="14"/>
  <c r="P65" i="14"/>
  <c r="M65" i="14"/>
  <c r="J66" i="14"/>
  <c r="K66" i="14"/>
  <c r="L66" i="14"/>
  <c r="P66" i="14"/>
  <c r="M66" i="14" s="1"/>
  <c r="J67" i="14"/>
  <c r="K67" i="14"/>
  <c r="L67" i="14"/>
  <c r="P67" i="14"/>
  <c r="M67" i="14" s="1"/>
  <c r="J68" i="14"/>
  <c r="K68" i="14"/>
  <c r="L68" i="14"/>
  <c r="P68" i="14"/>
  <c r="M68" i="14"/>
  <c r="J69" i="14"/>
  <c r="K69" i="14"/>
  <c r="L69" i="14"/>
  <c r="P69" i="14"/>
  <c r="M69" i="14" s="1"/>
  <c r="J70" i="14"/>
  <c r="K70" i="14"/>
  <c r="L70" i="14"/>
  <c r="P70" i="14"/>
  <c r="M70" i="14" s="1"/>
  <c r="J71" i="14"/>
  <c r="K71" i="14"/>
  <c r="L71" i="14"/>
  <c r="P71" i="14"/>
  <c r="M71" i="14" s="1"/>
  <c r="J72" i="14"/>
  <c r="K72" i="14"/>
  <c r="L72" i="14"/>
  <c r="P72" i="14"/>
  <c r="M72" i="14" s="1"/>
  <c r="J73" i="14"/>
  <c r="K73" i="14"/>
  <c r="L73" i="14"/>
  <c r="P73" i="14"/>
  <c r="M73" i="14" s="1"/>
  <c r="J74" i="14"/>
  <c r="K74" i="14"/>
  <c r="L74" i="14"/>
  <c r="P74" i="14"/>
  <c r="M74" i="14" s="1"/>
  <c r="J75" i="14"/>
  <c r="K75" i="14"/>
  <c r="L75" i="14"/>
  <c r="P75" i="14"/>
  <c r="M75" i="14" s="1"/>
  <c r="J76" i="14"/>
  <c r="K76" i="14"/>
  <c r="L76" i="14"/>
  <c r="P76" i="14"/>
  <c r="M76" i="14"/>
  <c r="J77" i="14"/>
  <c r="K77" i="14"/>
  <c r="L77" i="14"/>
  <c r="P77" i="14"/>
  <c r="M77" i="14" s="1"/>
  <c r="J78" i="14"/>
  <c r="K78" i="14"/>
  <c r="L78" i="14"/>
  <c r="P78" i="14"/>
  <c r="M78" i="14" s="1"/>
  <c r="J79" i="14"/>
  <c r="K79" i="14"/>
  <c r="L79" i="14"/>
  <c r="P79" i="14"/>
  <c r="M79" i="14" s="1"/>
  <c r="J80" i="14"/>
  <c r="K80" i="14"/>
  <c r="L80" i="14"/>
  <c r="P80" i="14"/>
  <c r="M80" i="14"/>
  <c r="J81" i="14"/>
  <c r="K81" i="14"/>
  <c r="L81" i="14"/>
  <c r="P81" i="14"/>
  <c r="M81" i="14" s="1"/>
  <c r="J82" i="14"/>
  <c r="K82" i="14"/>
  <c r="L82" i="14"/>
  <c r="P82" i="14"/>
  <c r="M82" i="14" s="1"/>
  <c r="J83" i="14"/>
  <c r="K83" i="14"/>
  <c r="L83" i="14"/>
  <c r="P83" i="14"/>
  <c r="M83" i="14" s="1"/>
  <c r="J84" i="14"/>
  <c r="K84" i="14"/>
  <c r="L84" i="14"/>
  <c r="P84" i="14"/>
  <c r="M84" i="14" s="1"/>
  <c r="J85" i="14"/>
  <c r="K85" i="14"/>
  <c r="L85" i="14"/>
  <c r="P85" i="14"/>
  <c r="M85" i="14" s="1"/>
  <c r="J86" i="14"/>
  <c r="K86" i="14"/>
  <c r="L86" i="14"/>
  <c r="P86" i="14"/>
  <c r="M86" i="14" s="1"/>
  <c r="J87" i="14"/>
  <c r="K87" i="14"/>
  <c r="L87" i="14"/>
  <c r="P87" i="14"/>
  <c r="M87" i="14" s="1"/>
  <c r="J88" i="14"/>
  <c r="K88" i="14"/>
  <c r="L88" i="14"/>
  <c r="P88" i="14"/>
  <c r="M88" i="14"/>
  <c r="J89" i="14"/>
  <c r="K89" i="14"/>
  <c r="L89" i="14"/>
  <c r="P89" i="14"/>
  <c r="M89" i="14"/>
  <c r="J90" i="14"/>
  <c r="K90" i="14"/>
  <c r="L90" i="14"/>
  <c r="P90" i="14"/>
  <c r="M90" i="14" s="1"/>
  <c r="J91" i="14"/>
  <c r="K91" i="14"/>
  <c r="L91" i="14"/>
  <c r="P91" i="14"/>
  <c r="M91" i="14" s="1"/>
  <c r="J92" i="14"/>
  <c r="K92" i="14"/>
  <c r="L92" i="14"/>
  <c r="P92" i="14"/>
  <c r="M92" i="14" s="1"/>
  <c r="J93" i="14"/>
  <c r="K93" i="14"/>
  <c r="L93" i="14"/>
  <c r="P93" i="14"/>
  <c r="M93" i="14"/>
  <c r="J94" i="14"/>
  <c r="K94" i="14"/>
  <c r="L94" i="14"/>
  <c r="P94" i="14"/>
  <c r="M94" i="14" s="1"/>
  <c r="J95" i="14"/>
  <c r="K95" i="14"/>
  <c r="L95" i="14"/>
  <c r="P95" i="14"/>
  <c r="M95" i="14" s="1"/>
  <c r="J96" i="14"/>
  <c r="K96" i="14"/>
  <c r="L96" i="14"/>
  <c r="P96" i="14"/>
  <c r="M96" i="14"/>
  <c r="J97" i="14"/>
  <c r="K97" i="14"/>
  <c r="L97" i="14"/>
  <c r="P97" i="14"/>
  <c r="M97" i="14" s="1"/>
  <c r="J98" i="14"/>
  <c r="K98" i="14"/>
  <c r="L98" i="14"/>
  <c r="P98" i="14"/>
  <c r="M98" i="14" s="1"/>
  <c r="J99" i="14"/>
  <c r="K99" i="14"/>
  <c r="L99" i="14"/>
  <c r="P99" i="14"/>
  <c r="M99" i="14" s="1"/>
  <c r="J100" i="14"/>
  <c r="K100" i="14"/>
  <c r="L100" i="14"/>
  <c r="P100" i="14"/>
  <c r="M100" i="14" s="1"/>
  <c r="J101" i="14"/>
  <c r="K101" i="14"/>
  <c r="L101" i="14"/>
  <c r="P101" i="14"/>
  <c r="M101" i="14" s="1"/>
  <c r="J102" i="14"/>
  <c r="K102" i="14"/>
  <c r="L102" i="14"/>
  <c r="P102" i="14"/>
  <c r="M102" i="14" s="1"/>
  <c r="J103" i="14"/>
  <c r="K103" i="14"/>
  <c r="L103" i="14"/>
  <c r="P103" i="14"/>
  <c r="M103" i="14" s="1"/>
  <c r="J104" i="14"/>
  <c r="K104" i="14"/>
  <c r="L104" i="14"/>
  <c r="P104" i="14"/>
  <c r="M104" i="14"/>
  <c r="J105" i="14"/>
  <c r="K105" i="14"/>
  <c r="L105" i="14"/>
  <c r="P105" i="14"/>
  <c r="M105" i="14"/>
  <c r="J106" i="14"/>
  <c r="K106" i="14"/>
  <c r="L106" i="14"/>
  <c r="P106" i="14"/>
  <c r="M106" i="14" s="1"/>
  <c r="J107" i="14"/>
  <c r="K107" i="14"/>
  <c r="L107" i="14"/>
  <c r="P107" i="14"/>
  <c r="M107" i="14" s="1"/>
  <c r="J108" i="14"/>
  <c r="K108" i="14"/>
  <c r="L108" i="14"/>
  <c r="P108" i="14"/>
  <c r="M108" i="14"/>
  <c r="J109" i="14"/>
  <c r="K109" i="14"/>
  <c r="L109" i="14"/>
  <c r="P109" i="14"/>
  <c r="M109" i="14" s="1"/>
  <c r="J110" i="14"/>
  <c r="K110" i="14"/>
  <c r="L110" i="14"/>
  <c r="P110" i="14"/>
  <c r="M110" i="14" s="1"/>
  <c r="J111" i="14"/>
  <c r="K111" i="14"/>
  <c r="L111" i="14"/>
  <c r="P111" i="14"/>
  <c r="M111" i="14" s="1"/>
  <c r="J112" i="14"/>
  <c r="K112" i="14"/>
  <c r="L112" i="14"/>
  <c r="P112" i="14"/>
  <c r="M112" i="14"/>
  <c r="J113" i="14"/>
  <c r="K113" i="14"/>
  <c r="L113" i="14"/>
  <c r="P113" i="14"/>
  <c r="M113" i="14"/>
  <c r="J114" i="14"/>
  <c r="K114" i="14"/>
  <c r="L114" i="14"/>
  <c r="P114" i="14"/>
  <c r="M114" i="14" s="1"/>
  <c r="J115" i="14"/>
  <c r="K115" i="14"/>
  <c r="L115" i="14"/>
  <c r="P115" i="14"/>
  <c r="M115" i="14" s="1"/>
  <c r="J116" i="14"/>
  <c r="K116" i="14"/>
  <c r="L116" i="14"/>
  <c r="P116" i="14"/>
  <c r="M116" i="14"/>
  <c r="J117" i="14"/>
  <c r="K117" i="14"/>
  <c r="L117" i="14"/>
  <c r="P117" i="14"/>
  <c r="M117" i="14" s="1"/>
  <c r="J118" i="14"/>
  <c r="K118" i="14"/>
  <c r="L118" i="14"/>
  <c r="P118" i="14"/>
  <c r="M118" i="14" s="1"/>
  <c r="J119" i="14"/>
  <c r="K119" i="14"/>
  <c r="L119" i="14"/>
  <c r="P119" i="14"/>
  <c r="M119" i="14" s="1"/>
  <c r="J120" i="14"/>
  <c r="K120" i="14"/>
  <c r="L120" i="14"/>
  <c r="P120" i="14"/>
  <c r="M120" i="14" s="1"/>
  <c r="J121" i="14"/>
  <c r="K121" i="14"/>
  <c r="L121" i="14"/>
  <c r="P121" i="14"/>
  <c r="M121" i="14" s="1"/>
  <c r="J122" i="14"/>
  <c r="K122" i="14"/>
  <c r="L122" i="14"/>
  <c r="P122" i="14"/>
  <c r="M122" i="14" s="1"/>
  <c r="J123" i="14"/>
  <c r="K123" i="14"/>
  <c r="L123" i="14"/>
  <c r="P123" i="14"/>
  <c r="M123" i="14" s="1"/>
  <c r="J124" i="14"/>
  <c r="K124" i="14"/>
  <c r="L124" i="14"/>
  <c r="P124" i="14"/>
  <c r="M124" i="14"/>
  <c r="J125" i="14"/>
  <c r="K125" i="14"/>
  <c r="L125" i="14"/>
  <c r="P125" i="14"/>
  <c r="M125" i="14" s="1"/>
  <c r="J126" i="14"/>
  <c r="K126" i="14"/>
  <c r="L126" i="14"/>
  <c r="P126" i="14"/>
  <c r="M126" i="14" s="1"/>
  <c r="J127" i="14"/>
  <c r="K127" i="14"/>
  <c r="L127" i="14"/>
  <c r="P127" i="14"/>
  <c r="M127" i="14" s="1"/>
  <c r="J128" i="14"/>
  <c r="K128" i="14"/>
  <c r="L128" i="14"/>
  <c r="P128" i="14"/>
  <c r="M128" i="14" s="1"/>
  <c r="J129" i="14"/>
  <c r="K129" i="14"/>
  <c r="L129" i="14"/>
  <c r="P129" i="14"/>
  <c r="M129" i="14" s="1"/>
  <c r="J130" i="14"/>
  <c r="K130" i="14"/>
  <c r="L130" i="14"/>
  <c r="P130" i="14"/>
  <c r="M130" i="14" s="1"/>
  <c r="J131" i="14"/>
  <c r="K131" i="14"/>
  <c r="L131" i="14"/>
  <c r="P131" i="14"/>
  <c r="M131" i="14" s="1"/>
  <c r="J132" i="14"/>
  <c r="K132" i="14"/>
  <c r="L132" i="14"/>
  <c r="P132" i="14"/>
  <c r="M132" i="14"/>
  <c r="J133" i="14"/>
  <c r="K133" i="14"/>
  <c r="L133" i="14"/>
  <c r="P133" i="14"/>
  <c r="M133" i="14" s="1"/>
  <c r="J134" i="14"/>
  <c r="K134" i="14"/>
  <c r="L134" i="14"/>
  <c r="P134" i="14"/>
  <c r="M134" i="14" s="1"/>
  <c r="J135" i="14"/>
  <c r="K135" i="14"/>
  <c r="L135" i="14"/>
  <c r="P135" i="14"/>
  <c r="M135" i="14" s="1"/>
  <c r="J136" i="14"/>
  <c r="K136" i="14"/>
  <c r="L136" i="14"/>
  <c r="P136" i="14"/>
  <c r="M136" i="14"/>
  <c r="J137" i="14"/>
  <c r="K137" i="14"/>
  <c r="L137" i="14"/>
  <c r="P137" i="14"/>
  <c r="M137" i="14" s="1"/>
  <c r="J138" i="14"/>
  <c r="K138" i="14"/>
  <c r="L138" i="14"/>
  <c r="P138" i="14"/>
  <c r="M138" i="14" s="1"/>
  <c r="J139" i="14"/>
  <c r="K139" i="14"/>
  <c r="L139" i="14"/>
  <c r="P139" i="14"/>
  <c r="M139" i="14" s="1"/>
  <c r="J140" i="14"/>
  <c r="K140" i="14"/>
  <c r="L140" i="14"/>
  <c r="P140" i="14"/>
  <c r="M140" i="14" s="1"/>
  <c r="J141" i="14"/>
  <c r="K141" i="14"/>
  <c r="L141" i="14"/>
  <c r="P141" i="14"/>
  <c r="M141" i="14"/>
  <c r="J142" i="14"/>
  <c r="K142" i="14"/>
  <c r="L142" i="14"/>
  <c r="P142" i="14"/>
  <c r="M142" i="14" s="1"/>
  <c r="J143" i="14"/>
  <c r="K143" i="14"/>
  <c r="L143" i="14"/>
  <c r="P143" i="14"/>
  <c r="M143" i="14" s="1"/>
  <c r="J144" i="14"/>
  <c r="K144" i="14"/>
  <c r="L144" i="14"/>
  <c r="P144" i="14"/>
  <c r="M144" i="14" s="1"/>
  <c r="J145" i="14"/>
  <c r="K145" i="14"/>
  <c r="L145" i="14"/>
  <c r="P145" i="14"/>
  <c r="M145" i="14" s="1"/>
  <c r="J146" i="14"/>
  <c r="K146" i="14"/>
  <c r="L146" i="14"/>
  <c r="P146" i="14"/>
  <c r="M146" i="14" s="1"/>
  <c r="J147" i="14"/>
  <c r="K147" i="14"/>
  <c r="L147" i="14"/>
  <c r="P147" i="14"/>
  <c r="M147" i="14" s="1"/>
  <c r="J148" i="14"/>
  <c r="K148" i="14"/>
  <c r="L148" i="14"/>
  <c r="P148" i="14"/>
  <c r="M148" i="14" s="1"/>
  <c r="J149" i="14"/>
  <c r="K149" i="14"/>
  <c r="L149" i="14"/>
  <c r="P149" i="14"/>
  <c r="M149" i="14" s="1"/>
  <c r="J150" i="14"/>
  <c r="K150" i="14"/>
  <c r="L150" i="14"/>
  <c r="P150" i="14"/>
  <c r="M150" i="14" s="1"/>
  <c r="J151" i="14"/>
  <c r="K151" i="14"/>
  <c r="L151" i="14"/>
  <c r="P151" i="14"/>
  <c r="M151" i="14" s="1"/>
  <c r="J152" i="14"/>
  <c r="K152" i="14"/>
  <c r="L152" i="14"/>
  <c r="P152" i="14"/>
  <c r="M152" i="14"/>
  <c r="J153" i="14"/>
  <c r="K153" i="14"/>
  <c r="L153" i="14"/>
  <c r="P153" i="14"/>
  <c r="M153" i="14"/>
  <c r="J154" i="14"/>
  <c r="K154" i="14"/>
  <c r="L154" i="14"/>
  <c r="P154" i="14"/>
  <c r="M154" i="14" s="1"/>
  <c r="J155" i="14"/>
  <c r="K155" i="14"/>
  <c r="L155" i="14"/>
  <c r="P155" i="14"/>
  <c r="M155" i="14" s="1"/>
  <c r="J156" i="14"/>
  <c r="K156" i="14"/>
  <c r="L156" i="14"/>
  <c r="P156" i="14"/>
  <c r="M156" i="14" s="1"/>
  <c r="H24" i="42"/>
  <c r="B22" i="38"/>
  <c r="F18" i="38"/>
  <c r="H22" i="7"/>
  <c r="E41" i="18"/>
  <c r="E40" i="18"/>
  <c r="B20" i="15"/>
  <c r="F18" i="15"/>
  <c r="B21" i="4"/>
  <c r="H18" i="4"/>
  <c r="U15" i="32"/>
  <c r="U15" i="21"/>
  <c r="U15" i="43"/>
  <c r="U15" i="10"/>
  <c r="U11" i="10"/>
  <c r="U11" i="43"/>
  <c r="U11" i="21"/>
  <c r="U11" i="32"/>
  <c r="AD1" i="21"/>
  <c r="AH1" i="21"/>
  <c r="AE1" i="21"/>
  <c r="AF1" i="21"/>
  <c r="AG1" i="21"/>
  <c r="AB1" i="21"/>
  <c r="K6" i="21"/>
  <c r="M6" i="21"/>
  <c r="F6" i="21"/>
  <c r="O6" i="21"/>
  <c r="U13" i="21"/>
  <c r="U13" i="10"/>
  <c r="J30" i="53"/>
  <c r="B34" i="53"/>
  <c r="B32" i="53"/>
  <c r="F30" i="53"/>
  <c r="J24" i="53"/>
  <c r="B28" i="53"/>
  <c r="C37" i="53" s="1"/>
  <c r="J30" i="9"/>
  <c r="B34" i="9"/>
  <c r="J24" i="9"/>
  <c r="B28" i="9"/>
  <c r="B30" i="18"/>
  <c r="F32" i="18" s="1"/>
  <c r="H27" i="18"/>
  <c r="U13" i="32"/>
  <c r="U8" i="43"/>
  <c r="U13" i="43"/>
  <c r="AC1" i="10"/>
  <c r="AG1" i="10"/>
  <c r="AD1" i="10"/>
  <c r="AH1" i="10"/>
  <c r="F6" i="10"/>
  <c r="K6" i="10"/>
  <c r="AB1" i="10"/>
  <c r="D30" i="31"/>
  <c r="D24" i="31"/>
  <c r="B25" i="31"/>
  <c r="C37" i="31" s="1"/>
  <c r="F30" i="20"/>
  <c r="J24" i="20"/>
  <c r="B26" i="9"/>
  <c r="AB1" i="41"/>
  <c r="AF1" i="41"/>
  <c r="F55" i="32"/>
  <c r="F55" i="21"/>
  <c r="F56" i="21"/>
  <c r="H24" i="31"/>
  <c r="AC1" i="20"/>
  <c r="AG1" i="20"/>
  <c r="AK1" i="20"/>
  <c r="AD1" i="20"/>
  <c r="AH1" i="20"/>
  <c r="AB1" i="20"/>
  <c r="AJ1" i="20"/>
  <c r="AE1" i="20"/>
  <c r="F30" i="9"/>
  <c r="U14" i="32"/>
  <c r="AF1" i="32"/>
  <c r="AB1" i="32"/>
  <c r="U10" i="10"/>
  <c r="D30" i="42"/>
  <c r="D24" i="42"/>
  <c r="B25" i="42"/>
  <c r="E46" i="31"/>
  <c r="E47" i="31"/>
  <c r="F27" i="41"/>
  <c r="B29" i="41"/>
  <c r="AK1" i="40"/>
  <c r="U14" i="43"/>
  <c r="U10" i="21"/>
  <c r="AB1" i="31"/>
  <c r="AF1" i="31"/>
  <c r="AJ1" i="31"/>
  <c r="AC1" i="31"/>
  <c r="AG1" i="31"/>
  <c r="AK1" i="31"/>
  <c r="AE1" i="31"/>
  <c r="B25" i="41"/>
  <c r="B25" i="40"/>
  <c r="H22" i="40"/>
  <c r="B23" i="50"/>
  <c r="L18" i="50"/>
  <c r="AI1" i="53"/>
  <c r="AE1" i="53"/>
  <c r="AJ1" i="42"/>
  <c r="AF1" i="42"/>
  <c r="AB1" i="42"/>
  <c r="L11" i="42" s="1"/>
  <c r="AE1" i="9"/>
  <c r="B28" i="7"/>
  <c r="F18" i="49"/>
  <c r="B20" i="49"/>
  <c r="D18" i="38"/>
  <c r="B19" i="38"/>
  <c r="AH1" i="53"/>
  <c r="AI1" i="42"/>
  <c r="AH1" i="9"/>
  <c r="AK1" i="7"/>
  <c r="AD1" i="7"/>
  <c r="AC1" i="49"/>
  <c r="AG1" i="49"/>
  <c r="AK1" i="49"/>
  <c r="AD1" i="49"/>
  <c r="AH1" i="49"/>
  <c r="AF1" i="49"/>
  <c r="D18" i="16"/>
  <c r="B19" i="16"/>
  <c r="F18" i="37"/>
  <c r="AI1" i="37"/>
  <c r="AG1" i="4"/>
  <c r="AI1" i="18"/>
  <c r="AJ1" i="50"/>
  <c r="AF1" i="50"/>
  <c r="AB1" i="50"/>
  <c r="AJ1" i="38"/>
  <c r="AF1" i="38"/>
  <c r="AB1" i="38"/>
  <c r="AJ1" i="16"/>
  <c r="AF1" i="16"/>
  <c r="AB1" i="16"/>
  <c r="AH1" i="37"/>
  <c r="AH1" i="15"/>
  <c r="AJ1" i="4"/>
  <c r="AI1" i="50"/>
  <c r="AI1" i="38"/>
  <c r="AI1" i="16"/>
  <c r="D18" i="15"/>
  <c r="B33" i="31"/>
  <c r="F30" i="31"/>
  <c r="E46" i="53"/>
  <c r="AE1" i="40"/>
  <c r="AG1" i="40"/>
  <c r="M6" i="32"/>
  <c r="O6" i="32"/>
  <c r="AD1" i="32"/>
  <c r="K6" i="32"/>
  <c r="F55" i="10"/>
  <c r="F56" i="10"/>
  <c r="AI1" i="40"/>
  <c r="AC1" i="40"/>
  <c r="D27" i="40"/>
  <c r="U14" i="10"/>
  <c r="U10" i="43"/>
  <c r="U10" i="32"/>
  <c r="D24" i="9"/>
  <c r="B25" i="9"/>
  <c r="AB1" i="40"/>
  <c r="AD1" i="40"/>
  <c r="AC1" i="32"/>
  <c r="U14" i="21"/>
  <c r="AF1" i="40"/>
  <c r="D22" i="7"/>
  <c r="AC1" i="38"/>
  <c r="AK1" i="38"/>
  <c r="AE1" i="38"/>
  <c r="AG1" i="38"/>
  <c r="B19" i="4"/>
  <c r="D18" i="4"/>
  <c r="U8" i="21"/>
  <c r="AC1" i="43"/>
  <c r="AB1" i="43"/>
  <c r="AD1" i="43"/>
  <c r="AE1" i="43"/>
  <c r="M6" i="10"/>
  <c r="H30" i="42"/>
  <c r="B33" i="42"/>
  <c r="B24" i="18"/>
  <c r="O6" i="43"/>
  <c r="F6" i="43"/>
  <c r="AF1" i="18"/>
  <c r="AG1" i="18"/>
  <c r="AJ1" i="18"/>
  <c r="AD1" i="50"/>
  <c r="AG1" i="50"/>
  <c r="AK1" i="50"/>
  <c r="AE1" i="50"/>
  <c r="AC1" i="50"/>
  <c r="AD1" i="38"/>
  <c r="AE1" i="32"/>
  <c r="AH1" i="32"/>
  <c r="AB1" i="53"/>
  <c r="AJ1" i="53"/>
  <c r="AD1" i="53"/>
  <c r="AC1" i="53"/>
  <c r="AK1" i="53"/>
  <c r="B33" i="20"/>
  <c r="AF1" i="20"/>
  <c r="AI1" i="20"/>
  <c r="E42" i="41"/>
  <c r="E43" i="41"/>
  <c r="B28" i="41"/>
  <c r="AB1" i="37"/>
  <c r="AJ1" i="37"/>
  <c r="AD1" i="37"/>
  <c r="AC1" i="37"/>
  <c r="AK1" i="37"/>
  <c r="AC1" i="42"/>
  <c r="AK1" i="42"/>
  <c r="AE1" i="42"/>
  <c r="AD1" i="42"/>
  <c r="AG1" i="42"/>
  <c r="AB1" i="9"/>
  <c r="AJ1" i="9"/>
  <c r="AD1" i="9"/>
  <c r="AC1" i="9"/>
  <c r="AK1" i="9"/>
  <c r="E40" i="40"/>
  <c r="E41" i="40"/>
  <c r="AB1" i="15"/>
  <c r="AJ1" i="15"/>
  <c r="AK1" i="15"/>
  <c r="AH1" i="16"/>
  <c r="B28" i="31" l="1"/>
  <c r="J24" i="31"/>
  <c r="H30" i="9"/>
  <c r="B33" i="9"/>
  <c r="U12" i="10"/>
  <c r="U12" i="21"/>
  <c r="F56" i="43"/>
  <c r="L15" i="40"/>
  <c r="L11" i="40"/>
  <c r="U12" i="32"/>
  <c r="B23" i="41"/>
  <c r="D22" i="41"/>
  <c r="AJ1" i="41"/>
  <c r="AI1" i="41"/>
  <c r="L9" i="41"/>
  <c r="AC1" i="41"/>
  <c r="AD1" i="41"/>
  <c r="AH1" i="40"/>
  <c r="AJ1" i="40"/>
  <c r="AG1" i="15"/>
  <c r="AI1" i="15"/>
  <c r="AD1" i="4"/>
  <c r="AC1" i="4"/>
  <c r="AH1" i="4"/>
  <c r="AC1" i="15"/>
  <c r="AB1" i="18"/>
  <c r="AI1" i="4"/>
  <c r="AB1" i="4"/>
  <c r="AK1" i="4"/>
  <c r="AK1" i="41"/>
  <c r="K6" i="43"/>
  <c r="M6" i="43"/>
  <c r="AE1" i="4"/>
  <c r="AD1" i="15"/>
  <c r="AC1" i="18"/>
  <c r="AK1" i="18"/>
  <c r="AH1" i="43"/>
  <c r="U8" i="32"/>
  <c r="AF1" i="4"/>
  <c r="AE1" i="15"/>
  <c r="AF1" i="43"/>
  <c r="AG1" i="41"/>
  <c r="U9" i="10"/>
  <c r="U9" i="43"/>
  <c r="U9" i="21"/>
  <c r="U9" i="32"/>
  <c r="E46" i="42"/>
  <c r="E47" i="42"/>
  <c r="AF1" i="37"/>
  <c r="AE1" i="37"/>
  <c r="AG1" i="37"/>
  <c r="L9" i="37"/>
  <c r="B31" i="41"/>
  <c r="J27" i="41"/>
  <c r="L13" i="41"/>
  <c r="E41" i="7"/>
  <c r="E40" i="7"/>
  <c r="AI1" i="7"/>
  <c r="AE1" i="7"/>
  <c r="AC1" i="7"/>
  <c r="AH1" i="7"/>
  <c r="AJ1" i="7"/>
  <c r="AG1" i="7"/>
  <c r="AF1" i="7"/>
  <c r="AB1" i="7"/>
  <c r="AE1" i="10"/>
  <c r="AD1" i="31"/>
  <c r="B31" i="9"/>
  <c r="F37" i="9" s="1"/>
  <c r="AB1" i="49"/>
  <c r="L11" i="49" s="1"/>
  <c r="AK1" i="16"/>
  <c r="B27" i="9"/>
  <c r="C37" i="9" s="1"/>
  <c r="B30" i="40"/>
  <c r="AH1" i="50"/>
  <c r="AG1" i="16"/>
  <c r="AG1" i="9"/>
  <c r="AH1" i="41"/>
  <c r="AH1" i="18"/>
  <c r="B34" i="20"/>
  <c r="F37" i="20" s="1"/>
  <c r="F24" i="20"/>
  <c r="D30" i="20"/>
  <c r="B24" i="40"/>
  <c r="B24" i="7"/>
  <c r="AD1" i="16"/>
  <c r="E47" i="20"/>
  <c r="AE1" i="41"/>
  <c r="B23" i="40"/>
  <c r="B30" i="7"/>
  <c r="B21" i="16"/>
  <c r="AC1" i="16"/>
  <c r="AF1" i="15"/>
  <c r="AF1" i="10"/>
  <c r="AF1" i="9"/>
  <c r="AD1" i="18"/>
  <c r="AI1" i="49"/>
  <c r="U12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2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2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06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7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7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0D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0E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0E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12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N6" authorId="0" shapeId="0" xr:uid="{00000000-0006-0000-1300-000001000000}">
      <text>
        <r>
          <rPr>
            <b/>
            <sz val="8"/>
            <color indexed="8"/>
            <rFont val="Tahoma"/>
            <family val="2"/>
          </rPr>
          <t>Játékos végső elfogadási státusza:
DA= Főtáblára elfogadva
WC=Szabadkártyás
SE=Különleges státusz
Q=Selejtezőből
LL=Szerencsés vesztes
Üres=Nincs a táblán</t>
        </r>
      </text>
    </comment>
    <comment ref="Q6" authorId="0" shapeId="0" xr:uid="{00000000-0006-0000-1300-000002000000}">
      <text>
        <r>
          <rPr>
            <b/>
            <sz val="8"/>
            <color indexed="8"/>
            <rFont val="Tahoma"/>
            <family val="2"/>
          </rPr>
          <t>Amikor kész a kiemelési lista töltsd ki a kiemeléseket 1,2,3,4,…
A ki nem emelteknél hagyd üresen!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E7" authorId="0" shapeId="0" xr:uid="{00000000-0006-0000-1900-000001000000}">
      <text>
        <r>
          <rPr>
            <b/>
            <sz val="8"/>
            <color indexed="8"/>
            <rFont val="Tahoma"/>
            <family val="2"/>
          </rPr>
          <t>Táblakészítés előtt:
Főtábla élőkészitésnél
- kitöltötted a DA, WC, LL, SE, Q-kat?
- kitöltötted a kiemeléseket?
Ha igen: csinálhatod a táblát.
Ha nem: menj vissza és töltsd ki!</t>
        </r>
      </text>
    </comment>
  </commentList>
</comments>
</file>

<file path=xl/sharedStrings.xml><?xml version="1.0" encoding="utf-8"?>
<sst xmlns="http://schemas.openxmlformats.org/spreadsheetml/2006/main" count="2508" uniqueCount="444">
  <si>
    <t>Magyar verseny táblakészítő</t>
  </si>
  <si>
    <t>Ezt az oldalt soha ne töröld le !!!</t>
  </si>
  <si>
    <t>Töltsd ki a zöld mezőket!</t>
  </si>
  <si>
    <t>A verseny neve:</t>
  </si>
  <si>
    <t>Diákolimpia 2026</t>
  </si>
  <si>
    <t>Versenyszám 1</t>
  </si>
  <si>
    <t>Versenyszám 2</t>
  </si>
  <si>
    <t>Versenyszám 3</t>
  </si>
  <si>
    <t>Versenyszám 4</t>
  </si>
  <si>
    <t>Versenyszám 5</t>
  </si>
  <si>
    <t>Lány 3 kcs. A</t>
  </si>
  <si>
    <t>Lány 3 kcs. B</t>
  </si>
  <si>
    <t>Fiú 3 kcs. A</t>
  </si>
  <si>
    <t>Fiú 3 kcs. B</t>
  </si>
  <si>
    <t>A verseny dátuma (éééé.hh.nn)</t>
  </si>
  <si>
    <t>Város</t>
  </si>
  <si>
    <t>Versenybíró:</t>
  </si>
  <si>
    <t xml:space="preserve">  </t>
  </si>
  <si>
    <t>Orvos neve:</t>
  </si>
  <si>
    <t>Verseny rendezője:</t>
  </si>
  <si>
    <t>Versenyigazgató</t>
  </si>
  <si>
    <t>Közreműködő bírók</t>
  </si>
  <si>
    <t>Dátum</t>
  </si>
  <si>
    <t>Töltsd ki a táblázatot a játékvezetők nevével. Az első 8 neve fog megjelenni a táblákban lévő legördülő menükben</t>
  </si>
  <si>
    <t>Székbírók</t>
  </si>
  <si>
    <t>Családi név</t>
  </si>
  <si>
    <t>Keresztnév</t>
  </si>
  <si>
    <t>Bíró</t>
  </si>
  <si>
    <t>Egyik sem</t>
  </si>
  <si>
    <t>Egyéni főtábla</t>
  </si>
  <si>
    <t>Versenyszám:</t>
  </si>
  <si>
    <t>ELŐKÉSZÍTŐ LISTA</t>
  </si>
  <si>
    <t xml:space="preserve">NE TÖRÖLD KI EZT AZ OLDALT!     </t>
  </si>
  <si>
    <t>Versenybíró aláírása</t>
  </si>
  <si>
    <t>Kategória</t>
  </si>
  <si>
    <t>Versenybíró</t>
  </si>
  <si>
    <t>Sor</t>
  </si>
  <si>
    <t>Egyesület</t>
  </si>
  <si>
    <t>Kódszám</t>
  </si>
  <si>
    <t>Nevezett Igen</t>
  </si>
  <si>
    <t>Aláírás</t>
  </si>
  <si>
    <t>Nevezési rangsor</t>
  </si>
  <si>
    <t>NatSort
if not 
Seed</t>
  </si>
  <si>
    <t>NatSort</t>
  </si>
  <si>
    <t>Seed Sort</t>
  </si>
  <si>
    <t>AccBasic</t>
  </si>
  <si>
    <t>Elfogadási státusz</t>
  </si>
  <si>
    <t>Sorsolási rangsor</t>
  </si>
  <si>
    <t>AccSort</t>
  </si>
  <si>
    <t>Kiemelés</t>
  </si>
  <si>
    <t xml:space="preserve">Molnár </t>
  </si>
  <si>
    <t>Viktória</t>
  </si>
  <si>
    <t>Szent László Általános Művelődési Központ</t>
  </si>
  <si>
    <t>Patkó</t>
  </si>
  <si>
    <t>Janka</t>
  </si>
  <si>
    <t>Pécsi Református Kollégium Gimnáziuma, Technikuma, Szakképző Iskolája,  Általános Iskolája, Óvodája, Alapfokú Művészeti Iskolája és Diákotthona</t>
  </si>
  <si>
    <t xml:space="preserve">Erdei </t>
  </si>
  <si>
    <t>Helga</t>
  </si>
  <si>
    <t>Budapest XXIII. Kerületi Török Flóris Általános Iskola</t>
  </si>
  <si>
    <t xml:space="preserve">Mezőcsáti </t>
  </si>
  <si>
    <t>Bianka</t>
  </si>
  <si>
    <t>Pitypang Utcai Általános Iskola</t>
  </si>
  <si>
    <t xml:space="preserve">Varga </t>
  </si>
  <si>
    <t>Hanna</t>
  </si>
  <si>
    <t>Szegedi Tudományegyetem Báthory István Gyakorló Gimnázium és Ált. Isk.</t>
  </si>
  <si>
    <t xml:space="preserve">Hajnal  </t>
  </si>
  <si>
    <t xml:space="preserve">Nadin </t>
  </si>
  <si>
    <t>Szikra Ált. Isk. Szeged</t>
  </si>
  <si>
    <t xml:space="preserve">Vér </t>
  </si>
  <si>
    <t>Anna Liza</t>
  </si>
  <si>
    <t xml:space="preserve">Prohászka Ottokár Orsolyita Gimnázium, Általános Iskola és Óvoda </t>
  </si>
  <si>
    <t xml:space="preserve">Hantó </t>
  </si>
  <si>
    <t>Nóra</t>
  </si>
  <si>
    <t>Dunaalmási Csokonai Általános Iskola</t>
  </si>
  <si>
    <t xml:space="preserve">Gömbicz </t>
  </si>
  <si>
    <t>Alíz</t>
  </si>
  <si>
    <t>Zsigmond Király Általános Iskola</t>
  </si>
  <si>
    <t xml:space="preserve">Jancsó 		</t>
  </si>
  <si>
    <t>Olívia</t>
  </si>
  <si>
    <t>Diósdi Eötvös József N.N. Ált. Isk. és Alapfokú M.</t>
  </si>
  <si>
    <t xml:space="preserve">Dóra 		</t>
  </si>
  <si>
    <t>Kincső</t>
  </si>
  <si>
    <t xml:space="preserve">Dunakeszi Fazekas Mihály Német Nyelvoktató N. Ált. I </t>
  </si>
  <si>
    <t>Karolina</t>
  </si>
  <si>
    <t>Szent Imre Katolikus Gimnázium, Két Tanítási Nyelvű Általános Iskola, Kollégium, Óvoda és Alapfokú Művészeti Iskola</t>
  </si>
  <si>
    <t xml:space="preserve">Borbély </t>
  </si>
  <si>
    <t>Lotti</t>
  </si>
  <si>
    <t>Szombathelyi Zrínyi Ilona Általános Iskola</t>
  </si>
  <si>
    <t xml:space="preserve">Hökkön </t>
  </si>
  <si>
    <t>Fruzsina Edit</t>
  </si>
  <si>
    <t>Árpád-házi Szent Margit Óvoda, Általános Iskola, Gimnázium és Kollégium</t>
  </si>
  <si>
    <t xml:space="preserve">Cseresznyés </t>
  </si>
  <si>
    <t>Emma</t>
  </si>
  <si>
    <t>Vörösberényi Általános Iskola</t>
  </si>
  <si>
    <t xml:space="preserve">Farkas Eszter </t>
  </si>
  <si>
    <t>Veszprémi Cholnoky Jenő Általános Iskola</t>
  </si>
  <si>
    <t xml:space="preserve">Bödör </t>
  </si>
  <si>
    <t>Szofi</t>
  </si>
  <si>
    <t>Zalaegerszegi Zrínyi Miklós Gimnázium</t>
  </si>
  <si>
    <t>A</t>
  </si>
  <si>
    <t>1 FORDULÓ</t>
  </si>
  <si>
    <t>B - C</t>
  </si>
  <si>
    <t>I</t>
  </si>
  <si>
    <t>2 FORDULÓ</t>
  </si>
  <si>
    <t>C - A</t>
  </si>
  <si>
    <t>II</t>
  </si>
  <si>
    <t>kiem</t>
  </si>
  <si>
    <t>kódszám</t>
  </si>
  <si>
    <t>Rangsor</t>
  </si>
  <si>
    <t>Vezetéknév</t>
  </si>
  <si>
    <t>Helyezés</t>
  </si>
  <si>
    <t>Pontszám</t>
  </si>
  <si>
    <t>Bónusz</t>
  </si>
  <si>
    <t>3 FORDULÓ</t>
  </si>
  <si>
    <t>A - B</t>
  </si>
  <si>
    <t>III</t>
  </si>
  <si>
    <t>IV</t>
  </si>
  <si>
    <t>V</t>
  </si>
  <si>
    <t>VI</t>
  </si>
  <si>
    <t>B</t>
  </si>
  <si>
    <t>VII</t>
  </si>
  <si>
    <t>VIII</t>
  </si>
  <si>
    <t>C</t>
  </si>
  <si>
    <t>W</t>
  </si>
  <si>
    <t>X</t>
  </si>
  <si>
    <t>XI</t>
  </si>
  <si>
    <t>#</t>
  </si>
  <si>
    <t>Kiemeltek</t>
  </si>
  <si>
    <t>Szerencés Vesztes</t>
  </si>
  <si>
    <t>Helyettesíti</t>
  </si>
  <si>
    <t>Sorsolás időpontja</t>
  </si>
  <si>
    <t>Dátuma</t>
  </si>
  <si>
    <t>1</t>
  </si>
  <si>
    <t>Utolsó elfogadott játékos</t>
  </si>
  <si>
    <t>Utolsó DA</t>
  </si>
  <si>
    <t>2</t>
  </si>
  <si>
    <t>3</t>
  </si>
  <si>
    <t>Sorsoló játékosok</t>
  </si>
  <si>
    <t>4</t>
  </si>
  <si>
    <t>5</t>
  </si>
  <si>
    <t>6</t>
  </si>
  <si>
    <t>7</t>
  </si>
  <si>
    <t>8</t>
  </si>
  <si>
    <t>A -D</t>
  </si>
  <si>
    <t>D - B</t>
  </si>
  <si>
    <t>C - D</t>
  </si>
  <si>
    <t>D</t>
  </si>
  <si>
    <t>B - E</t>
  </si>
  <si>
    <t>E - A</t>
  </si>
  <si>
    <t>A - D</t>
  </si>
  <si>
    <t>4 FORDULÓ</t>
  </si>
  <si>
    <t>D - E</t>
  </si>
  <si>
    <t>5 FORDULÓ</t>
  </si>
  <si>
    <t>E - C</t>
  </si>
  <si>
    <t>E</t>
  </si>
  <si>
    <t>E - F</t>
  </si>
  <si>
    <t>F - D</t>
  </si>
  <si>
    <t>F</t>
  </si>
  <si>
    <t>Döntő</t>
  </si>
  <si>
    <t>vs.</t>
  </si>
  <si>
    <t>3. hely</t>
  </si>
  <si>
    <t>5. hely</t>
  </si>
  <si>
    <t>D - G</t>
  </si>
  <si>
    <t>G - E</t>
  </si>
  <si>
    <t>F - E</t>
  </si>
  <si>
    <t>G</t>
  </si>
  <si>
    <t>F - G</t>
  </si>
  <si>
    <t>E - H</t>
  </si>
  <si>
    <t>H - F</t>
  </si>
  <si>
    <t>G - H</t>
  </si>
  <si>
    <t>H</t>
  </si>
  <si>
    <t>7. hely</t>
  </si>
  <si>
    <t>St.</t>
  </si>
  <si>
    <t>kód</t>
  </si>
  <si>
    <t>Kiem</t>
  </si>
  <si>
    <t>2. forduló</t>
  </si>
  <si>
    <t>Győztes</t>
  </si>
  <si>
    <t>Umpire</t>
  </si>
  <si>
    <t xml:space="preserve">Walter </t>
  </si>
  <si>
    <t>Kecskeméti Corvin Mátyás Általános Iskola</t>
  </si>
  <si>
    <t xml:space="preserve">Szalai </t>
  </si>
  <si>
    <t>Lana</t>
  </si>
  <si>
    <t>Kiskunfélegyházi Batthyány Lajos Általános Iskola</t>
  </si>
  <si>
    <t>Hottó</t>
  </si>
  <si>
    <t>Olívia Hannah</t>
  </si>
  <si>
    <t>Koch Valéria Gimnázium, Általános Iskola, Óvoda és Kollégium Pécs</t>
  </si>
  <si>
    <t>Lindenlaub</t>
  </si>
  <si>
    <t xml:space="preserve"> Anna</t>
  </si>
  <si>
    <t>Park Utcai Katolikus Általános Iskola és Óvoda Mohács</t>
  </si>
  <si>
    <t xml:space="preserve">Nagy </t>
  </si>
  <si>
    <t>Nóra Lili</t>
  </si>
  <si>
    <t>Orosházi Vörösmarty Mihály Általános Iskola</t>
  </si>
  <si>
    <t xml:space="preserve">Beregszászi </t>
  </si>
  <si>
    <t>Nelli</t>
  </si>
  <si>
    <t>Szeberényi Gusztáv Adolf Evangélikus Gimnázium, Technikum, Szakgimnázium, Általános Iskola, Óvoda, Alapfokú Művészeti Iskola és Kollégium</t>
  </si>
  <si>
    <t>Bede</t>
  </si>
  <si>
    <t>Lara</t>
  </si>
  <si>
    <t>Kazincbarcikai Pollack Mihály Általános Iskola</t>
  </si>
  <si>
    <t>Zóra</t>
  </si>
  <si>
    <t xml:space="preserve">Császár </t>
  </si>
  <si>
    <t>Virginia</t>
  </si>
  <si>
    <t>Budapest School Általános Iskola és Gimnázium</t>
  </si>
  <si>
    <t xml:space="preserve">Pumb </t>
  </si>
  <si>
    <t>Adél Nóra</t>
  </si>
  <si>
    <t>Budafoki Herman Ottó Általános Iskola</t>
  </si>
  <si>
    <t xml:space="preserve">Izsó </t>
  </si>
  <si>
    <t>Zoé</t>
  </si>
  <si>
    <t>Héjj</t>
  </si>
  <si>
    <t>Lili</t>
  </si>
  <si>
    <t>Nemeskócsag Ált. Isk. Pákozd</t>
  </si>
  <si>
    <t>Rumann</t>
  </si>
  <si>
    <t>Rácalmási Jankovich M. Ált Isk.</t>
  </si>
  <si>
    <t xml:space="preserve">Zakhár </t>
  </si>
  <si>
    <t>Vanda Jázmin</t>
  </si>
  <si>
    <t xml:space="preserve">Debreceni Nemzetközi Iskola </t>
  </si>
  <si>
    <t xml:space="preserve">Kányási </t>
  </si>
  <si>
    <t>Amina</t>
  </si>
  <si>
    <t>Debreceni Hatvani István Általános Iskola</t>
  </si>
  <si>
    <t xml:space="preserve">György </t>
  </si>
  <si>
    <t>Janka Zsolna</t>
  </si>
  <si>
    <t>Gyöngyössolymosi Nagy Gyula Katolikus Általános Iskola és Alapfokú Művészeti Iskola</t>
  </si>
  <si>
    <t>Szabó</t>
  </si>
  <si>
    <t>Anna</t>
  </si>
  <si>
    <t>Lehel Vezér Gimnázium</t>
  </si>
  <si>
    <t>Kerekes</t>
  </si>
  <si>
    <t>Leonóra</t>
  </si>
  <si>
    <t>Bercsényi Miklós Általános Iskola</t>
  </si>
  <si>
    <t xml:space="preserve">Fegyver </t>
  </si>
  <si>
    <t>Odett</t>
  </si>
  <si>
    <t>Dózsakerti Váci Mihály Általános Iskola</t>
  </si>
  <si>
    <t xml:space="preserve">Szanda 	</t>
  </si>
  <si>
    <t xml:space="preserve">Alexa	</t>
  </si>
  <si>
    <t>Nemzetőr Ált.Isk.</t>
  </si>
  <si>
    <t xml:space="preserve">Farkas </t>
  </si>
  <si>
    <t>Zoé Emese</t>
  </si>
  <si>
    <t>Százhalombattai 1. Számú Ált. Isk</t>
  </si>
  <si>
    <t xml:space="preserve">Balázs </t>
  </si>
  <si>
    <t>Helka</t>
  </si>
  <si>
    <t>B.lelle-Karádi Ált.Isk. és AMI</t>
  </si>
  <si>
    <t xml:space="preserve">Tóth </t>
  </si>
  <si>
    <t>Szabina</t>
  </si>
  <si>
    <t xml:space="preserve">Coleman </t>
  </si>
  <si>
    <t>Giselle Mira</t>
  </si>
  <si>
    <t>Nyíregyházi Kodály Zoltán Általános Iskola</t>
  </si>
  <si>
    <t xml:space="preserve">Németh </t>
  </si>
  <si>
    <t>Paksi II. Rákóczi Ferenc Általános Iskola</t>
  </si>
  <si>
    <t xml:space="preserve">Pinczés </t>
  </si>
  <si>
    <t>Réka</t>
  </si>
  <si>
    <t xml:space="preserve">Dunaföldvári Beszédes József Általános Iskola </t>
  </si>
  <si>
    <t xml:space="preserve">Bariska </t>
  </si>
  <si>
    <t>Lilla</t>
  </si>
  <si>
    <t xml:space="preserve">Katona </t>
  </si>
  <si>
    <t>Jázmin</t>
  </si>
  <si>
    <t>Paragvári Utcai Általános Iskola</t>
  </si>
  <si>
    <t xml:space="preserve">Juhász </t>
  </si>
  <si>
    <t>Dóra</t>
  </si>
  <si>
    <t>Bencés Apátság Illyés Gyula Általános és Alapfokú Művészeti Iskolája</t>
  </si>
  <si>
    <t>Varga</t>
  </si>
  <si>
    <t>Áron</t>
  </si>
  <si>
    <t>Sáros</t>
  </si>
  <si>
    <t>Máté Levente</t>
  </si>
  <si>
    <t>Pécsi Tudományegyetem Gyakorló Általános Iskola, Gimnázium és Óvoda</t>
  </si>
  <si>
    <t>Zahorán</t>
  </si>
  <si>
    <t xml:space="preserve"> Patrik</t>
  </si>
  <si>
    <t>Jankay Tibor Két Tanítási Nyelvű Általános Iskola</t>
  </si>
  <si>
    <t xml:space="preserve">S. Nagy </t>
  </si>
  <si>
    <t>Attila</t>
  </si>
  <si>
    <t>Mezőberényi Petőfi Sándor Evangélikus  Gimnázium, Kollégium és Általános Iskola</t>
  </si>
  <si>
    <t xml:space="preserve">Ohly </t>
  </si>
  <si>
    <t>Bence</t>
  </si>
  <si>
    <t>Gloriett Sportiskolai Általános Iskola</t>
  </si>
  <si>
    <t xml:space="preserve">Bőczén </t>
  </si>
  <si>
    <t>Máté</t>
  </si>
  <si>
    <t>Városligeti Magyar-Angol Két Tanítási Nyelvű Általános Iskola</t>
  </si>
  <si>
    <t>Ágasvári</t>
  </si>
  <si>
    <t>Mihály József</t>
  </si>
  <si>
    <t>Németh László Gimnázium, Ált.Isk.</t>
  </si>
  <si>
    <t>Botond</t>
  </si>
  <si>
    <t>Szabadhegyi Magyar-Német Két Tanítási Nyelvű Általános Iskola és Gimnázium</t>
  </si>
  <si>
    <t xml:space="preserve">Róka </t>
  </si>
  <si>
    <t>Barnabás</t>
  </si>
  <si>
    <t>Lackner Kristóf Általános Iskola</t>
  </si>
  <si>
    <t>Sándor</t>
  </si>
  <si>
    <t>Huszár Gál Gimnázium, Általános Iskola, Alapfokú Művészeti Iskola és Óvoda</t>
  </si>
  <si>
    <t xml:space="preserve">Mónus </t>
  </si>
  <si>
    <t>Balázs</t>
  </si>
  <si>
    <t>Szent József Katolikus Óvoda, Általános Iskola, Gimnázium és Kollégium</t>
  </si>
  <si>
    <t xml:space="preserve">Mezei </t>
  </si>
  <si>
    <t>Nolan Navid</t>
  </si>
  <si>
    <t>Felsőtárkányi Általános Iskola és Alapfokú Művészeti Iskola</t>
  </si>
  <si>
    <t xml:space="preserve">Hamsik 		</t>
  </si>
  <si>
    <t>Dániel</t>
  </si>
  <si>
    <t>Fabriczius József Ált. Isk.</t>
  </si>
  <si>
    <t xml:space="preserve">Csősz 		</t>
  </si>
  <si>
    <t>Róbert</t>
  </si>
  <si>
    <t>Diósdi Eötvös József N. N. Ált. Isk. és Alapfokú M. Isk.</t>
  </si>
  <si>
    <t>Nimród</t>
  </si>
  <si>
    <t xml:space="preserve">Faragó </t>
  </si>
  <si>
    <t>Mihály Áron</t>
  </si>
  <si>
    <t>Balatonfüredi Református Általános Iskola és Óvoda</t>
  </si>
  <si>
    <t xml:space="preserve">Timár </t>
  </si>
  <si>
    <t>Mihály</t>
  </si>
  <si>
    <t>Becsehelyi Schmidt Egon Általános Iskola</t>
  </si>
  <si>
    <t xml:space="preserve">Balla </t>
  </si>
  <si>
    <t>Ádám</t>
  </si>
  <si>
    <t>Magyarországi Német Általános Művelődési Központ</t>
  </si>
  <si>
    <t>Féth</t>
  </si>
  <si>
    <t>Péter</t>
  </si>
  <si>
    <t>Arnold</t>
  </si>
  <si>
    <t>Benedek</t>
  </si>
  <si>
    <t>Bólyi Általános Iskola és Alapfokú Művészeti Iskola</t>
  </si>
  <si>
    <t xml:space="preserve">Jantyik </t>
  </si>
  <si>
    <t>Zénó</t>
  </si>
  <si>
    <t>Békéscsabai Kazinczy Ferenc Általános Iskola</t>
  </si>
  <si>
    <t xml:space="preserve">Crai </t>
  </si>
  <si>
    <t>Zsombor</t>
  </si>
  <si>
    <t>Gyulai Implom József Általános Iskola</t>
  </si>
  <si>
    <t xml:space="preserve">Berki </t>
  </si>
  <si>
    <t>Benett</t>
  </si>
  <si>
    <t>Irinyi János Református Oktatási Központ - Óvoda, Általános Iskola, Technikum, Szakgimnázium és Diákotthon</t>
  </si>
  <si>
    <t xml:space="preserve">Komlósy </t>
  </si>
  <si>
    <t xml:space="preserve">Kovács </t>
  </si>
  <si>
    <t>Kornél</t>
  </si>
  <si>
    <t>Imre Lőrinc</t>
  </si>
  <si>
    <t>Szent II. János Pál Óvoda, Általános Iskola és Gimnázium</t>
  </si>
  <si>
    <t xml:space="preserve">Fűri </t>
  </si>
  <si>
    <t>Nolen</t>
  </si>
  <si>
    <t>Szentesi Koszta József Ált.Isk.</t>
  </si>
  <si>
    <t xml:space="preserve">Csirmaz </t>
  </si>
  <si>
    <t xml:space="preserve">Olajos </t>
  </si>
  <si>
    <t>Talentum Baptista Általános Iskola</t>
  </si>
  <si>
    <t xml:space="preserve">Magyari </t>
  </si>
  <si>
    <t>Levente</t>
  </si>
  <si>
    <t>Egri Hunyadi Mátyás Általános Iskola</t>
  </si>
  <si>
    <t xml:space="preserve">Váradi </t>
  </si>
  <si>
    <t>Teleki</t>
  </si>
  <si>
    <t>Zétény</t>
  </si>
  <si>
    <t>Székely Mihály Általános Iskola</t>
  </si>
  <si>
    <t>Szántai</t>
  </si>
  <si>
    <t>Dávid</t>
  </si>
  <si>
    <t>Dorogi Magyar-Angol Két Tanítási Nyelvű és Sportiskolai Általános Iskola</t>
  </si>
  <si>
    <t>Jakab</t>
  </si>
  <si>
    <t>Érdi Teleki Sámuel Ált. Isk.</t>
  </si>
  <si>
    <t xml:space="preserve">Szilárdi </t>
  </si>
  <si>
    <t>Soma Csaba</t>
  </si>
  <si>
    <t>Gödöllői Hajós Alfréd Ált. Isk.</t>
  </si>
  <si>
    <t xml:space="preserve">Győry </t>
  </si>
  <si>
    <t xml:space="preserve">Csécs-Varga </t>
  </si>
  <si>
    <t>K.vári Kodály Z. Közp. Ált.Isk.</t>
  </si>
  <si>
    <t>Hunor</t>
  </si>
  <si>
    <t>Nyíregyházi Arany János Gimnázium, Általános Iskola és Kollégium</t>
  </si>
  <si>
    <t>Titkos</t>
  </si>
  <si>
    <t>Attila Dániel</t>
  </si>
  <si>
    <t>Paksi Deák Ferenc Általános Iskola</t>
  </si>
  <si>
    <t>Zsigmond</t>
  </si>
  <si>
    <t>Szekszárdi Babits Mihály Általános Iskola</t>
  </si>
  <si>
    <t xml:space="preserve">Modori </t>
  </si>
  <si>
    <t>Benjámin</t>
  </si>
  <si>
    <t>Gothard Jenő Általános Iskola</t>
  </si>
  <si>
    <t>Sárvári</t>
  </si>
  <si>
    <t>Ferenc</t>
  </si>
  <si>
    <t>Zrínyi Miklós Magyar-Angol Két Tanítási Nyelvű Általános Iskola</t>
  </si>
  <si>
    <t>Zalaegerszegi Zrinyi Miklós Gimn.</t>
  </si>
  <si>
    <t>BÖDÖR</t>
  </si>
  <si>
    <t>GYŐRY</t>
  </si>
  <si>
    <t>SÁRVÁRI</t>
  </si>
  <si>
    <t>Zrinyi Miklós Magyar-Angol Két  Tanitási Nyelvű</t>
  </si>
  <si>
    <t>Nagy</t>
  </si>
  <si>
    <t>Bercsényi Miklós Ált. Isk</t>
  </si>
  <si>
    <t>NÉMETH</t>
  </si>
  <si>
    <t>TÓTH</t>
  </si>
  <si>
    <t>CSÉCS-VARGA</t>
  </si>
  <si>
    <t>SZALAI</t>
  </si>
  <si>
    <t>OHLY</t>
  </si>
  <si>
    <t>CSŐSZ</t>
  </si>
  <si>
    <t>ÁGASVÁRI</t>
  </si>
  <si>
    <t>MEZEI</t>
  </si>
  <si>
    <t>NAGY</t>
  </si>
  <si>
    <t>MÓNUS</t>
  </si>
  <si>
    <t>S.NAGY</t>
  </si>
  <si>
    <t>ZAHORÁN</t>
  </si>
  <si>
    <t>Patrik</t>
  </si>
  <si>
    <t>MODORI</t>
  </si>
  <si>
    <t>TITKOS</t>
  </si>
  <si>
    <t>SZILÁRDI</t>
  </si>
  <si>
    <t>JAKAB</t>
  </si>
  <si>
    <t>BARISKA</t>
  </si>
  <si>
    <t>KEREKES</t>
  </si>
  <si>
    <t>WALTER</t>
  </si>
  <si>
    <t>COLEMAN</t>
  </si>
  <si>
    <t>BALÁZS</t>
  </si>
  <si>
    <t>HOTTÓ</t>
  </si>
  <si>
    <t>Lehel Vezér Gimn.</t>
  </si>
  <si>
    <t>SZABÓ</t>
  </si>
  <si>
    <t>SZANDA</t>
  </si>
  <si>
    <t>Alexa</t>
  </si>
  <si>
    <t>PINCZÉS</t>
  </si>
  <si>
    <t>FEGYVER</t>
  </si>
  <si>
    <t>KATONA</t>
  </si>
  <si>
    <t>FARKAS</t>
  </si>
  <si>
    <t>JUHÁSZ</t>
  </si>
  <si>
    <t>jn V.</t>
  </si>
  <si>
    <t>jn Gy.</t>
  </si>
  <si>
    <t>4/1</t>
  </si>
  <si>
    <t>1/4</t>
  </si>
  <si>
    <t>4/0</t>
  </si>
  <si>
    <t>0/4</t>
  </si>
  <si>
    <t>4/2</t>
  </si>
  <si>
    <t>2/4</t>
  </si>
  <si>
    <t>5/4(2)</t>
  </si>
  <si>
    <t>4/5(2)</t>
  </si>
  <si>
    <t>54(6)</t>
  </si>
  <si>
    <t>45(6)</t>
  </si>
  <si>
    <t>5/3</t>
  </si>
  <si>
    <t>3/5</t>
  </si>
  <si>
    <t>54 (5)</t>
  </si>
  <si>
    <t>45 (5)</t>
  </si>
  <si>
    <t>41</t>
  </si>
  <si>
    <t>14</t>
  </si>
  <si>
    <t>jn V</t>
  </si>
  <si>
    <t>jn Gy</t>
  </si>
  <si>
    <r>
      <rPr>
        <b/>
        <u/>
        <sz val="10"/>
        <rFont val="Arial"/>
        <family val="2"/>
        <charset val="238"/>
      </rPr>
      <t>Komlósy</t>
    </r>
    <r>
      <rPr>
        <sz val="10"/>
        <rFont val="Arial"/>
        <family val="2"/>
        <charset val="238"/>
      </rPr>
      <t xml:space="preserve"> vs Jakab 10/5</t>
    </r>
  </si>
  <si>
    <t>54 (7)</t>
  </si>
  <si>
    <t>45 (7)</t>
  </si>
  <si>
    <t>54(4)</t>
  </si>
  <si>
    <t>45(4)</t>
  </si>
  <si>
    <t>5/4(4)</t>
  </si>
  <si>
    <t>4/5(4)</t>
  </si>
  <si>
    <t>jn. Gy.</t>
  </si>
  <si>
    <t>5/4(5)</t>
  </si>
  <si>
    <t>4/5(5)</t>
  </si>
  <si>
    <t>jnGy.</t>
  </si>
  <si>
    <t>jnV.</t>
  </si>
  <si>
    <t>53</t>
  </si>
  <si>
    <t>35</t>
  </si>
  <si>
    <t xml:space="preserve">CSÁSZÁR </t>
  </si>
  <si>
    <t>a</t>
  </si>
  <si>
    <t>jn GY</t>
  </si>
  <si>
    <t>b</t>
  </si>
  <si>
    <t>54 7/3</t>
  </si>
  <si>
    <t xml:space="preserve">HAMSIK </t>
  </si>
  <si>
    <t>TÍMÁR</t>
  </si>
  <si>
    <t>x</t>
  </si>
  <si>
    <t>jn eső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</si>
</sst>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/"/>
    <numFmt numFmtId="165" formatCode="_-\$* #,##0.00_-;&quot;-$&quot;* #,##0.00_-;_-\$* \-??_-;_-@_-"/>
    <numFmt numFmtId="166" formatCode="d\-mmm\-yy"/>
  </numFmts>
  <fonts count="66" x14ac:knownFonts="1">
    <font>
      <sz val="10"/>
      <name val="Arial"/>
    </font>
    <font>
      <b/>
      <sz val="28"/>
      <name val="Arial"/>
      <family val="2"/>
    </font>
    <font>
      <b/>
      <sz val="32"/>
      <name val="Arial"/>
      <family val="2"/>
    </font>
    <font>
      <b/>
      <sz val="16"/>
      <name val="Arial"/>
      <family val="2"/>
    </font>
    <font>
      <b/>
      <sz val="20"/>
      <color indexed="10"/>
      <name val="Arial"/>
      <family val="2"/>
    </font>
    <font>
      <sz val="20"/>
      <name val="Arial"/>
      <family val="2"/>
    </font>
    <font>
      <sz val="9"/>
      <name val="Arial"/>
      <family val="2"/>
    </font>
    <font>
      <b/>
      <sz val="14"/>
      <color indexed="8"/>
      <name val="Arial"/>
      <family val="2"/>
    </font>
    <font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u/>
      <sz val="7"/>
      <color indexed="12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sz val="8"/>
      <color indexed="10"/>
      <name val="Arial"/>
      <family val="2"/>
    </font>
    <font>
      <sz val="6"/>
      <color indexed="8"/>
      <name val="Arial"/>
      <family val="2"/>
    </font>
    <font>
      <sz val="7"/>
      <color indexed="8"/>
      <name val="Arial"/>
      <family val="2"/>
    </font>
    <font>
      <b/>
      <sz val="8"/>
      <color indexed="31"/>
      <name val="Arial"/>
      <family val="2"/>
    </font>
    <font>
      <b/>
      <sz val="11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sz val="9"/>
      <color indexed="8"/>
      <name val="Calibri"/>
      <family val="2"/>
      <charset val="1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8"/>
      <color indexed="8"/>
      <name val="Tahoma"/>
      <family val="2"/>
    </font>
    <font>
      <sz val="20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9"/>
      <name val="Arial"/>
      <family val="2"/>
    </font>
    <font>
      <sz val="10"/>
      <color indexed="41"/>
      <name val="Arial"/>
      <family val="2"/>
    </font>
    <font>
      <sz val="8.5"/>
      <name val="Arial"/>
      <family val="2"/>
    </font>
    <font>
      <b/>
      <sz val="10"/>
      <color indexed="10"/>
      <name val="Arial"/>
      <family val="2"/>
    </font>
    <font>
      <sz val="7"/>
      <color indexed="9"/>
      <name val="Arial"/>
      <family val="2"/>
    </font>
    <font>
      <i/>
      <sz val="6"/>
      <color indexed="9"/>
      <name val="Arial"/>
      <family val="2"/>
    </font>
    <font>
      <b/>
      <sz val="8.5"/>
      <name val="Arial"/>
      <family val="2"/>
    </font>
    <font>
      <b/>
      <sz val="10"/>
      <color indexed="41"/>
      <name val="Arial"/>
      <family val="2"/>
    </font>
    <font>
      <sz val="6"/>
      <color indexed="9"/>
      <name val="Arial"/>
      <family val="2"/>
    </font>
    <font>
      <sz val="8.5"/>
      <color indexed="27"/>
      <name val="Arial"/>
      <family val="2"/>
    </font>
    <font>
      <sz val="8.5"/>
      <color indexed="8"/>
      <name val="Arial"/>
      <family val="2"/>
    </font>
    <font>
      <sz val="8.5"/>
      <color indexed="9"/>
      <name val="Arial"/>
      <family val="2"/>
    </font>
    <font>
      <sz val="7"/>
      <color indexed="10"/>
      <name val="Arial"/>
      <family val="2"/>
    </font>
    <font>
      <b/>
      <sz val="8.5"/>
      <color indexed="8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4"/>
      <color indexed="9"/>
      <name val="Arial"/>
      <family val="2"/>
    </font>
    <font>
      <sz val="9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b/>
      <sz val="11"/>
      <name val="Calibri"/>
      <family val="2"/>
      <charset val="1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u/>
      <sz val="1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31"/>
      </patternFill>
    </fill>
    <fill>
      <patternFill patternType="solid">
        <fgColor indexed="11"/>
        <bgColor indexed="49"/>
      </patternFill>
    </fill>
    <fill>
      <patternFill patternType="solid">
        <fgColor indexed="14"/>
        <bgColor indexed="33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41"/>
      </patternFill>
    </fill>
    <fill>
      <patternFill patternType="solid">
        <fgColor indexed="17"/>
        <bgColor indexed="21"/>
      </patternFill>
    </fill>
    <fill>
      <patternFill patternType="solid">
        <fgColor indexed="40"/>
        <bgColor indexed="49"/>
      </patternFill>
    </fill>
    <fill>
      <patternFill patternType="solid">
        <fgColor indexed="41"/>
        <bgColor indexed="27"/>
      </patternFill>
    </fill>
    <fill>
      <patternFill patternType="solid">
        <fgColor indexed="43"/>
        <bgColor indexed="26"/>
      </patternFill>
    </fill>
    <fill>
      <patternFill patternType="solid">
        <fgColor indexed="10"/>
        <bgColor indexed="60"/>
      </patternFill>
    </fill>
    <fill>
      <patternFill patternType="solid">
        <fgColor indexed="8"/>
        <bgColor indexed="58"/>
      </patternFill>
    </fill>
  </fills>
  <borders count="43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3">
    <xf numFmtId="0" fontId="0" fillId="0" borderId="0"/>
    <xf numFmtId="0" fontId="19" fillId="0" borderId="0" applyNumberFormat="0" applyFill="0" applyBorder="0" applyAlignment="0" applyProtection="0"/>
    <xf numFmtId="165" fontId="62" fillId="0" borderId="0" applyFill="0" applyBorder="0" applyAlignment="0" applyProtection="0"/>
  </cellStyleXfs>
  <cellXfs count="431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49" fontId="8" fillId="2" borderId="1" xfId="0" applyNumberFormat="1" applyFont="1" applyFill="1" applyBorder="1" applyAlignment="1">
      <alignment vertical="center"/>
    </xf>
    <xf numFmtId="49" fontId="9" fillId="2" borderId="0" xfId="0" applyNumberFormat="1" applyFont="1" applyFill="1" applyAlignment="1">
      <alignment vertical="center"/>
    </xf>
    <xf numFmtId="49" fontId="10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/>
    </xf>
    <xf numFmtId="49" fontId="12" fillId="3" borderId="2" xfId="0" applyNumberFormat="1" applyFont="1" applyFill="1" applyBorder="1" applyAlignment="1">
      <alignment vertical="center"/>
    </xf>
    <xf numFmtId="49" fontId="12" fillId="3" borderId="3" xfId="0" applyNumberFormat="1" applyFont="1" applyFill="1" applyBorder="1" applyAlignment="1">
      <alignment vertical="center"/>
    </xf>
    <xf numFmtId="49" fontId="5" fillId="2" borderId="0" xfId="0" applyNumberFormat="1" applyFont="1" applyFill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5" fillId="2" borderId="0" xfId="0" applyNumberFormat="1" applyFont="1" applyFill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14" fillId="3" borderId="4" xfId="0" applyFont="1" applyFill="1" applyBorder="1" applyAlignment="1">
      <alignment horizontal="left" vertical="center"/>
    </xf>
    <xf numFmtId="49" fontId="15" fillId="2" borderId="0" xfId="0" applyNumberFormat="1" applyFont="1" applyFill="1" applyAlignment="1">
      <alignment horizontal="left" vertical="center"/>
    </xf>
    <xf numFmtId="164" fontId="16" fillId="3" borderId="4" xfId="0" applyNumberFormat="1" applyFont="1" applyFill="1" applyBorder="1" applyAlignment="1">
      <alignment horizontal="left" vertical="center"/>
    </xf>
    <xf numFmtId="49" fontId="16" fillId="2" borderId="0" xfId="0" applyNumberFormat="1" applyFont="1" applyFill="1" applyAlignment="1">
      <alignment vertical="center"/>
    </xf>
    <xf numFmtId="49" fontId="16" fillId="3" borderId="4" xfId="0" applyNumberFormat="1" applyFont="1" applyFill="1" applyBorder="1" applyAlignment="1">
      <alignment vertical="center"/>
    </xf>
    <xf numFmtId="49" fontId="17" fillId="3" borderId="4" xfId="0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vertical="center"/>
    </xf>
    <xf numFmtId="0" fontId="8" fillId="2" borderId="0" xfId="0" applyFont="1" applyFill="1"/>
    <xf numFmtId="0" fontId="0" fillId="2" borderId="0" xfId="0" applyFill="1"/>
    <xf numFmtId="0" fontId="16" fillId="2" borderId="0" xfId="0" applyFont="1" applyFill="1" applyAlignment="1">
      <alignment vertical="center"/>
    </xf>
    <xf numFmtId="0" fontId="18" fillId="3" borderId="4" xfId="0" applyFont="1" applyFill="1" applyBorder="1" applyAlignment="1">
      <alignment vertical="center"/>
    </xf>
    <xf numFmtId="0" fontId="0" fillId="2" borderId="0" xfId="0" applyFill="1" applyAlignment="1">
      <alignment horizontal="left"/>
    </xf>
    <xf numFmtId="0" fontId="6" fillId="2" borderId="0" xfId="0" applyFont="1" applyFill="1"/>
    <xf numFmtId="0" fontId="11" fillId="2" borderId="0" xfId="0" applyFont="1" applyFill="1"/>
    <xf numFmtId="0" fontId="19" fillId="2" borderId="0" xfId="1" applyNumberFormat="1" applyFill="1" applyBorder="1" applyAlignment="1" applyProtection="1"/>
    <xf numFmtId="0" fontId="11" fillId="2" borderId="0" xfId="0" applyFont="1" applyFill="1" applyAlignment="1">
      <alignment horizontal="center"/>
    </xf>
    <xf numFmtId="0" fontId="20" fillId="2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49" fontId="3" fillId="2" borderId="0" xfId="0" applyNumberFormat="1" applyFont="1" applyFill="1" applyAlignment="1">
      <alignment vertical="top"/>
    </xf>
    <xf numFmtId="49" fontId="12" fillId="2" borderId="0" xfId="0" applyNumberFormat="1" applyFont="1" applyFill="1" applyAlignment="1">
      <alignment vertical="top"/>
    </xf>
    <xf numFmtId="49" fontId="10" fillId="2" borderId="0" xfId="0" applyNumberFormat="1" applyFont="1" applyFill="1" applyAlignment="1">
      <alignment horizontal="left"/>
    </xf>
    <xf numFmtId="0" fontId="21" fillId="2" borderId="0" xfId="0" applyFont="1" applyFill="1" applyAlignment="1">
      <alignment horizontal="left"/>
    </xf>
    <xf numFmtId="49" fontId="14" fillId="2" borderId="0" xfId="0" applyNumberFormat="1" applyFont="1" applyFill="1" applyAlignment="1">
      <alignment horizontal="left"/>
    </xf>
    <xf numFmtId="49" fontId="14" fillId="2" borderId="0" xfId="0" applyNumberFormat="1" applyFont="1" applyFill="1" applyAlignment="1">
      <alignment horizontal="left" vertical="center"/>
    </xf>
    <xf numFmtId="49" fontId="10" fillId="2" borderId="5" xfId="0" applyNumberFormat="1" applyFont="1" applyFill="1" applyBorder="1" applyAlignment="1">
      <alignment vertical="center"/>
    </xf>
    <xf numFmtId="49" fontId="3" fillId="2" borderId="5" xfId="0" applyNumberFormat="1" applyFont="1" applyFill="1" applyBorder="1" applyAlignment="1">
      <alignment horizontal="right" vertical="center"/>
    </xf>
    <xf numFmtId="49" fontId="22" fillId="2" borderId="0" xfId="0" applyNumberFormat="1" applyFont="1" applyFill="1" applyAlignment="1">
      <alignment horizontal="left" vertical="center"/>
    </xf>
    <xf numFmtId="0" fontId="22" fillId="2" borderId="0" xfId="0" applyFont="1" applyFill="1" applyAlignment="1">
      <alignment vertical="center"/>
    </xf>
    <xf numFmtId="49" fontId="22" fillId="2" borderId="0" xfId="0" applyNumberFormat="1" applyFont="1" applyFill="1" applyAlignment="1">
      <alignment vertical="center"/>
    </xf>
    <xf numFmtId="49" fontId="23" fillId="2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164" fontId="17" fillId="2" borderId="6" xfId="0" applyNumberFormat="1" applyFont="1" applyFill="1" applyBorder="1" applyAlignment="1">
      <alignment horizontal="left" vertical="center"/>
    </xf>
    <xf numFmtId="49" fontId="17" fillId="2" borderId="6" xfId="0" applyNumberFormat="1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49" fontId="17" fillId="2" borderId="0" xfId="0" applyNumberFormat="1" applyFont="1" applyFill="1" applyAlignment="1">
      <alignment vertical="center"/>
    </xf>
    <xf numFmtId="0" fontId="16" fillId="2" borderId="0" xfId="2" applyNumberFormat="1" applyFont="1" applyFill="1" applyBorder="1" applyAlignment="1" applyProtection="1">
      <alignment vertical="center"/>
      <protection locked="0"/>
    </xf>
    <xf numFmtId="0" fontId="17" fillId="2" borderId="0" xfId="0" applyFont="1" applyFill="1" applyAlignment="1">
      <alignment vertical="center"/>
    </xf>
    <xf numFmtId="49" fontId="17" fillId="2" borderId="0" xfId="0" applyNumberFormat="1" applyFont="1" applyFill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24" fillId="2" borderId="1" xfId="0" applyFont="1" applyFill="1" applyBorder="1" applyAlignment="1">
      <alignment horizontal="left" vertical="center"/>
    </xf>
    <xf numFmtId="0" fontId="25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5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24" fillId="2" borderId="7" xfId="0" applyFont="1" applyFill="1" applyBorder="1" applyAlignment="1">
      <alignment horizontal="left" vertical="center"/>
    </xf>
    <xf numFmtId="0" fontId="25" fillId="2" borderId="8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4" borderId="11" xfId="0" applyFont="1" applyFill="1" applyBorder="1" applyAlignment="1">
      <alignment vertical="center"/>
    </xf>
    <xf numFmtId="0" fontId="10" fillId="3" borderId="12" xfId="0" applyFont="1" applyFill="1" applyBorder="1" applyAlignment="1">
      <alignment horizontal="left" vertical="center"/>
    </xf>
    <xf numFmtId="0" fontId="10" fillId="3" borderId="13" xfId="0" applyFont="1" applyFill="1" applyBorder="1" applyAlignment="1">
      <alignment vertical="center"/>
    </xf>
    <xf numFmtId="0" fontId="11" fillId="4" borderId="14" xfId="0" applyFont="1" applyFill="1" applyBorder="1" applyAlignment="1">
      <alignment vertical="center"/>
    </xf>
    <xf numFmtId="0" fontId="10" fillId="3" borderId="15" xfId="0" applyFont="1" applyFill="1" applyBorder="1" applyAlignment="1">
      <alignment horizontal="left" vertical="center"/>
    </xf>
    <xf numFmtId="0" fontId="10" fillId="3" borderId="16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4" borderId="17" xfId="0" applyFill="1" applyBorder="1"/>
    <xf numFmtId="49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49" fontId="12" fillId="0" borderId="0" xfId="0" applyNumberFormat="1" applyFont="1" applyAlignment="1">
      <alignment vertical="top"/>
    </xf>
    <xf numFmtId="49" fontId="26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left"/>
    </xf>
    <xf numFmtId="49" fontId="5" fillId="0" borderId="0" xfId="0" applyNumberFormat="1" applyFont="1" applyAlignment="1">
      <alignment horizontal="left" vertical="top"/>
    </xf>
    <xf numFmtId="49" fontId="10" fillId="0" borderId="0" xfId="0" applyNumberFormat="1" applyFont="1" applyAlignment="1">
      <alignment horizontal="left"/>
    </xf>
    <xf numFmtId="0" fontId="21" fillId="0" borderId="0" xfId="0" applyFont="1" applyAlignment="1">
      <alignment horizontal="left"/>
    </xf>
    <xf numFmtId="49" fontId="7" fillId="0" borderId="0" xfId="0" applyNumberFormat="1" applyFont="1" applyAlignment="1">
      <alignment horizontal="left"/>
    </xf>
    <xf numFmtId="49" fontId="14" fillId="0" borderId="0" xfId="0" applyNumberFormat="1" applyFont="1" applyAlignment="1">
      <alignment horizontal="left"/>
    </xf>
    <xf numFmtId="49" fontId="18" fillId="0" borderId="0" xfId="0" applyNumberFormat="1" applyFont="1" applyAlignment="1">
      <alignment horizontal="left"/>
    </xf>
    <xf numFmtId="49" fontId="18" fillId="0" borderId="5" xfId="0" applyNumberFormat="1" applyFont="1" applyBorder="1" applyAlignment="1">
      <alignment horizontal="left"/>
    </xf>
    <xf numFmtId="49" fontId="28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29" fillId="5" borderId="18" xfId="0" applyNumberFormat="1" applyFont="1" applyFill="1" applyBorder="1" applyAlignment="1">
      <alignment vertical="center" shrinkToFit="1"/>
    </xf>
    <xf numFmtId="49" fontId="29" fillId="5" borderId="19" xfId="0" applyNumberFormat="1" applyFont="1" applyFill="1" applyBorder="1" applyAlignment="1">
      <alignment vertical="center" shrinkToFit="1"/>
    </xf>
    <xf numFmtId="49" fontId="29" fillId="5" borderId="20" xfId="0" applyNumberFormat="1" applyFont="1" applyFill="1" applyBorder="1" applyAlignment="1">
      <alignment vertical="center" shrinkToFit="1"/>
    </xf>
    <xf numFmtId="49" fontId="30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right" vertical="center"/>
    </xf>
    <xf numFmtId="49" fontId="31" fillId="2" borderId="21" xfId="0" applyNumberFormat="1" applyFont="1" applyFill="1" applyBorder="1" applyAlignment="1">
      <alignment horizontal="left" vertical="center"/>
    </xf>
    <xf numFmtId="49" fontId="30" fillId="2" borderId="22" xfId="0" applyNumberFormat="1" applyFont="1" applyFill="1" applyBorder="1" applyAlignment="1">
      <alignment horizontal="left" vertical="center"/>
    </xf>
    <xf numFmtId="49" fontId="9" fillId="2" borderId="22" xfId="0" applyNumberFormat="1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 vertical="center"/>
    </xf>
    <xf numFmtId="49" fontId="22" fillId="2" borderId="0" xfId="0" applyNumberFormat="1" applyFont="1" applyFill="1" applyAlignment="1">
      <alignment horizontal="right" vertical="center"/>
    </xf>
    <xf numFmtId="0" fontId="22" fillId="2" borderId="0" xfId="0" applyFont="1" applyFill="1" applyAlignment="1">
      <alignment horizontal="left" vertical="center"/>
    </xf>
    <xf numFmtId="49" fontId="23" fillId="2" borderId="22" xfId="0" applyNumberFormat="1" applyFont="1" applyFill="1" applyBorder="1" applyAlignment="1">
      <alignment horizontal="right" vertical="center"/>
    </xf>
    <xf numFmtId="49" fontId="23" fillId="2" borderId="23" xfId="0" applyNumberFormat="1" applyFont="1" applyFill="1" applyBorder="1" applyAlignment="1">
      <alignment horizontal="right" vertical="center"/>
    </xf>
    <xf numFmtId="49" fontId="30" fillId="6" borderId="1" xfId="0" applyNumberFormat="1" applyFont="1" applyFill="1" applyBorder="1" applyAlignment="1">
      <alignment horizontal="left" vertical="center"/>
    </xf>
    <xf numFmtId="49" fontId="30" fillId="0" borderId="0" xfId="0" applyNumberFormat="1" applyFont="1" applyAlignment="1">
      <alignment horizontal="right" vertical="center"/>
    </xf>
    <xf numFmtId="49" fontId="9" fillId="6" borderId="0" xfId="0" applyNumberFormat="1" applyFont="1" applyFill="1" applyAlignment="1">
      <alignment horizontal="left" vertical="center"/>
    </xf>
    <xf numFmtId="0" fontId="0" fillId="6" borderId="10" xfId="0" applyFill="1" applyBorder="1" applyAlignment="1">
      <alignment horizontal="center" vertical="center"/>
    </xf>
    <xf numFmtId="164" fontId="16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vertical="center"/>
    </xf>
    <xf numFmtId="49" fontId="17" fillId="0" borderId="5" xfId="0" applyNumberFormat="1" applyFont="1" applyBorder="1" applyAlignment="1">
      <alignment horizontal="left" vertical="center"/>
    </xf>
    <xf numFmtId="49" fontId="17" fillId="0" borderId="5" xfId="0" applyNumberFormat="1" applyFont="1" applyBorder="1" applyAlignment="1">
      <alignment horizontal="right" vertical="center"/>
    </xf>
    <xf numFmtId="49" fontId="17" fillId="0" borderId="16" xfId="0" applyNumberFormat="1" applyFont="1" applyBorder="1" applyAlignment="1">
      <alignment horizontal="right" vertical="center"/>
    </xf>
    <xf numFmtId="49" fontId="17" fillId="0" borderId="24" xfId="0" applyNumberFormat="1" applyFont="1" applyBorder="1" applyAlignment="1">
      <alignment horizontal="left" vertical="center"/>
    </xf>
    <xf numFmtId="0" fontId="32" fillId="6" borderId="16" xfId="0" applyFont="1" applyFill="1" applyBorder="1" applyAlignment="1">
      <alignment horizontal="right" vertical="center"/>
    </xf>
    <xf numFmtId="49" fontId="11" fillId="2" borderId="25" xfId="0" applyNumberFormat="1" applyFont="1" applyFill="1" applyBorder="1" applyAlignment="1">
      <alignment horizontal="center" wrapText="1"/>
    </xf>
    <xf numFmtId="49" fontId="11" fillId="2" borderId="26" xfId="0" applyNumberFormat="1" applyFont="1" applyFill="1" applyBorder="1" applyAlignment="1">
      <alignment horizontal="center" wrapText="1"/>
    </xf>
    <xf numFmtId="49" fontId="11" fillId="2" borderId="16" xfId="0" applyNumberFormat="1" applyFont="1" applyFill="1" applyBorder="1" applyAlignment="1">
      <alignment horizontal="center" wrapText="1"/>
    </xf>
    <xf numFmtId="0" fontId="11" fillId="2" borderId="18" xfId="0" applyFont="1" applyFill="1" applyBorder="1" applyAlignment="1">
      <alignment wrapText="1"/>
    </xf>
    <xf numFmtId="0" fontId="11" fillId="2" borderId="20" xfId="0" applyFont="1" applyFill="1" applyBorder="1" applyAlignment="1">
      <alignment wrapText="1"/>
    </xf>
    <xf numFmtId="49" fontId="11" fillId="4" borderId="25" xfId="0" applyNumberFormat="1" applyFont="1" applyFill="1" applyBorder="1" applyAlignment="1">
      <alignment horizontal="center" wrapText="1"/>
    </xf>
    <xf numFmtId="49" fontId="11" fillId="4" borderId="26" xfId="0" applyNumberFormat="1" applyFont="1" applyFill="1" applyBorder="1" applyAlignment="1">
      <alignment horizontal="center" wrapText="1"/>
    </xf>
    <xf numFmtId="49" fontId="11" fillId="4" borderId="27" xfId="0" applyNumberFormat="1" applyFont="1" applyFill="1" applyBorder="1" applyAlignment="1">
      <alignment horizontal="center" wrapText="1"/>
    </xf>
    <xf numFmtId="49" fontId="11" fillId="4" borderId="5" xfId="0" applyNumberFormat="1" applyFont="1" applyFill="1" applyBorder="1" applyAlignment="1">
      <alignment horizontal="center" wrapText="1"/>
    </xf>
    <xf numFmtId="49" fontId="11" fillId="2" borderId="28" xfId="0" applyNumberFormat="1" applyFont="1" applyFill="1" applyBorder="1" applyAlignment="1">
      <alignment horizontal="center" wrapText="1"/>
    </xf>
    <xf numFmtId="0" fontId="31" fillId="2" borderId="20" xfId="0" applyFont="1" applyFill="1" applyBorder="1" applyAlignment="1">
      <alignment horizontal="center" wrapText="1"/>
    </xf>
    <xf numFmtId="0" fontId="31" fillId="4" borderId="20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vertical="center"/>
    </xf>
    <xf numFmtId="0" fontId="33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horizontal="left" vertical="center"/>
    </xf>
    <xf numFmtId="49" fontId="18" fillId="0" borderId="13" xfId="0" applyNumberFormat="1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8" fillId="4" borderId="29" xfId="0" applyFont="1" applyFill="1" applyBorder="1" applyAlignment="1">
      <alignment horizontal="center" vertical="center"/>
    </xf>
    <xf numFmtId="1" fontId="8" fillId="4" borderId="30" xfId="0" applyNumberFormat="1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4" borderId="13" xfId="0" applyFont="1" applyFill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33" fillId="0" borderId="4" xfId="0" applyFont="1" applyBorder="1"/>
    <xf numFmtId="0" fontId="35" fillId="0" borderId="0" xfId="0" applyFont="1"/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4" borderId="34" xfId="0" applyFont="1" applyFill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36" fillId="0" borderId="4" xfId="0" applyFont="1" applyBorder="1" applyAlignment="1">
      <alignment horizontal="left" vertical="center"/>
    </xf>
    <xf numFmtId="0" fontId="8" fillId="4" borderId="6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left" vertical="center"/>
    </xf>
    <xf numFmtId="0" fontId="35" fillId="0" borderId="4" xfId="0" applyFont="1" applyBorder="1" applyAlignment="1">
      <alignment horizontal="left" vertical="center" wrapText="1"/>
    </xf>
    <xf numFmtId="0" fontId="18" fillId="0" borderId="29" xfId="0" applyFont="1" applyBorder="1" applyAlignment="1">
      <alignment vertical="center"/>
    </xf>
    <xf numFmtId="49" fontId="18" fillId="0" borderId="37" xfId="0" applyNumberFormat="1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49" fontId="0" fillId="0" borderId="13" xfId="0" applyNumberFormat="1" applyBorder="1" applyAlignment="1">
      <alignment horizontal="center" vertical="center"/>
    </xf>
    <xf numFmtId="49" fontId="18" fillId="0" borderId="13" xfId="0" applyNumberFormat="1" applyFont="1" applyBorder="1" applyAlignment="1">
      <alignment horizontal="center" vertical="center" wrapText="1"/>
    </xf>
    <xf numFmtId="0" fontId="18" fillId="4" borderId="33" xfId="0" applyFont="1" applyFill="1" applyBorder="1" applyAlignment="1">
      <alignment horizontal="center" vertical="center"/>
    </xf>
    <xf numFmtId="49" fontId="5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center"/>
    </xf>
    <xf numFmtId="49" fontId="26" fillId="6" borderId="0" xfId="0" applyNumberFormat="1" applyFont="1" applyFill="1" applyAlignment="1">
      <alignment vertical="top"/>
    </xf>
    <xf numFmtId="49" fontId="39" fillId="6" borderId="0" xfId="0" applyNumberFormat="1" applyFont="1" applyFill="1" applyAlignment="1">
      <alignment vertical="top"/>
    </xf>
    <xf numFmtId="49" fontId="27" fillId="6" borderId="0" xfId="0" applyNumberFormat="1" applyFont="1" applyFill="1" applyAlignment="1">
      <alignment horizontal="left"/>
    </xf>
    <xf numFmtId="49" fontId="10" fillId="6" borderId="0" xfId="0" applyNumberFormat="1" applyFont="1" applyFill="1" applyAlignment="1">
      <alignment horizontal="left"/>
    </xf>
    <xf numFmtId="49" fontId="39" fillId="0" borderId="0" xfId="0" applyNumberFormat="1" applyFont="1" applyAlignment="1">
      <alignment vertical="top"/>
    </xf>
    <xf numFmtId="49" fontId="5" fillId="0" borderId="0" xfId="0" applyNumberFormat="1" applyFont="1" applyAlignment="1">
      <alignment vertical="top"/>
    </xf>
    <xf numFmtId="0" fontId="28" fillId="7" borderId="0" xfId="0" applyFont="1" applyFill="1" applyAlignment="1">
      <alignment horizontal="center" vertical="center"/>
    </xf>
    <xf numFmtId="0" fontId="14" fillId="6" borderId="0" xfId="0" applyFont="1" applyFill="1"/>
    <xf numFmtId="49" fontId="14" fillId="6" borderId="0" xfId="0" applyNumberFormat="1" applyFont="1" applyFill="1" applyAlignment="1">
      <alignment horizontal="left"/>
    </xf>
    <xf numFmtId="49" fontId="14" fillId="6" borderId="0" xfId="0" applyNumberFormat="1" applyFont="1" applyFill="1"/>
    <xf numFmtId="49" fontId="18" fillId="6" borderId="0" xfId="0" applyNumberFormat="1" applyFont="1" applyFill="1"/>
    <xf numFmtId="49" fontId="28" fillId="6" borderId="0" xfId="0" applyNumberFormat="1" applyFont="1" applyFill="1"/>
    <xf numFmtId="49" fontId="28" fillId="0" borderId="0" xfId="0" applyNumberFormat="1" applyFont="1"/>
    <xf numFmtId="49" fontId="18" fillId="0" borderId="0" xfId="0" applyNumberFormat="1" applyFont="1"/>
    <xf numFmtId="49" fontId="0" fillId="5" borderId="0" xfId="0" applyNumberFormat="1" applyFill="1"/>
    <xf numFmtId="0" fontId="0" fillId="5" borderId="0" xfId="0" applyFill="1"/>
    <xf numFmtId="0" fontId="0" fillId="5" borderId="0" xfId="0" applyFill="1" applyAlignment="1">
      <alignment horizontal="center"/>
    </xf>
    <xf numFmtId="49" fontId="40" fillId="2" borderId="0" xfId="0" applyNumberFormat="1" applyFont="1" applyFill="1" applyAlignment="1">
      <alignment vertical="center"/>
    </xf>
    <xf numFmtId="49" fontId="40" fillId="0" borderId="0" xfId="0" applyNumberFormat="1" applyFont="1" applyAlignment="1">
      <alignment vertical="center"/>
    </xf>
    <xf numFmtId="49" fontId="22" fillId="0" borderId="0" xfId="0" applyNumberFormat="1" applyFont="1" applyAlignment="1">
      <alignment vertical="center"/>
    </xf>
    <xf numFmtId="49" fontId="18" fillId="5" borderId="0" xfId="0" applyNumberFormat="1" applyFont="1" applyFill="1"/>
    <xf numFmtId="164" fontId="16" fillId="6" borderId="5" xfId="0" applyNumberFormat="1" applyFont="1" applyFill="1" applyBorder="1" applyAlignment="1">
      <alignment horizontal="left" vertical="center"/>
    </xf>
    <xf numFmtId="49" fontId="16" fillId="6" borderId="5" xfId="0" applyNumberFormat="1" applyFont="1" applyFill="1" applyBorder="1" applyAlignment="1">
      <alignment vertical="center"/>
    </xf>
    <xf numFmtId="49" fontId="16" fillId="6" borderId="5" xfId="2" applyNumberFormat="1" applyFont="1" applyFill="1" applyBorder="1" applyAlignment="1" applyProtection="1">
      <alignment vertical="center"/>
      <protection locked="0"/>
    </xf>
    <xf numFmtId="49" fontId="41" fillId="6" borderId="5" xfId="0" applyNumberFormat="1" applyFont="1" applyFill="1" applyBorder="1" applyAlignment="1">
      <alignment vertical="center"/>
    </xf>
    <xf numFmtId="49" fontId="17" fillId="6" borderId="5" xfId="0" applyNumberFormat="1" applyFont="1" applyFill="1" applyBorder="1" applyAlignment="1">
      <alignment horizontal="right" vertical="center"/>
    </xf>
    <xf numFmtId="49" fontId="41" fillId="0" borderId="0" xfId="0" applyNumberFormat="1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8" fillId="3" borderId="0" xfId="0" applyNumberFormat="1" applyFont="1" applyFill="1"/>
    <xf numFmtId="0" fontId="0" fillId="3" borderId="0" xfId="0" applyFill="1" applyAlignment="1">
      <alignment horizontal="center"/>
    </xf>
    <xf numFmtId="0" fontId="6" fillId="2" borderId="0" xfId="0" applyFont="1" applyFill="1" applyAlignment="1">
      <alignment horizontal="center" shrinkToFit="1"/>
    </xf>
    <xf numFmtId="49" fontId="18" fillId="8" borderId="0" xfId="0" applyNumberFormat="1" applyFont="1" applyFill="1"/>
    <xf numFmtId="0" fontId="0" fillId="8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42" fillId="9" borderId="0" xfId="0" applyFont="1" applyFill="1"/>
    <xf numFmtId="0" fontId="43" fillId="6" borderId="6" xfId="0" applyFont="1" applyFill="1" applyBorder="1" applyAlignment="1">
      <alignment horizontal="center" vertical="center" shrinkToFit="1"/>
    </xf>
    <xf numFmtId="0" fontId="43" fillId="6" borderId="6" xfId="0" applyFont="1" applyFill="1" applyBorder="1" applyAlignment="1">
      <alignment vertical="center"/>
    </xf>
    <xf numFmtId="0" fontId="18" fillId="6" borderId="6" xfId="0" applyFont="1" applyFill="1" applyBorder="1"/>
    <xf numFmtId="0" fontId="0" fillId="9" borderId="6" xfId="0" applyFill="1" applyBorder="1" applyAlignment="1">
      <alignment horizontal="center"/>
    </xf>
    <xf numFmtId="0" fontId="0" fillId="10" borderId="30" xfId="0" applyFill="1" applyBorder="1" applyAlignment="1">
      <alignment horizontal="center"/>
    </xf>
    <xf numFmtId="0" fontId="44" fillId="6" borderId="6" xfId="0" applyFont="1" applyFill="1" applyBorder="1" applyAlignment="1">
      <alignment horizontal="center"/>
    </xf>
    <xf numFmtId="0" fontId="42" fillId="6" borderId="0" xfId="0" applyFont="1" applyFill="1"/>
    <xf numFmtId="0" fontId="18" fillId="6" borderId="0" xfId="0" applyFont="1" applyFill="1"/>
    <xf numFmtId="0" fontId="44" fillId="6" borderId="0" xfId="0" applyFont="1" applyFill="1" applyAlignment="1">
      <alignment horizontal="center"/>
    </xf>
    <xf numFmtId="0" fontId="0" fillId="11" borderId="0" xfId="0" applyFill="1"/>
    <xf numFmtId="0" fontId="0" fillId="6" borderId="4" xfId="0" applyFill="1" applyBorder="1" applyAlignment="1">
      <alignment horizontal="center" vertical="center"/>
    </xf>
    <xf numFmtId="0" fontId="0" fillId="6" borderId="6" xfId="0" applyFill="1" applyBorder="1"/>
    <xf numFmtId="0" fontId="22" fillId="2" borderId="2" xfId="0" applyFont="1" applyFill="1" applyBorder="1" applyAlignment="1">
      <alignment vertical="center"/>
    </xf>
    <xf numFmtId="0" fontId="22" fillId="2" borderId="34" xfId="0" applyFont="1" applyFill="1" applyBorder="1" applyAlignment="1">
      <alignment vertical="center"/>
    </xf>
    <xf numFmtId="0" fontId="22" fillId="2" borderId="3" xfId="0" applyFont="1" applyFill="1" applyBorder="1" applyAlignment="1">
      <alignment vertical="center"/>
    </xf>
    <xf numFmtId="49" fontId="23" fillId="2" borderId="38" xfId="0" applyNumberFormat="1" applyFont="1" applyFill="1" applyBorder="1" applyAlignment="1">
      <alignment horizontal="center" vertical="center"/>
    </xf>
    <xf numFmtId="49" fontId="23" fillId="2" borderId="38" xfId="0" applyNumberFormat="1" applyFont="1" applyFill="1" applyBorder="1" applyAlignment="1">
      <alignment vertical="center"/>
    </xf>
    <xf numFmtId="0" fontId="0" fillId="2" borderId="34" xfId="0" applyFill="1" applyBorder="1"/>
    <xf numFmtId="49" fontId="40" fillId="2" borderId="38" xfId="0" applyNumberFormat="1" applyFont="1" applyFill="1" applyBorder="1" applyAlignment="1">
      <alignment vertical="center"/>
    </xf>
    <xf numFmtId="49" fontId="22" fillId="2" borderId="38" xfId="0" applyNumberFormat="1" applyFont="1" applyFill="1" applyBorder="1" applyAlignment="1">
      <alignment horizontal="left" vertical="center"/>
    </xf>
    <xf numFmtId="0" fontId="0" fillId="2" borderId="3" xfId="0" applyFill="1" applyBorder="1"/>
    <xf numFmtId="0" fontId="0" fillId="0" borderId="39" xfId="0" applyBorder="1"/>
    <xf numFmtId="49" fontId="22" fillId="0" borderId="0" xfId="0" applyNumberFormat="1" applyFont="1" applyAlignment="1">
      <alignment horizontal="left" vertical="center"/>
    </xf>
    <xf numFmtId="49" fontId="11" fillId="6" borderId="37" xfId="0" applyNumberFormat="1" applyFont="1" applyFill="1" applyBorder="1" applyAlignment="1">
      <alignment vertical="center"/>
    </xf>
    <xf numFmtId="49" fontId="11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horizontal="right" vertical="center"/>
    </xf>
    <xf numFmtId="49" fontId="11" fillId="6" borderId="37" xfId="0" applyNumberFormat="1" applyFont="1" applyFill="1" applyBorder="1" applyAlignment="1">
      <alignment horizontal="center" vertical="center"/>
    </xf>
    <xf numFmtId="49" fontId="31" fillId="6" borderId="37" xfId="0" applyNumberFormat="1" applyFont="1" applyFill="1" applyBorder="1" applyAlignment="1">
      <alignment horizontal="center" vertical="center"/>
    </xf>
    <xf numFmtId="49" fontId="45" fillId="6" borderId="38" xfId="0" applyNumberFormat="1" applyFont="1" applyFill="1" applyBorder="1" applyAlignment="1">
      <alignment vertical="center"/>
    </xf>
    <xf numFmtId="49" fontId="11" fillId="6" borderId="40" xfId="0" applyNumberFormat="1" applyFont="1" applyFill="1" applyBorder="1" applyAlignment="1">
      <alignment vertical="center"/>
    </xf>
    <xf numFmtId="49" fontId="22" fillId="6" borderId="37" xfId="0" applyNumberFormat="1" applyFont="1" applyFill="1" applyBorder="1" applyAlignment="1">
      <alignment vertical="center"/>
    </xf>
    <xf numFmtId="0" fontId="0" fillId="6" borderId="38" xfId="0" applyFill="1" applyBorder="1"/>
    <xf numFmtId="0" fontId="0" fillId="6" borderId="41" xfId="0" applyFill="1" applyBorder="1"/>
    <xf numFmtId="49" fontId="45" fillId="0" borderId="0" xfId="0" applyNumberFormat="1" applyFont="1" applyAlignment="1">
      <alignment vertical="center"/>
    </xf>
    <xf numFmtId="49" fontId="11" fillId="6" borderId="42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horizontal="center" vertical="center"/>
    </xf>
    <xf numFmtId="49" fontId="31" fillId="6" borderId="39" xfId="0" applyNumberFormat="1" applyFont="1" applyFill="1" applyBorder="1" applyAlignment="1">
      <alignment horizontal="center" vertical="center"/>
    </xf>
    <xf numFmtId="49" fontId="11" fillId="6" borderId="0" xfId="0" applyNumberFormat="1" applyFont="1" applyFill="1" applyAlignment="1">
      <alignment vertical="center"/>
    </xf>
    <xf numFmtId="49" fontId="45" fillId="6" borderId="0" xfId="0" applyNumberFormat="1" applyFont="1" applyFill="1" applyAlignment="1">
      <alignment vertical="center"/>
    </xf>
    <xf numFmtId="49" fontId="11" fillId="6" borderId="41" xfId="0" applyNumberFormat="1" applyFont="1" applyFill="1" applyBorder="1" applyAlignment="1">
      <alignment vertical="center"/>
    </xf>
    <xf numFmtId="0" fontId="11" fillId="6" borderId="42" xfId="0" applyFont="1" applyFill="1" applyBorder="1" applyAlignment="1">
      <alignment vertical="center"/>
    </xf>
    <xf numFmtId="0" fontId="0" fillId="6" borderId="29" xfId="0" applyFill="1" applyBorder="1"/>
    <xf numFmtId="49" fontId="11" fillId="0" borderId="0" xfId="0" applyNumberFormat="1" applyFont="1" applyAlignment="1">
      <alignment vertical="center"/>
    </xf>
    <xf numFmtId="49" fontId="11" fillId="2" borderId="37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vertical="center"/>
    </xf>
    <xf numFmtId="49" fontId="11" fillId="2" borderId="40" xfId="0" applyNumberFormat="1" applyFont="1" applyFill="1" applyBorder="1" applyAlignment="1">
      <alignment horizontal="right" vertical="center"/>
    </xf>
    <xf numFmtId="0" fontId="11" fillId="6" borderId="0" xfId="0" applyFont="1" applyFill="1" applyAlignment="1">
      <alignment vertical="center"/>
    </xf>
    <xf numFmtId="0" fontId="0" fillId="6" borderId="40" xfId="0" applyFill="1" applyBorder="1"/>
    <xf numFmtId="0" fontId="11" fillId="2" borderId="39" xfId="0" applyFont="1" applyFill="1" applyBorder="1" applyAlignment="1">
      <alignment vertical="center"/>
    </xf>
    <xf numFmtId="49" fontId="11" fillId="2" borderId="0" xfId="0" applyNumberFormat="1" applyFont="1" applyFill="1" applyAlignment="1">
      <alignment horizontal="right" vertical="center"/>
    </xf>
    <xf numFmtId="49" fontId="11" fillId="2" borderId="41" xfId="0" applyNumberFormat="1" applyFont="1" applyFill="1" applyBorder="1" applyAlignment="1">
      <alignment horizontal="right" vertical="center"/>
    </xf>
    <xf numFmtId="49" fontId="11" fillId="6" borderId="39" xfId="0" applyNumberFormat="1" applyFont="1" applyFill="1" applyBorder="1" applyAlignment="1">
      <alignment vertical="center"/>
    </xf>
    <xf numFmtId="0" fontId="22" fillId="2" borderId="39" xfId="0" applyFont="1" applyFill="1" applyBorder="1" applyAlignment="1">
      <alignment vertical="center"/>
    </xf>
    <xf numFmtId="0" fontId="22" fillId="2" borderId="41" xfId="0" applyFont="1" applyFill="1" applyBorder="1" applyAlignment="1">
      <alignment vertical="center"/>
    </xf>
    <xf numFmtId="49" fontId="11" fillId="2" borderId="39" xfId="0" applyNumberFormat="1" applyFont="1" applyFill="1" applyBorder="1" applyAlignment="1">
      <alignment vertical="center"/>
    </xf>
    <xf numFmtId="0" fontId="11" fillId="2" borderId="41" xfId="0" applyFont="1" applyFill="1" applyBorder="1" applyAlignment="1">
      <alignment horizontal="right" vertical="center"/>
    </xf>
    <xf numFmtId="49" fontId="11" fillId="2" borderId="42" xfId="0" applyNumberFormat="1" applyFont="1" applyFill="1" applyBorder="1" applyAlignment="1">
      <alignment vertical="center"/>
    </xf>
    <xf numFmtId="49" fontId="11" fillId="2" borderId="6" xfId="0" applyNumberFormat="1" applyFont="1" applyFill="1" applyBorder="1" applyAlignment="1">
      <alignment vertical="center"/>
    </xf>
    <xf numFmtId="0" fontId="11" fillId="2" borderId="29" xfId="0" applyFont="1" applyFill="1" applyBorder="1" applyAlignment="1">
      <alignment horizontal="right" vertical="center"/>
    </xf>
    <xf numFmtId="49" fontId="11" fillId="6" borderId="42" xfId="0" applyNumberFormat="1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vertical="center"/>
    </xf>
    <xf numFmtId="49" fontId="31" fillId="6" borderId="42" xfId="0" applyNumberFormat="1" applyFont="1" applyFill="1" applyBorder="1" applyAlignment="1">
      <alignment horizontal="center" vertical="center"/>
    </xf>
    <xf numFmtId="49" fontId="45" fillId="6" borderId="6" xfId="0" applyNumberFormat="1" applyFont="1" applyFill="1" applyBorder="1" applyAlignment="1">
      <alignment vertical="center"/>
    </xf>
    <xf numFmtId="49" fontId="11" fillId="6" borderId="29" xfId="0" applyNumberFormat="1" applyFont="1" applyFill="1" applyBorder="1" applyAlignment="1">
      <alignment vertical="center"/>
    </xf>
    <xf numFmtId="0" fontId="46" fillId="0" borderId="0" xfId="0" applyFont="1" applyAlignment="1">
      <alignment horizontal="right" vertical="center"/>
    </xf>
    <xf numFmtId="0" fontId="0" fillId="0" borderId="5" xfId="0" applyBorder="1"/>
    <xf numFmtId="0" fontId="18" fillId="6" borderId="6" xfId="0" applyFont="1" applyFill="1" applyBorder="1" applyAlignment="1">
      <alignment horizontal="center" vertical="center" shrinkToFit="1"/>
    </xf>
    <xf numFmtId="0" fontId="18" fillId="6" borderId="6" xfId="0" applyFont="1" applyFill="1" applyBorder="1" applyAlignment="1">
      <alignment vertical="center" shrinkToFit="1"/>
    </xf>
    <xf numFmtId="0" fontId="18" fillId="6" borderId="0" xfId="0" applyFont="1" applyFill="1" applyAlignment="1">
      <alignment shrinkToFit="1"/>
    </xf>
    <xf numFmtId="49" fontId="23" fillId="0" borderId="0" xfId="0" applyNumberFormat="1" applyFont="1" applyAlignment="1">
      <alignment horizontal="right" vertical="center"/>
    </xf>
    <xf numFmtId="0" fontId="18" fillId="5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10" fillId="9" borderId="0" xfId="0" applyFont="1" applyFill="1" applyAlignment="1">
      <alignment horizontal="center"/>
    </xf>
    <xf numFmtId="0" fontId="47" fillId="6" borderId="6" xfId="0" applyFont="1" applyFill="1" applyBorder="1" applyAlignment="1">
      <alignment vertical="center"/>
    </xf>
    <xf numFmtId="0" fontId="10" fillId="6" borderId="6" xfId="0" applyFont="1" applyFill="1" applyBorder="1"/>
    <xf numFmtId="0" fontId="18" fillId="8" borderId="0" xfId="0" applyFont="1" applyFill="1" applyAlignment="1">
      <alignment horizontal="center"/>
    </xf>
    <xf numFmtId="0" fontId="48" fillId="6" borderId="0" xfId="0" applyFont="1" applyFill="1" applyAlignment="1">
      <alignment horizontal="center"/>
    </xf>
    <xf numFmtId="0" fontId="48" fillId="9" borderId="0" xfId="0" applyFont="1" applyFill="1" applyAlignment="1">
      <alignment horizontal="center"/>
    </xf>
    <xf numFmtId="0" fontId="0" fillId="6" borderId="4" xfId="0" applyFill="1" applyBorder="1"/>
    <xf numFmtId="0" fontId="10" fillId="9" borderId="4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0" xfId="0" applyFill="1" applyAlignment="1">
      <alignment horizontal="right" vertical="center" shrinkToFit="1"/>
    </xf>
    <xf numFmtId="0" fontId="10" fillId="6" borderId="0" xfId="0" applyFont="1" applyFill="1" applyAlignment="1">
      <alignment horizontal="center" vertical="center"/>
    </xf>
    <xf numFmtId="0" fontId="18" fillId="6" borderId="0" xfId="0" applyFont="1" applyFill="1" applyAlignment="1">
      <alignment horizontal="center"/>
    </xf>
    <xf numFmtId="0" fontId="28" fillId="9" borderId="0" xfId="0" applyFont="1" applyFill="1" applyAlignment="1">
      <alignment horizontal="center"/>
    </xf>
    <xf numFmtId="0" fontId="24" fillId="9" borderId="0" xfId="0" applyFont="1" applyFill="1" applyAlignment="1">
      <alignment horizontal="center"/>
    </xf>
    <xf numFmtId="0" fontId="47" fillId="6" borderId="6" xfId="0" applyFont="1" applyFill="1" applyBorder="1" applyAlignment="1">
      <alignment horizontal="center" vertical="center" shrinkToFit="1"/>
    </xf>
    <xf numFmtId="0" fontId="18" fillId="6" borderId="4" xfId="0" applyFont="1" applyFill="1" applyBorder="1" applyAlignment="1">
      <alignment horizontal="center" vertical="center"/>
    </xf>
    <xf numFmtId="0" fontId="45" fillId="0" borderId="0" xfId="0" applyFont="1"/>
    <xf numFmtId="0" fontId="28" fillId="0" borderId="0" xfId="0" applyFont="1"/>
    <xf numFmtId="49" fontId="12" fillId="6" borderId="0" xfId="0" applyNumberFormat="1" applyFont="1" applyFill="1" applyAlignment="1">
      <alignment vertical="top"/>
    </xf>
    <xf numFmtId="0" fontId="5" fillId="0" borderId="0" xfId="0" applyFont="1" applyAlignment="1">
      <alignment vertical="top"/>
    </xf>
    <xf numFmtId="0" fontId="5" fillId="6" borderId="0" xfId="0" applyFont="1" applyFill="1" applyAlignment="1">
      <alignment vertical="top"/>
    </xf>
    <xf numFmtId="0" fontId="18" fillId="0" borderId="0" xfId="0" applyFont="1"/>
    <xf numFmtId="0" fontId="9" fillId="0" borderId="0" xfId="0" applyFont="1" applyAlignment="1">
      <alignment vertical="center"/>
    </xf>
    <xf numFmtId="0" fontId="9" fillId="6" borderId="0" xfId="0" applyFont="1" applyFill="1" applyAlignment="1">
      <alignment vertical="center"/>
    </xf>
    <xf numFmtId="49" fontId="0" fillId="6" borderId="5" xfId="0" applyNumberFormat="1" applyFill="1" applyBorder="1" applyAlignment="1">
      <alignment vertical="center"/>
    </xf>
    <xf numFmtId="0" fontId="17" fillId="6" borderId="5" xfId="0" applyFont="1" applyFill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6" borderId="0" xfId="0" applyFont="1" applyFill="1" applyAlignment="1">
      <alignment vertical="center"/>
    </xf>
    <xf numFmtId="49" fontId="11" fillId="2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shrinkToFit="1"/>
    </xf>
    <xf numFmtId="49" fontId="11" fillId="2" borderId="0" xfId="0" applyNumberFormat="1" applyFont="1" applyFill="1" applyAlignment="1">
      <alignment horizontal="left" vertical="center"/>
    </xf>
    <xf numFmtId="49" fontId="45" fillId="2" borderId="0" xfId="0" applyNumberFormat="1" applyFont="1" applyFill="1" applyAlignment="1">
      <alignment horizontal="center" vertical="center"/>
    </xf>
    <xf numFmtId="49" fontId="45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left" vertical="center"/>
    </xf>
    <xf numFmtId="0" fontId="49" fillId="2" borderId="0" xfId="0" applyFont="1" applyFill="1" applyAlignment="1">
      <alignment horizontal="center" vertical="center"/>
    </xf>
    <xf numFmtId="0" fontId="49" fillId="2" borderId="0" xfId="0" applyFont="1" applyFill="1" applyAlignment="1">
      <alignment vertical="center"/>
    </xf>
    <xf numFmtId="49" fontId="47" fillId="2" borderId="0" xfId="0" applyNumberFormat="1" applyFont="1" applyFill="1" applyAlignment="1">
      <alignment horizontal="center" vertical="center"/>
    </xf>
    <xf numFmtId="0" fontId="43" fillId="6" borderId="6" xfId="0" applyFont="1" applyFill="1" applyBorder="1" applyAlignment="1">
      <alignment horizontal="center" vertical="center"/>
    </xf>
    <xf numFmtId="0" fontId="50" fillId="6" borderId="6" xfId="0" applyFont="1" applyFill="1" applyBorder="1" applyAlignment="1">
      <alignment horizontal="center" vertical="center"/>
    </xf>
    <xf numFmtId="0" fontId="51" fillId="6" borderId="6" xfId="0" applyFont="1" applyFill="1" applyBorder="1" applyAlignment="1">
      <alignment horizontal="center" vertical="center"/>
    </xf>
    <xf numFmtId="0" fontId="51" fillId="6" borderId="0" xfId="0" applyFont="1" applyFill="1" applyAlignment="1">
      <alignment vertical="center"/>
    </xf>
    <xf numFmtId="0" fontId="43" fillId="6" borderId="0" xfId="0" applyFont="1" applyFill="1" applyAlignment="1">
      <alignment vertical="center"/>
    </xf>
    <xf numFmtId="0" fontId="52" fillId="6" borderId="0" xfId="0" applyFont="1" applyFill="1" applyAlignment="1">
      <alignment vertical="center"/>
    </xf>
    <xf numFmtId="49" fontId="43" fillId="6" borderId="0" xfId="0" applyNumberFormat="1" applyFont="1" applyFill="1" applyAlignment="1">
      <alignment vertical="center"/>
    </xf>
    <xf numFmtId="49" fontId="52" fillId="6" borderId="0" xfId="0" applyNumberFormat="1" applyFont="1" applyFill="1" applyAlignment="1">
      <alignment vertical="center"/>
    </xf>
    <xf numFmtId="0" fontId="18" fillId="6" borderId="0" xfId="0" applyFont="1" applyFill="1" applyAlignment="1">
      <alignment vertical="center"/>
    </xf>
    <xf numFmtId="0" fontId="18" fillId="6" borderId="11" xfId="0" applyFont="1" applyFill="1" applyBorder="1" applyAlignment="1">
      <alignment vertical="center"/>
    </xf>
    <xf numFmtId="49" fontId="43" fillId="2" borderId="0" xfId="0" applyNumberFormat="1" applyFont="1" applyFill="1" applyAlignment="1">
      <alignment horizontal="center" vertical="center"/>
    </xf>
    <xf numFmtId="0" fontId="43" fillId="6" borderId="0" xfId="0" applyFont="1" applyFill="1" applyAlignment="1">
      <alignment horizontal="center" vertical="center"/>
    </xf>
    <xf numFmtId="0" fontId="43" fillId="6" borderId="0" xfId="0" applyFont="1" applyFill="1" applyAlignment="1">
      <alignment horizontal="center" vertical="center" shrinkToFit="1"/>
    </xf>
    <xf numFmtId="0" fontId="25" fillId="6" borderId="0" xfId="0" applyFont="1" applyFill="1" applyAlignment="1">
      <alignment vertical="center"/>
    </xf>
    <xf numFmtId="0" fontId="53" fillId="6" borderId="0" xfId="0" applyFont="1" applyFill="1" applyAlignment="1">
      <alignment horizontal="right" vertical="center"/>
    </xf>
    <xf numFmtId="0" fontId="46" fillId="6" borderId="40" xfId="0" applyFont="1" applyFill="1" applyBorder="1" applyAlignment="1">
      <alignment horizontal="right" vertical="center"/>
    </xf>
    <xf numFmtId="0" fontId="51" fillId="6" borderId="6" xfId="0" applyFont="1" applyFill="1" applyBorder="1" applyAlignment="1">
      <alignment vertical="center"/>
    </xf>
    <xf numFmtId="0" fontId="18" fillId="6" borderId="14" xfId="0" applyFont="1" applyFill="1" applyBorder="1" applyAlignment="1">
      <alignment vertical="center"/>
    </xf>
    <xf numFmtId="0" fontId="51" fillId="6" borderId="29" xfId="0" applyFont="1" applyFill="1" applyBorder="1" applyAlignment="1">
      <alignment horizontal="center" vertical="center"/>
    </xf>
    <xf numFmtId="0" fontId="51" fillId="6" borderId="41" xfId="0" applyFont="1" applyFill="1" applyBorder="1" applyAlignment="1">
      <alignment horizontal="left" vertical="center"/>
    </xf>
    <xf numFmtId="0" fontId="50" fillId="6" borderId="0" xfId="0" applyFont="1" applyFill="1" applyAlignment="1">
      <alignment horizontal="center" vertical="center"/>
    </xf>
    <xf numFmtId="0" fontId="51" fillId="6" borderId="0" xfId="0" applyFont="1" applyFill="1" applyAlignment="1">
      <alignment horizontal="center" vertical="center"/>
    </xf>
    <xf numFmtId="0" fontId="46" fillId="6" borderId="41" xfId="0" applyFont="1" applyFill="1" applyBorder="1" applyAlignment="1">
      <alignment horizontal="right" vertical="center"/>
    </xf>
    <xf numFmtId="49" fontId="51" fillId="6" borderId="6" xfId="0" applyNumberFormat="1" applyFont="1" applyFill="1" applyBorder="1" applyAlignment="1">
      <alignment vertical="center"/>
    </xf>
    <xf numFmtId="49" fontId="51" fillId="6" borderId="0" xfId="0" applyNumberFormat="1" applyFont="1" applyFill="1" applyAlignment="1">
      <alignment vertical="center"/>
    </xf>
    <xf numFmtId="0" fontId="51" fillId="6" borderId="41" xfId="0" applyFont="1" applyFill="1" applyBorder="1" applyAlignment="1">
      <alignment vertical="center"/>
    </xf>
    <xf numFmtId="49" fontId="51" fillId="6" borderId="41" xfId="0" applyNumberFormat="1" applyFont="1" applyFill="1" applyBorder="1" applyAlignment="1">
      <alignment vertical="center"/>
    </xf>
    <xf numFmtId="0" fontId="51" fillId="6" borderId="29" xfId="0" applyFont="1" applyFill="1" applyBorder="1" applyAlignment="1">
      <alignment vertical="center"/>
    </xf>
    <xf numFmtId="0" fontId="54" fillId="6" borderId="29" xfId="0" applyFont="1" applyFill="1" applyBorder="1" applyAlignment="1">
      <alignment horizontal="center" vertical="center"/>
    </xf>
    <xf numFmtId="0" fontId="54" fillId="6" borderId="6" xfId="0" applyFont="1" applyFill="1" applyBorder="1" applyAlignment="1">
      <alignment horizontal="center" vertical="center"/>
    </xf>
    <xf numFmtId="0" fontId="18" fillId="6" borderId="17" xfId="0" applyFont="1" applyFill="1" applyBorder="1" applyAlignment="1">
      <alignment vertical="center"/>
    </xf>
    <xf numFmtId="49" fontId="51" fillId="6" borderId="29" xfId="0" applyNumberFormat="1" applyFont="1" applyFill="1" applyBorder="1" applyAlignment="1">
      <alignment vertical="center"/>
    </xf>
    <xf numFmtId="49" fontId="47" fillId="6" borderId="0" xfId="0" applyNumberFormat="1" applyFont="1" applyFill="1" applyAlignment="1">
      <alignment horizontal="center" vertical="center"/>
    </xf>
    <xf numFmtId="49" fontId="43" fillId="6" borderId="0" xfId="0" applyNumberFormat="1" applyFont="1" applyFill="1" applyAlignment="1">
      <alignment horizontal="center" vertical="center"/>
    </xf>
    <xf numFmtId="0" fontId="11" fillId="6" borderId="0" xfId="0" applyFont="1" applyFill="1" applyAlignment="1">
      <alignment horizontal="right" vertical="center"/>
    </xf>
    <xf numFmtId="0" fontId="43" fillId="6" borderId="0" xfId="0" applyFont="1" applyFill="1" applyAlignment="1">
      <alignment horizontal="left" vertical="center"/>
    </xf>
    <xf numFmtId="49" fontId="18" fillId="6" borderId="0" xfId="0" applyNumberFormat="1" applyFont="1" applyFill="1" applyAlignment="1">
      <alignment vertical="center"/>
    </xf>
    <xf numFmtId="0" fontId="0" fillId="6" borderId="0" xfId="0" applyFill="1" applyAlignment="1">
      <alignment vertical="center"/>
    </xf>
    <xf numFmtId="0" fontId="54" fillId="6" borderId="0" xfId="0" applyFont="1" applyFill="1" applyAlignment="1">
      <alignment vertical="center"/>
    </xf>
    <xf numFmtId="0" fontId="24" fillId="6" borderId="0" xfId="0" applyFont="1" applyFill="1" applyAlignment="1">
      <alignment vertical="center"/>
    </xf>
    <xf numFmtId="49" fontId="55" fillId="6" borderId="0" xfId="0" applyNumberFormat="1" applyFont="1" applyFill="1" applyAlignment="1">
      <alignment horizontal="center" vertical="center"/>
    </xf>
    <xf numFmtId="49" fontId="56" fillId="6" borderId="0" xfId="0" applyNumberFormat="1" applyFont="1" applyFill="1" applyAlignment="1">
      <alignment vertical="center"/>
    </xf>
    <xf numFmtId="49" fontId="57" fillId="0" borderId="0" xfId="0" applyNumberFormat="1" applyFont="1" applyAlignment="1">
      <alignment horizontal="center" vertical="center"/>
    </xf>
    <xf numFmtId="49" fontId="57" fillId="6" borderId="0" xfId="0" applyNumberFormat="1" applyFont="1" applyFill="1" applyAlignment="1">
      <alignment vertical="center"/>
    </xf>
    <xf numFmtId="49" fontId="23" fillId="2" borderId="34" xfId="0" applyNumberFormat="1" applyFont="1" applyFill="1" applyBorder="1" applyAlignment="1">
      <alignment horizontal="center" vertical="center"/>
    </xf>
    <xf numFmtId="49" fontId="23" fillId="2" borderId="34" xfId="0" applyNumberFormat="1" applyFont="1" applyFill="1" applyBorder="1" applyAlignment="1">
      <alignment vertical="center"/>
    </xf>
    <xf numFmtId="49" fontId="23" fillId="2" borderId="3" xfId="0" applyNumberFormat="1" applyFont="1" applyFill="1" applyBorder="1" applyAlignment="1">
      <alignment horizontal="center" vertical="center"/>
    </xf>
    <xf numFmtId="49" fontId="40" fillId="2" borderId="34" xfId="0" applyNumberFormat="1" applyFont="1" applyFill="1" applyBorder="1" applyAlignment="1">
      <alignment vertical="center"/>
    </xf>
    <xf numFmtId="49" fontId="40" fillId="2" borderId="3" xfId="0" applyNumberFormat="1" applyFont="1" applyFill="1" applyBorder="1" applyAlignment="1">
      <alignment vertical="center"/>
    </xf>
    <xf numFmtId="49" fontId="22" fillId="2" borderId="34" xfId="0" applyNumberFormat="1" applyFont="1" applyFill="1" applyBorder="1" applyAlignment="1">
      <alignment horizontal="left" vertical="center"/>
    </xf>
    <xf numFmtId="49" fontId="22" fillId="0" borderId="34" xfId="0" applyNumberFormat="1" applyFont="1" applyBorder="1" applyAlignment="1">
      <alignment horizontal="left" vertical="center"/>
    </xf>
    <xf numFmtId="49" fontId="40" fillId="6" borderId="3" xfId="0" applyNumberFormat="1" applyFont="1" applyFill="1" applyBorder="1" applyAlignment="1">
      <alignment vertical="center"/>
    </xf>
    <xf numFmtId="49" fontId="11" fillId="6" borderId="38" xfId="0" applyNumberFormat="1" applyFont="1" applyFill="1" applyBorder="1" applyAlignment="1">
      <alignment horizontal="right" vertical="center"/>
    </xf>
    <xf numFmtId="49" fontId="11" fillId="6" borderId="0" xfId="0" applyNumberFormat="1" applyFont="1" applyFill="1" applyAlignment="1">
      <alignment horizontal="center" vertical="center"/>
    </xf>
    <xf numFmtId="49" fontId="31" fillId="6" borderId="0" xfId="0" applyNumberFormat="1" applyFont="1" applyFill="1" applyAlignment="1">
      <alignment horizontal="center" vertical="center"/>
    </xf>
    <xf numFmtId="49" fontId="45" fillId="6" borderId="41" xfId="0" applyNumberFormat="1" applyFont="1" applyFill="1" applyBorder="1" applyAlignment="1">
      <alignment vertical="center"/>
    </xf>
    <xf numFmtId="49" fontId="22" fillId="6" borderId="38" xfId="0" applyNumberFormat="1" applyFont="1" applyFill="1" applyBorder="1" applyAlignment="1">
      <alignment vertical="center"/>
    </xf>
    <xf numFmtId="49" fontId="11" fillId="6" borderId="6" xfId="0" applyNumberFormat="1" applyFont="1" applyFill="1" applyBorder="1" applyAlignment="1">
      <alignment horizontal="right" vertical="center"/>
    </xf>
    <xf numFmtId="49" fontId="45" fillId="6" borderId="29" xfId="0" applyNumberFormat="1" applyFont="1" applyFill="1" applyBorder="1" applyAlignment="1">
      <alignment vertical="center"/>
    </xf>
    <xf numFmtId="49" fontId="11" fillId="2" borderId="38" xfId="0" applyNumberFormat="1" applyFont="1" applyFill="1" applyBorder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0" fontId="11" fillId="2" borderId="6" xfId="0" applyFont="1" applyFill="1" applyBorder="1" applyAlignment="1">
      <alignment horizontal="right" vertical="center"/>
    </xf>
    <xf numFmtId="49" fontId="11" fillId="6" borderId="6" xfId="0" applyNumberFormat="1" applyFont="1" applyFill="1" applyBorder="1" applyAlignment="1">
      <alignment horizontal="center" vertical="center"/>
    </xf>
    <xf numFmtId="49" fontId="31" fillId="6" borderId="6" xfId="0" applyNumberFormat="1" applyFont="1" applyFill="1" applyBorder="1" applyAlignment="1">
      <alignment horizontal="center" vertical="center"/>
    </xf>
    <xf numFmtId="0" fontId="46" fillId="6" borderId="29" xfId="0" applyFont="1" applyFill="1" applyBorder="1" applyAlignment="1">
      <alignment horizontal="right" vertical="center"/>
    </xf>
    <xf numFmtId="0" fontId="14" fillId="0" borderId="0" xfId="0" applyFont="1" applyAlignment="1">
      <alignment horizontal="left"/>
    </xf>
    <xf numFmtId="0" fontId="58" fillId="0" borderId="3" xfId="0" applyFont="1" applyBorder="1" applyAlignment="1">
      <alignment horizontal="left" vertical="center"/>
    </xf>
    <xf numFmtId="0" fontId="35" fillId="0" borderId="4" xfId="0" applyFont="1" applyBorder="1"/>
    <xf numFmtId="0" fontId="59" fillId="0" borderId="4" xfId="0" applyFont="1" applyBorder="1" applyAlignment="1">
      <alignment horizontal="left" vertical="center"/>
    </xf>
    <xf numFmtId="0" fontId="60" fillId="0" borderId="4" xfId="0" applyFont="1" applyBorder="1" applyAlignment="1">
      <alignment horizontal="left" vertical="center"/>
    </xf>
    <xf numFmtId="0" fontId="59" fillId="0" borderId="4" xfId="0" applyFont="1" applyBorder="1"/>
    <xf numFmtId="0" fontId="34" fillId="0" borderId="4" xfId="0" applyFont="1" applyBorder="1"/>
    <xf numFmtId="49" fontId="33" fillId="0" borderId="4" xfId="0" applyNumberFormat="1" applyFont="1" applyBorder="1" applyAlignment="1">
      <alignment horizontal="left" vertical="center"/>
    </xf>
    <xf numFmtId="0" fontId="33" fillId="0" borderId="4" xfId="0" applyFont="1" applyBorder="1" applyAlignment="1">
      <alignment horizontal="left" vertical="center" wrapText="1"/>
    </xf>
    <xf numFmtId="0" fontId="14" fillId="6" borderId="0" xfId="0" applyFont="1" applyFill="1" applyAlignment="1">
      <alignment horizontal="left"/>
    </xf>
    <xf numFmtId="0" fontId="59" fillId="0" borderId="4" xfId="0" applyFont="1" applyBorder="1" applyAlignment="1">
      <alignment vertical="center"/>
    </xf>
    <xf numFmtId="0" fontId="61" fillId="0" borderId="4" xfId="0" applyFont="1" applyBorder="1"/>
    <xf numFmtId="0" fontId="59" fillId="6" borderId="4" xfId="0" applyFont="1" applyFill="1" applyBorder="1" applyAlignment="1">
      <alignment horizontal="left" vertical="center"/>
    </xf>
    <xf numFmtId="49" fontId="37" fillId="0" borderId="4" xfId="0" applyNumberFormat="1" applyFont="1" applyBorder="1" applyAlignment="1">
      <alignment horizontal="left" vertical="center"/>
    </xf>
    <xf numFmtId="0" fontId="58" fillId="0" borderId="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64" fillId="0" borderId="0" xfId="0" applyFont="1"/>
    <xf numFmtId="0" fontId="64" fillId="9" borderId="6" xfId="0" applyFont="1" applyFill="1" applyBorder="1" applyAlignment="1">
      <alignment horizontal="center"/>
    </xf>
    <xf numFmtId="164" fontId="16" fillId="6" borderId="5" xfId="0" applyNumberFormat="1" applyFont="1" applyFill="1" applyBorder="1" applyAlignment="1">
      <alignment horizontal="left" vertical="center"/>
    </xf>
    <xf numFmtId="0" fontId="4" fillId="5" borderId="28" xfId="0" applyFont="1" applyFill="1" applyBorder="1" applyAlignment="1">
      <alignment horizontal="center" vertical="center"/>
    </xf>
    <xf numFmtId="0" fontId="7" fillId="3" borderId="28" xfId="0" applyFont="1" applyFill="1" applyBorder="1" applyAlignment="1">
      <alignment horizontal="center" vertical="center"/>
    </xf>
    <xf numFmtId="164" fontId="15" fillId="2" borderId="38" xfId="0" applyNumberFormat="1" applyFont="1" applyFill="1" applyBorder="1" applyAlignment="1">
      <alignment horizontal="left" vertical="center" wrapText="1"/>
    </xf>
    <xf numFmtId="49" fontId="12" fillId="6" borderId="0" xfId="0" applyNumberFormat="1" applyFont="1" applyFill="1" applyAlignment="1">
      <alignment vertical="top" shrinkToFit="1"/>
    </xf>
    <xf numFmtId="0" fontId="0" fillId="2" borderId="4" xfId="0" applyFill="1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right" vertical="center" shrinkToFit="1"/>
    </xf>
    <xf numFmtId="49" fontId="0" fillId="12" borderId="4" xfId="0" applyNumberFormat="1" applyFill="1" applyBorder="1" applyAlignment="1">
      <alignment horizontal="center" vertical="center"/>
    </xf>
    <xf numFmtId="49" fontId="64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11" fillId="6" borderId="38" xfId="0" applyFont="1" applyFill="1" applyBorder="1" applyAlignment="1">
      <alignment horizontal="left" vertical="center"/>
    </xf>
    <xf numFmtId="0" fontId="11" fillId="6" borderId="0" xfId="0" applyFont="1" applyFill="1" applyAlignment="1">
      <alignment horizontal="left" vertical="center"/>
    </xf>
    <xf numFmtId="0" fontId="0" fillId="6" borderId="6" xfId="0" applyFill="1" applyBorder="1" applyAlignment="1">
      <alignment horizontal="center"/>
    </xf>
    <xf numFmtId="0" fontId="0" fillId="12" borderId="4" xfId="0" applyFill="1" applyBorder="1" applyAlignment="1">
      <alignment horizontal="center" vertical="center"/>
    </xf>
    <xf numFmtId="0" fontId="6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4" fillId="0" borderId="4" xfId="0" applyFont="1" applyBorder="1" applyAlignment="1">
      <alignment horizontal="center" vertical="center" shrinkToFit="1"/>
    </xf>
    <xf numFmtId="49" fontId="64" fillId="0" borderId="4" xfId="0" applyNumberFormat="1" applyFont="1" applyBorder="1" applyAlignment="1">
      <alignment horizontal="center" vertical="center" shrinkToFit="1"/>
    </xf>
    <xf numFmtId="49" fontId="0" fillId="0" borderId="4" xfId="0" applyNumberFormat="1" applyBorder="1" applyAlignment="1">
      <alignment horizontal="center" vertical="center" shrinkToFit="1"/>
    </xf>
    <xf numFmtId="0" fontId="18" fillId="6" borderId="6" xfId="0" applyFont="1" applyFill="1" applyBorder="1" applyAlignment="1">
      <alignment vertical="center" shrinkToFit="1"/>
    </xf>
    <xf numFmtId="49" fontId="64" fillId="0" borderId="2" xfId="0" applyNumberFormat="1" applyFon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62" fillId="0" borderId="4" xfId="0" applyNumberFormat="1" applyFont="1" applyBorder="1" applyAlignment="1">
      <alignment horizontal="center" vertical="center"/>
    </xf>
    <xf numFmtId="49" fontId="62" fillId="0" borderId="4" xfId="0" applyNumberFormat="1" applyFont="1" applyBorder="1" applyAlignment="1">
      <alignment horizontal="center" vertical="center" shrinkToFit="1"/>
    </xf>
  </cellXfs>
  <cellStyles count="3">
    <cellStyle name="Hivatkozás" xfId="1" builtinId="8"/>
    <cellStyle name="Normál" xfId="0" builtinId="0"/>
    <cellStyle name="Pénznem" xfId="2" builtinId="4"/>
  </cellStyles>
  <dxfs count="171"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11"/>
      </font>
    </dxf>
    <dxf>
      <font>
        <b/>
        <i val="0"/>
        <condense val="0"/>
        <extend val="0"/>
        <color indexed="11"/>
      </font>
    </dxf>
    <dxf>
      <font>
        <b val="0"/>
        <i/>
        <condense val="0"/>
        <extend val="0"/>
        <color indexed="1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0"/>
      </font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/>
        <i val="0"/>
        <condense val="0"/>
        <extend val="0"/>
        <color indexed="8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9"/>
      </font>
      <fill>
        <patternFill patternType="solid">
          <fgColor indexed="41"/>
          <bgColor indexed="27"/>
        </patternFill>
      </fill>
    </dxf>
    <dxf>
      <font>
        <b val="0"/>
        <i val="0"/>
        <condense val="0"/>
        <extend val="0"/>
        <color indexed="0"/>
      </font>
    </dxf>
    <dxf>
      <font>
        <b val="0"/>
        <i val="0"/>
        <condense val="0"/>
        <extend val="0"/>
        <color indexed="31"/>
      </font>
      <fill>
        <patternFill patternType="solid">
          <fgColor indexed="42"/>
          <bgColor indexed="31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 val="0"/>
        <condense val="0"/>
        <extend val="0"/>
        <color indexed="0"/>
      </font>
      <fill>
        <patternFill patternType="solid">
          <fgColor indexed="9"/>
          <bgColor indexed="26"/>
        </patternFill>
      </fill>
    </dxf>
    <dxf>
      <font>
        <b val="0"/>
        <condense val="0"/>
        <extend val="0"/>
        <color indexed="0"/>
      </font>
      <fill>
        <patternFill patternType="solid">
          <fgColor indexed="34"/>
          <bgColor indexed="13"/>
        </patternFill>
      </fill>
    </dxf>
    <dxf>
      <font>
        <b val="0"/>
        <condense val="0"/>
        <extend val="0"/>
        <color indexed="0"/>
      </font>
      <fill>
        <patternFill patternType="solid">
          <fgColor indexed="60"/>
          <bgColor indexed="10"/>
        </patternFill>
      </fill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  <dxf>
      <font>
        <b/>
        <i val="0"/>
        <condense val="0"/>
        <extend val="0"/>
        <color indexed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DFFBF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BFFF0"/>
      <rgbColor rgb="00EAEAEA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/>
</file>

<file path=xl/ctrlProps/ctrlProp10.xml><?xml version="1.0" encoding="utf-8"?>
<formControlPr xmlns="http://schemas.microsoft.com/office/spreadsheetml/2009/9/main" objectType="Button"/>
</file>

<file path=xl/ctrlProps/ctrlProp11.xml><?xml version="1.0" encoding="utf-8"?>
<formControlPr xmlns="http://schemas.microsoft.com/office/spreadsheetml/2009/9/main" objectType="Button"/>
</file>

<file path=xl/ctrlProps/ctrlProp12.xml><?xml version="1.0" encoding="utf-8"?>
<formControlPr xmlns="http://schemas.microsoft.com/office/spreadsheetml/2009/9/main" objectType="Button"/>
</file>

<file path=xl/ctrlProps/ctrlProp2.xml><?xml version="1.0" encoding="utf-8"?>
<formControlPr xmlns="http://schemas.microsoft.com/office/spreadsheetml/2009/9/main" objectType="Button"/>
</file>

<file path=xl/ctrlProps/ctrlProp3.xml><?xml version="1.0" encoding="utf-8"?>
<formControlPr xmlns="http://schemas.microsoft.com/office/spreadsheetml/2009/9/main" objectType="Button"/>
</file>

<file path=xl/ctrlProps/ctrlProp4.xml><?xml version="1.0" encoding="utf-8"?>
<formControlPr xmlns="http://schemas.microsoft.com/office/spreadsheetml/2009/9/main" objectType="Button"/>
</file>

<file path=xl/ctrlProps/ctrlProp5.xml><?xml version="1.0" encoding="utf-8"?>
<formControlPr xmlns="http://schemas.microsoft.com/office/spreadsheetml/2009/9/main" objectType="Button"/>
</file>

<file path=xl/ctrlProps/ctrlProp6.xml><?xml version="1.0" encoding="utf-8"?>
<formControlPr xmlns="http://schemas.microsoft.com/office/spreadsheetml/2009/9/main" objectType="Button"/>
</file>

<file path=xl/ctrlProps/ctrlProp7.xml><?xml version="1.0" encoding="utf-8"?>
<formControlPr xmlns="http://schemas.microsoft.com/office/spreadsheetml/2009/9/main" objectType="Button"/>
</file>

<file path=xl/ctrlProps/ctrlProp8.xml><?xml version="1.0" encoding="utf-8"?>
<formControlPr xmlns="http://schemas.microsoft.com/office/spreadsheetml/2009/9/main" objectType="Button"/>
</file>

<file path=xl/ctrlProps/ctrlProp9.xml><?xml version="1.0" encoding="utf-8"?>
<formControlPr xmlns="http://schemas.microsoft.com/office/spreadsheetml/2009/9/main" objectType="Button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678180</xdr:colOff>
      <xdr:row>0</xdr:row>
      <xdr:rowOff>83820</xdr:rowOff>
    </xdr:from>
    <xdr:to>
      <xdr:col>4</xdr:col>
      <xdr:colOff>1257300</xdr:colOff>
      <xdr:row>0</xdr:row>
      <xdr:rowOff>495300</xdr:rowOff>
    </xdr:to>
    <xdr:pic>
      <xdr:nvPicPr>
        <xdr:cNvPr id="1045" name="Picture 13">
          <a:extLst>
            <a:ext uri="{FF2B5EF4-FFF2-40B4-BE49-F238E27FC236}">
              <a16:creationId xmlns:a16="http://schemas.microsoft.com/office/drawing/2014/main" id="{11350F9C-599B-137D-3090-56BCCCDA8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0740" y="83820"/>
          <a:ext cx="57912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6405" name="Picture 1">
          <a:extLst>
            <a:ext uri="{FF2B5EF4-FFF2-40B4-BE49-F238E27FC236}">
              <a16:creationId xmlns:a16="http://schemas.microsoft.com/office/drawing/2014/main" id="{18705D99-8625-3248-4ACF-E76E10A5CA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8453" name="Picture 1">
          <a:extLst>
            <a:ext uri="{FF2B5EF4-FFF2-40B4-BE49-F238E27FC236}">
              <a16:creationId xmlns:a16="http://schemas.microsoft.com/office/drawing/2014/main" id="{6A822106-254B-7C51-ED17-8DD2F2893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20501" name="Picture 1">
          <a:extLst>
            <a:ext uri="{FF2B5EF4-FFF2-40B4-BE49-F238E27FC236}">
              <a16:creationId xmlns:a16="http://schemas.microsoft.com/office/drawing/2014/main" id="{91810686-5B8E-D8D9-0963-9AEB11ECC9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4293" name="Picture 1">
          <a:extLst>
            <a:ext uri="{FF2B5EF4-FFF2-40B4-BE49-F238E27FC236}">
              <a16:creationId xmlns:a16="http://schemas.microsoft.com/office/drawing/2014/main" id="{6136936E-81D2-7366-1B42-FF649A755A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21528" name="Picture 3">
          <a:extLst>
            <a:ext uri="{FF2B5EF4-FFF2-40B4-BE49-F238E27FC236}">
              <a16:creationId xmlns:a16="http://schemas.microsoft.com/office/drawing/2014/main" id="{D7D3023F-5AD9-B861-2F7B-A9AEC8732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21507" name="Button 1" descr="Legyen bíró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D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21508" name="Button 2" descr="Nincs bíró" hidden="1">
              <a:extLst>
                <a:ext uri="{63B3BB69-23CF-44E3-9099-C40C66FF867C}">
                  <a14:compatExt spid="_x0000_s21508"/>
                </a:ext>
                <a:ext uri="{FF2B5EF4-FFF2-40B4-BE49-F238E27FC236}">
                  <a16:creationId xmlns:a16="http://schemas.microsoft.com/office/drawing/2014/main" id="{00000000-0008-0000-0D00-000004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25624" name="Picture 21">
          <a:extLst>
            <a:ext uri="{FF2B5EF4-FFF2-40B4-BE49-F238E27FC236}">
              <a16:creationId xmlns:a16="http://schemas.microsoft.com/office/drawing/2014/main" id="{A26DCA3A-6AFC-B2BF-FF62-EE8816EE6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25604" name="Button 1" descr="Sorsolási rangsor &#10;szerinti sorbarakás" hidden="1">
              <a:extLst>
                <a:ext uri="{63B3BB69-23CF-44E3-9099-C40C66FF867C}">
                  <a14:compatExt spid="_x0000_s25604"/>
                </a:ext>
                <a:ext uri="{FF2B5EF4-FFF2-40B4-BE49-F238E27FC236}">
                  <a16:creationId xmlns:a16="http://schemas.microsoft.com/office/drawing/2014/main" id="{00000000-0008-0000-0E00-000004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1765" name="Picture 1">
          <a:extLst>
            <a:ext uri="{FF2B5EF4-FFF2-40B4-BE49-F238E27FC236}">
              <a16:creationId xmlns:a16="http://schemas.microsoft.com/office/drawing/2014/main" id="{4C4B571E-FA76-8E97-2703-AB49F66A1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0197" name="Picture 1">
          <a:extLst>
            <a:ext uri="{FF2B5EF4-FFF2-40B4-BE49-F238E27FC236}">
              <a16:creationId xmlns:a16="http://schemas.microsoft.com/office/drawing/2014/main" id="{042F8B13-E0D1-BEE5-1C27-4012269DD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51221" name="Picture 1">
          <a:extLst>
            <a:ext uri="{FF2B5EF4-FFF2-40B4-BE49-F238E27FC236}">
              <a16:creationId xmlns:a16="http://schemas.microsoft.com/office/drawing/2014/main" id="{434ABD3A-BB6E-8476-6437-F5F69AB13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32792" name="Picture 3">
          <a:extLst>
            <a:ext uri="{FF2B5EF4-FFF2-40B4-BE49-F238E27FC236}">
              <a16:creationId xmlns:a16="http://schemas.microsoft.com/office/drawing/2014/main" id="{EB239D73-F9EE-DF39-C418-32C56A9CA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32771" name="Button 1" descr="Legyen bíró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12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32772" name="Button 2" descr="Nincs bíró" hidden="1">
              <a:extLst>
                <a:ext uri="{63B3BB69-23CF-44E3-9099-C40C66FF867C}">
                  <a14:compatExt spid="_x0000_s32772"/>
                </a:ext>
                <a:ext uri="{FF2B5EF4-FFF2-40B4-BE49-F238E27FC236}">
                  <a16:creationId xmlns:a16="http://schemas.microsoft.com/office/drawing/2014/main" id="{00000000-0008-0000-1200-000004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1379220</xdr:colOff>
      <xdr:row>0</xdr:row>
      <xdr:rowOff>68580</xdr:rowOff>
    </xdr:from>
    <xdr:to>
      <xdr:col>13</xdr:col>
      <xdr:colOff>419100</xdr:colOff>
      <xdr:row>1</xdr:row>
      <xdr:rowOff>160020</xdr:rowOff>
    </xdr:to>
    <xdr:pic>
      <xdr:nvPicPr>
        <xdr:cNvPr id="2069" name="Picture 23">
          <a:extLst>
            <a:ext uri="{FF2B5EF4-FFF2-40B4-BE49-F238E27FC236}">
              <a16:creationId xmlns:a16="http://schemas.microsoft.com/office/drawing/2014/main" id="{4A287F9D-50A5-639C-C34F-31F713202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1840" y="68580"/>
          <a:ext cx="579120" cy="40386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6888" name="Picture 21">
          <a:extLst>
            <a:ext uri="{FF2B5EF4-FFF2-40B4-BE49-F238E27FC236}">
              <a16:creationId xmlns:a16="http://schemas.microsoft.com/office/drawing/2014/main" id="{5661F0D1-1D49-1088-CB38-16967D3B1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8052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6868" name="Button 1" descr="Sorsolási rangsor &#10;szerinti sorbarakás" hidden="1">
              <a:extLst>
                <a:ext uri="{63B3BB69-23CF-44E3-9099-C40C66FF867C}">
                  <a14:compatExt spid="_x0000_s36868"/>
                </a:ext>
                <a:ext uri="{FF2B5EF4-FFF2-40B4-BE49-F238E27FC236}">
                  <a16:creationId xmlns:a16="http://schemas.microsoft.com/office/drawing/2014/main" id="{00000000-0008-0000-1300-0000049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7909" name="Picture 3">
          <a:extLst>
            <a:ext uri="{FF2B5EF4-FFF2-40B4-BE49-F238E27FC236}">
              <a16:creationId xmlns:a16="http://schemas.microsoft.com/office/drawing/2014/main" id="{D98A77C2-870E-B0DC-9045-FB6E3B11E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38933" name="Picture 1">
          <a:extLst>
            <a:ext uri="{FF2B5EF4-FFF2-40B4-BE49-F238E27FC236}">
              <a16:creationId xmlns:a16="http://schemas.microsoft.com/office/drawing/2014/main" id="{17BB3589-51B0-4B8D-8836-EE9CB5284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359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0981" name="Picture 1">
          <a:extLst>
            <a:ext uri="{FF2B5EF4-FFF2-40B4-BE49-F238E27FC236}">
              <a16:creationId xmlns:a16="http://schemas.microsoft.com/office/drawing/2014/main" id="{C5F75005-CFA0-10FA-D932-9B15FC0D1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2005" name="Picture 1">
          <a:extLst>
            <a:ext uri="{FF2B5EF4-FFF2-40B4-BE49-F238E27FC236}">
              <a16:creationId xmlns:a16="http://schemas.microsoft.com/office/drawing/2014/main" id="{761AB90A-EFBB-1613-8E8C-31451F89E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3029" name="Picture 1">
          <a:extLst>
            <a:ext uri="{FF2B5EF4-FFF2-40B4-BE49-F238E27FC236}">
              <a16:creationId xmlns:a16="http://schemas.microsoft.com/office/drawing/2014/main" id="{5C736063-9FB8-B339-E237-18AE4E41F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44056" name="Picture 3">
          <a:extLst>
            <a:ext uri="{FF2B5EF4-FFF2-40B4-BE49-F238E27FC236}">
              <a16:creationId xmlns:a16="http://schemas.microsoft.com/office/drawing/2014/main" id="{C8DF26A1-1522-55EF-2C7F-E3E48A007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44035" name="Button 1" descr="Legyen bíró" hidden="1">
              <a:extLst>
                <a:ext uri="{63B3BB69-23CF-44E3-9099-C40C66FF867C}">
                  <a14:compatExt spid="_x0000_s44035"/>
                </a:ext>
                <a:ext uri="{FF2B5EF4-FFF2-40B4-BE49-F238E27FC236}">
                  <a16:creationId xmlns:a16="http://schemas.microsoft.com/office/drawing/2014/main" id="{00000000-0008-0000-1900-000003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44036" name="Button 2" descr="Nincs bíró" hidden="1">
              <a:extLst>
                <a:ext uri="{63B3BB69-23CF-44E3-9099-C40C66FF867C}">
                  <a14:compatExt spid="_x0000_s44036"/>
                </a:ext>
                <a:ext uri="{FF2B5EF4-FFF2-40B4-BE49-F238E27FC236}">
                  <a16:creationId xmlns:a16="http://schemas.microsoft.com/office/drawing/2014/main" id="{00000000-0008-0000-1900-000004A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3096" name="Picture 21">
          <a:extLst>
            <a:ext uri="{FF2B5EF4-FFF2-40B4-BE49-F238E27FC236}">
              <a16:creationId xmlns:a16="http://schemas.microsoft.com/office/drawing/2014/main" id="{781D2B19-EE2E-1D2D-269E-6CA0DBF1A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416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3076" name="Button 82" descr="Sorsolási rangsor &#10;szerinti sorbarakás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4117" name="Picture 3">
          <a:extLst>
            <a:ext uri="{FF2B5EF4-FFF2-40B4-BE49-F238E27FC236}">
              <a16:creationId xmlns:a16="http://schemas.microsoft.com/office/drawing/2014/main" id="{95B323B7-9E27-B349-A17A-6E972D805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7189" name="Picture 1">
          <a:extLst>
            <a:ext uri="{FF2B5EF4-FFF2-40B4-BE49-F238E27FC236}">
              <a16:creationId xmlns:a16="http://schemas.microsoft.com/office/drawing/2014/main" id="{6EBCDDD4-3180-8912-5EAD-2ADD75EFF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9237" name="Picture 1">
          <a:extLst>
            <a:ext uri="{FF2B5EF4-FFF2-40B4-BE49-F238E27FC236}">
              <a16:creationId xmlns:a16="http://schemas.microsoft.com/office/drawing/2014/main" id="{F4725ABC-1E6D-6F10-995D-CA219D64BB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8170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236220</xdr:colOff>
      <xdr:row>0</xdr:row>
      <xdr:rowOff>22860</xdr:rowOff>
    </xdr:from>
    <xdr:to>
      <xdr:col>17</xdr:col>
      <xdr:colOff>76200</xdr:colOff>
      <xdr:row>1</xdr:row>
      <xdr:rowOff>160020</xdr:rowOff>
    </xdr:to>
    <xdr:pic>
      <xdr:nvPicPr>
        <xdr:cNvPr id="10264" name="Picture 3">
          <a:extLst>
            <a:ext uri="{FF2B5EF4-FFF2-40B4-BE49-F238E27FC236}">
              <a16:creationId xmlns:a16="http://schemas.microsoft.com/office/drawing/2014/main" id="{07851033-8819-02AD-4722-248852F02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3640" y="22860"/>
          <a:ext cx="571500" cy="4114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525780</xdr:colOff>
          <xdr:row>0</xdr:row>
          <xdr:rowOff>7620</xdr:rowOff>
        </xdr:from>
        <xdr:to>
          <xdr:col>14</xdr:col>
          <xdr:colOff>373380</xdr:colOff>
          <xdr:row>0</xdr:row>
          <xdr:rowOff>175260</xdr:rowOff>
        </xdr:to>
        <xdr:sp macro="" textlink="">
          <xdr:nvSpPr>
            <xdr:cNvPr id="10243" name="Button 1" descr="Legyen bíró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6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Legyen bíró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518160</xdr:colOff>
          <xdr:row>0</xdr:row>
          <xdr:rowOff>182880</xdr:rowOff>
        </xdr:from>
        <xdr:to>
          <xdr:col>14</xdr:col>
          <xdr:colOff>373380</xdr:colOff>
          <xdr:row>1</xdr:row>
          <xdr:rowOff>60960</xdr:rowOff>
        </xdr:to>
        <xdr:sp macro="" textlink="">
          <xdr:nvSpPr>
            <xdr:cNvPr id="10244" name="Button 2" descr="Nincs bíró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6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Nincs bíró</a:t>
              </a:r>
            </a:p>
          </xdr:txBody>
        </xdr:sp>
        <xdr:clientData fPrintsWithSheet="0"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419100</xdr:colOff>
      <xdr:row>0</xdr:row>
      <xdr:rowOff>30480</xdr:rowOff>
    </xdr:from>
    <xdr:to>
      <xdr:col>16</xdr:col>
      <xdr:colOff>487680</xdr:colOff>
      <xdr:row>1</xdr:row>
      <xdr:rowOff>99060</xdr:rowOff>
    </xdr:to>
    <xdr:pic>
      <xdr:nvPicPr>
        <xdr:cNvPr id="14360" name="Picture 21">
          <a:extLst>
            <a:ext uri="{FF2B5EF4-FFF2-40B4-BE49-F238E27FC236}">
              <a16:creationId xmlns:a16="http://schemas.microsoft.com/office/drawing/2014/main" id="{4FA51CDF-6FBC-4A60-6EBF-603BDD4E4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08380" y="30480"/>
          <a:ext cx="579120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205740</xdr:colOff>
          <xdr:row>0</xdr:row>
          <xdr:rowOff>68580</xdr:rowOff>
        </xdr:from>
        <xdr:to>
          <xdr:col>14</xdr:col>
          <xdr:colOff>129540</xdr:colOff>
          <xdr:row>1</xdr:row>
          <xdr:rowOff>129540</xdr:rowOff>
        </xdr:to>
        <xdr:sp macro="" textlink="">
          <xdr:nvSpPr>
            <xdr:cNvPr id="14340" name="Button 1" descr="Sorsolási rangsor &#10;szerinti sorbarakás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7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Sorsolási rangsor </a:t>
              </a:r>
            </a:p>
            <a:p>
              <a:pPr algn="ctr" rtl="0">
                <a:defRPr sz="1000"/>
              </a:pPr>
              <a:r>
                <a:rPr lang="hu-HU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szerinti sorbarakás</a:t>
              </a:r>
            </a:p>
          </xdr:txBody>
        </xdr:sp>
        <xdr:clientData fPrintsWithSheet="0"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175260</xdr:colOff>
      <xdr:row>0</xdr:row>
      <xdr:rowOff>0</xdr:rowOff>
    </xdr:from>
    <xdr:to>
      <xdr:col>12</xdr:col>
      <xdr:colOff>381000</xdr:colOff>
      <xdr:row>2</xdr:row>
      <xdr:rowOff>7620</xdr:rowOff>
    </xdr:to>
    <xdr:pic>
      <xdr:nvPicPr>
        <xdr:cNvPr id="15381" name="Picture 3">
          <a:extLst>
            <a:ext uri="{FF2B5EF4-FFF2-40B4-BE49-F238E27FC236}">
              <a16:creationId xmlns:a16="http://schemas.microsoft.com/office/drawing/2014/main" id="{A01D6358-4ABB-C703-C47F-601B986FF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74080" y="0"/>
          <a:ext cx="792480" cy="4876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5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14.xml"/><Relationship Id="rId5" Type="http://schemas.openxmlformats.org/officeDocument/2006/relationships/comments" Target="../comments4.xml"/><Relationship Id="rId4" Type="http://schemas.openxmlformats.org/officeDocument/2006/relationships/ctrlProp" Target="../ctrlProps/ctrlProp6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7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15.xml"/><Relationship Id="rId4" Type="http://schemas.openxmlformats.org/officeDocument/2006/relationships/comments" Target="../comments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8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19.xml"/><Relationship Id="rId5" Type="http://schemas.openxmlformats.org/officeDocument/2006/relationships/comments" Target="../comments6.xml"/><Relationship Id="rId4" Type="http://schemas.openxmlformats.org/officeDocument/2006/relationships/ctrlProp" Target="../ctrlProps/ctrlProp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0.xml"/><Relationship Id="rId2" Type="http://schemas.openxmlformats.org/officeDocument/2006/relationships/vmlDrawing" Target="../drawings/vmlDrawing7.vml"/><Relationship Id="rId1" Type="http://schemas.openxmlformats.org/officeDocument/2006/relationships/drawing" Target="../drawings/drawing20.xml"/><Relationship Id="rId4" Type="http://schemas.openxmlformats.org/officeDocument/2006/relationships/comments" Target="../comments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1.xml"/><Relationship Id="rId2" Type="http://schemas.openxmlformats.org/officeDocument/2006/relationships/vmlDrawing" Target="../drawings/vmlDrawing8.vml"/><Relationship Id="rId1" Type="http://schemas.openxmlformats.org/officeDocument/2006/relationships/drawing" Target="../drawings/drawing26.xml"/><Relationship Id="rId5" Type="http://schemas.openxmlformats.org/officeDocument/2006/relationships/comments" Target="../comments8.xml"/><Relationship Id="rId4" Type="http://schemas.openxmlformats.org/officeDocument/2006/relationships/ctrlProp" Target="../ctrlProps/ctrlProp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7.xml"/><Relationship Id="rId5" Type="http://schemas.openxmlformats.org/officeDocument/2006/relationships/comments" Target="../comments2.xml"/><Relationship Id="rId4" Type="http://schemas.openxmlformats.org/officeDocument/2006/relationships/ctrlProp" Target="../ctrlProps/ctrlProp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4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8.xml"/><Relationship Id="rId4" Type="http://schemas.openxmlformats.org/officeDocument/2006/relationships/comments" Target="../comments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8"/>
  <sheetViews>
    <sheetView showGridLines="0" showZeros="0" workbookViewId="0">
      <selection activeCell="D8" activeCellId="1" sqref="B31:D35 D8"/>
    </sheetView>
  </sheetViews>
  <sheetFormatPr defaultRowHeight="13.2" x14ac:dyDescent="0.25"/>
  <cols>
    <col min="1" max="4" width="19.109375" customWidth="1"/>
    <col min="5" max="5" width="19.109375" style="1" customWidth="1"/>
  </cols>
  <sheetData>
    <row r="1" spans="1:7" ht="49.5" customHeight="1" x14ac:dyDescent="0.25">
      <c r="A1" s="2" t="s">
        <v>0</v>
      </c>
      <c r="B1" s="3"/>
      <c r="C1" s="3"/>
      <c r="D1" s="4"/>
      <c r="E1" s="5"/>
      <c r="F1" s="6"/>
      <c r="G1" s="6"/>
    </row>
    <row r="2" spans="1:7" ht="36.75" customHeight="1" x14ac:dyDescent="0.25">
      <c r="A2" s="407" t="s">
        <v>1</v>
      </c>
      <c r="B2" s="407"/>
      <c r="C2" s="407"/>
      <c r="D2" s="407"/>
      <c r="E2" s="407"/>
      <c r="F2" s="7"/>
      <c r="G2" s="7"/>
    </row>
    <row r="3" spans="1:7" ht="6" customHeight="1" x14ac:dyDescent="0.25">
      <c r="A3" s="8"/>
      <c r="B3" s="9"/>
      <c r="C3" s="9"/>
      <c r="D3" s="9"/>
      <c r="E3" s="10"/>
      <c r="F3" s="6"/>
      <c r="G3" s="6"/>
    </row>
    <row r="4" spans="1:7" ht="20.25" customHeight="1" x14ac:dyDescent="0.25">
      <c r="A4" s="408" t="s">
        <v>2</v>
      </c>
      <c r="B4" s="408"/>
      <c r="C4" s="408"/>
      <c r="D4" s="408"/>
      <c r="E4" s="408"/>
      <c r="F4" s="6"/>
      <c r="G4" s="6"/>
    </row>
    <row r="5" spans="1:7" ht="15" customHeight="1" x14ac:dyDescent="0.25">
      <c r="A5" s="11" t="s">
        <v>3</v>
      </c>
      <c r="B5" s="12"/>
      <c r="C5" s="12"/>
      <c r="D5" s="12"/>
      <c r="E5" s="13"/>
      <c r="F5" s="14"/>
      <c r="G5" s="15"/>
    </row>
    <row r="6" spans="1:7" ht="24.6" x14ac:dyDescent="0.25">
      <c r="A6" s="16" t="s">
        <v>4</v>
      </c>
      <c r="B6" s="17"/>
      <c r="C6" s="18"/>
      <c r="D6" s="19"/>
      <c r="E6" s="20"/>
      <c r="F6" s="6"/>
      <c r="G6" s="6"/>
    </row>
    <row r="7" spans="1:7" ht="15" customHeight="1" x14ac:dyDescent="0.25">
      <c r="A7" s="21" t="s">
        <v>5</v>
      </c>
      <c r="B7" s="21" t="s">
        <v>6</v>
      </c>
      <c r="C7" s="21" t="s">
        <v>7</v>
      </c>
      <c r="D7" s="21" t="s">
        <v>8</v>
      </c>
      <c r="E7" s="21" t="s">
        <v>9</v>
      </c>
      <c r="F7" s="14"/>
      <c r="G7" s="15"/>
    </row>
    <row r="8" spans="1:7" ht="16.5" customHeight="1" x14ac:dyDescent="0.25">
      <c r="A8" s="22" t="s">
        <v>10</v>
      </c>
      <c r="B8" s="22" t="s">
        <v>11</v>
      </c>
      <c r="C8" s="22" t="s">
        <v>12</v>
      </c>
      <c r="D8" s="22" t="s">
        <v>13</v>
      </c>
      <c r="E8" s="22"/>
      <c r="F8" s="6"/>
      <c r="G8" s="6"/>
    </row>
    <row r="9" spans="1:7" ht="15" customHeight="1" x14ac:dyDescent="0.25">
      <c r="A9" s="11" t="s">
        <v>14</v>
      </c>
      <c r="B9" s="12"/>
      <c r="C9" s="21" t="s">
        <v>15</v>
      </c>
      <c r="D9" s="21"/>
      <c r="E9" s="23" t="s">
        <v>16</v>
      </c>
      <c r="F9" s="6"/>
      <c r="G9" s="6"/>
    </row>
    <row r="10" spans="1:7" x14ac:dyDescent="0.25">
      <c r="A10" s="24"/>
      <c r="B10" s="25"/>
      <c r="C10" s="26"/>
      <c r="D10" s="21" t="s">
        <v>17</v>
      </c>
      <c r="E10" s="27"/>
      <c r="F10" s="6"/>
      <c r="G10" s="6"/>
    </row>
    <row r="11" spans="1:7" x14ac:dyDescent="0.25">
      <c r="A11" s="28"/>
      <c r="B11" s="12"/>
      <c r="C11" s="29" t="s">
        <v>18</v>
      </c>
      <c r="D11" s="29" t="s">
        <v>19</v>
      </c>
      <c r="E11" s="29" t="s">
        <v>20</v>
      </c>
      <c r="F11" s="30"/>
      <c r="G11" s="30"/>
    </row>
    <row r="12" spans="1:7" x14ac:dyDescent="0.25">
      <c r="A12" s="31"/>
      <c r="B12" s="6"/>
      <c r="C12" s="32"/>
      <c r="D12" s="32"/>
      <c r="E12" s="32"/>
      <c r="F12" s="6"/>
      <c r="G12" s="6"/>
    </row>
    <row r="13" spans="1:7" ht="7.5" customHeight="1" x14ac:dyDescent="0.25">
      <c r="A13" s="30"/>
      <c r="B13" s="30"/>
      <c r="C13" s="30"/>
      <c r="D13" s="30"/>
      <c r="E13" s="33"/>
      <c r="F13" s="30"/>
      <c r="G13" s="30"/>
    </row>
    <row r="14" spans="1:7" ht="112.5" customHeight="1" x14ac:dyDescent="0.25">
      <c r="A14" s="30"/>
      <c r="B14" s="30"/>
      <c r="C14" s="30"/>
      <c r="D14" s="30"/>
      <c r="E14" s="33"/>
      <c r="F14" s="30"/>
      <c r="G14" s="30"/>
    </row>
    <row r="15" spans="1:7" ht="18.75" customHeight="1" x14ac:dyDescent="0.25">
      <c r="A15" s="34"/>
      <c r="B15" s="34"/>
      <c r="C15" s="34"/>
      <c r="D15" s="34"/>
      <c r="E15" s="33"/>
      <c r="F15" s="30"/>
      <c r="G15" s="30"/>
    </row>
    <row r="16" spans="1:7" ht="17.25" customHeight="1" x14ac:dyDescent="0.25">
      <c r="A16" s="34"/>
      <c r="B16" s="34"/>
      <c r="C16" s="34"/>
      <c r="D16" s="34"/>
      <c r="E16" s="34"/>
      <c r="F16" s="30"/>
      <c r="G16" s="30"/>
    </row>
    <row r="17" spans="1:7" ht="12.75" customHeight="1" x14ac:dyDescent="0.25">
      <c r="A17" s="35"/>
      <c r="B17" s="36"/>
      <c r="C17" s="37"/>
      <c r="D17" s="38"/>
      <c r="E17" s="33"/>
      <c r="F17" s="30"/>
      <c r="G17" s="30"/>
    </row>
    <row r="18" spans="1:7" x14ac:dyDescent="0.25">
      <c r="A18" s="30"/>
      <c r="B18" s="30"/>
      <c r="C18" s="30"/>
      <c r="D18" s="30"/>
      <c r="E18" s="33"/>
      <c r="F18" s="30"/>
      <c r="G18" s="30"/>
    </row>
  </sheetData>
  <sheetProtection selectLockedCells="1" selectUnlockedCells="1"/>
  <mergeCells count="2">
    <mergeCell ref="A2:E2"/>
    <mergeCell ref="A4:E4"/>
  </mergeCells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Munka13">
    <tabColor indexed="11"/>
  </sheetPr>
  <dimension ref="A1:AK41"/>
  <sheetViews>
    <sheetView showZeros="0" workbookViewId="0">
      <selection activeCell="M15" sqref="M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Altalanos!$B$8</f>
        <v>Lány 3 kcs. B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/>
      <c r="M3" s="51" t="s">
        <v>35</v>
      </c>
      <c r="N3" s="190"/>
      <c r="O3" s="191"/>
      <c r="P3" s="190"/>
      <c r="Q3" s="192" t="s">
        <v>100</v>
      </c>
      <c r="R3" s="188" t="s">
        <v>101</v>
      </c>
      <c r="S3" s="188" t="s">
        <v>143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275"/>
      <c r="M4" s="197">
        <f>Altalanos!$E$10</f>
        <v>0</v>
      </c>
      <c r="N4" s="198"/>
      <c r="O4" s="199"/>
      <c r="P4" s="198"/>
      <c r="Q4" s="200" t="s">
        <v>103</v>
      </c>
      <c r="R4" s="201" t="s">
        <v>104</v>
      </c>
      <c r="S4" s="201" t="s">
        <v>144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S5" s="204" t="s">
        <v>145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06" t="s">
        <v>99</v>
      </c>
      <c r="B7" s="207">
        <v>7</v>
      </c>
      <c r="C7" s="276">
        <f>IF($B7="","",VLOOKUP($B7,'Lány 3 kcs. B ELO'!$A$7:$O$22,5))</f>
        <v>0</v>
      </c>
      <c r="D7" s="276">
        <f>IF($B7="","",VLOOKUP($B7,'Lány 3 kcs. B ELO'!$A$7:$O$22,15))</f>
        <v>0</v>
      </c>
      <c r="E7" s="426" t="str">
        <f>UPPER(IF($B7="","",VLOOKUP($B7,'Lány 3 kcs. B ELO'!$A$7:$O$22,2)))</f>
        <v>BEDE</v>
      </c>
      <c r="F7" s="426"/>
      <c r="G7" s="426" t="str">
        <f>IF($B7="","",VLOOKUP($B7,'Lány 3 kcs. B ELO'!$A$7:$O$22,3))</f>
        <v>Lara</v>
      </c>
      <c r="H7" s="426"/>
      <c r="I7" s="394" t="s">
        <v>197</v>
      </c>
      <c r="J7" s="205"/>
      <c r="K7" s="211"/>
      <c r="L7" s="212"/>
      <c r="M7" s="213"/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14"/>
      <c r="C8" s="278"/>
      <c r="D8" s="278"/>
      <c r="E8" s="278"/>
      <c r="F8" s="278"/>
      <c r="G8" s="278"/>
      <c r="H8" s="278"/>
      <c r="I8" s="278"/>
      <c r="J8" s="205"/>
      <c r="K8" s="206"/>
      <c r="L8" s="206"/>
      <c r="M8" s="216"/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07"/>
      <c r="C9" s="276" t="str">
        <f>IF($B9="","",VLOOKUP($B9,'Lány 3 kcs. B ELO'!$A$7:$O$22,5))</f>
        <v/>
      </c>
      <c r="D9" s="276" t="str">
        <f>IF($B9="","",VLOOKUP($B9,'Lány 3 kcs. B ELO'!$A$7:$O$22,15))</f>
        <v/>
      </c>
      <c r="E9" s="426" t="s">
        <v>370</v>
      </c>
      <c r="F9" s="426"/>
      <c r="G9" s="426" t="s">
        <v>240</v>
      </c>
      <c r="H9" s="426"/>
      <c r="I9" s="141" t="s">
        <v>238</v>
      </c>
      <c r="J9" s="205"/>
      <c r="K9" s="211"/>
      <c r="L9" s="212"/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14"/>
      <c r="C10" s="278"/>
      <c r="D10" s="278"/>
      <c r="E10" s="278"/>
      <c r="F10" s="278"/>
      <c r="G10" s="278"/>
      <c r="H10" s="278"/>
      <c r="I10" s="278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07">
        <v>14</v>
      </c>
      <c r="C11" s="276">
        <f>IF($B11="","",VLOOKUP($B11,'Lány 3 kcs. B ELO'!$A$7:$O$22,5))</f>
        <v>0</v>
      </c>
      <c r="D11" s="276">
        <f>IF($B11="","",VLOOKUP($B11,'Lány 3 kcs. B ELO'!$A$7:$O$22,15))</f>
        <v>0</v>
      </c>
      <c r="E11" s="426" t="str">
        <f>UPPER(IF($B11="","",VLOOKUP($B11,'Lány 3 kcs. B ELO'!$A$7:$O$22,2)))</f>
        <v xml:space="preserve">ZAKHÁR </v>
      </c>
      <c r="F11" s="426"/>
      <c r="G11" s="426" t="str">
        <f>IF($B11="","",VLOOKUP($B11,'Lány 3 kcs. B ELO'!$A$7:$O$22,3))</f>
        <v>Vanda Jázmin</v>
      </c>
      <c r="H11" s="426"/>
      <c r="I11" s="392" t="s">
        <v>214</v>
      </c>
      <c r="J11" s="205"/>
      <c r="K11" s="211"/>
      <c r="L11" s="212"/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6"/>
      <c r="B12" s="214"/>
      <c r="C12" s="278"/>
      <c r="D12" s="278"/>
      <c r="E12" s="278"/>
      <c r="F12" s="278"/>
      <c r="G12" s="278"/>
      <c r="H12" s="278"/>
      <c r="I12" s="278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06" t="s">
        <v>146</v>
      </c>
      <c r="B13" s="207"/>
      <c r="C13" s="276" t="str">
        <f>IF($B13="","",VLOOKUP($B13,'Lány 3 kcs. B ELO'!$A$7:$O$22,5))</f>
        <v/>
      </c>
      <c r="D13" s="276" t="str">
        <f>IF($B13="","",VLOOKUP($B13,'Lány 3 kcs. B ELO'!$A$7:$O$22,15))</f>
        <v/>
      </c>
      <c r="E13" s="426" t="s">
        <v>398</v>
      </c>
      <c r="F13" s="426"/>
      <c r="G13" s="426" t="s">
        <v>252</v>
      </c>
      <c r="H13" s="426"/>
      <c r="I13" s="141" t="s">
        <v>253</v>
      </c>
      <c r="J13" s="205"/>
      <c r="K13" s="211">
        <v>1</v>
      </c>
      <c r="L13" s="212"/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ht="18.75" customHeight="1" x14ac:dyDescent="0.25">
      <c r="A18" s="205"/>
      <c r="B18" s="411"/>
      <c r="C18" s="411"/>
      <c r="D18" s="412" t="str">
        <f>E7</f>
        <v>BEDE</v>
      </c>
      <c r="E18" s="412"/>
      <c r="F18" s="412" t="str">
        <f>E9</f>
        <v>TÓTH</v>
      </c>
      <c r="G18" s="412"/>
      <c r="H18" s="412" t="str">
        <f>E11</f>
        <v xml:space="preserve">ZAKHÁR </v>
      </c>
      <c r="I18" s="412"/>
      <c r="J18" s="412" t="str">
        <f>E13</f>
        <v>KATONA</v>
      </c>
      <c r="K18" s="412"/>
      <c r="L18" s="205"/>
      <c r="M18" s="205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ht="18.75" customHeight="1" x14ac:dyDescent="0.25">
      <c r="A19" s="218" t="s">
        <v>99</v>
      </c>
      <c r="B19" s="413" t="str">
        <f>E7</f>
        <v>BEDE</v>
      </c>
      <c r="C19" s="413"/>
      <c r="D19" s="414"/>
      <c r="E19" s="414"/>
      <c r="F19" s="415" t="s">
        <v>430</v>
      </c>
      <c r="G19" s="416"/>
      <c r="H19" s="415" t="s">
        <v>402</v>
      </c>
      <c r="I19" s="416"/>
      <c r="J19" s="424" t="s">
        <v>404</v>
      </c>
      <c r="K19" s="425"/>
      <c r="L19" s="205"/>
      <c r="M19" s="205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ht="18.75" customHeight="1" x14ac:dyDescent="0.25">
      <c r="A20" s="218" t="s">
        <v>119</v>
      </c>
      <c r="B20" s="413" t="str">
        <f>E9</f>
        <v>TÓTH</v>
      </c>
      <c r="C20" s="413"/>
      <c r="D20" s="415" t="s">
        <v>429</v>
      </c>
      <c r="E20" s="416"/>
      <c r="F20" s="414"/>
      <c r="G20" s="414"/>
      <c r="H20" s="415" t="s">
        <v>428</v>
      </c>
      <c r="I20" s="416"/>
      <c r="J20" s="415" t="s">
        <v>408</v>
      </c>
      <c r="K20" s="416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ht="18.75" customHeight="1" x14ac:dyDescent="0.25">
      <c r="A21" s="218" t="s">
        <v>122</v>
      </c>
      <c r="B21" s="413" t="str">
        <f>E11</f>
        <v xml:space="preserve">ZAKHÁR </v>
      </c>
      <c r="C21" s="413"/>
      <c r="D21" s="415" t="s">
        <v>401</v>
      </c>
      <c r="E21" s="416"/>
      <c r="F21" s="415" t="s">
        <v>401</v>
      </c>
      <c r="G21" s="416"/>
      <c r="H21" s="414"/>
      <c r="I21" s="414"/>
      <c r="J21" s="415" t="s">
        <v>419</v>
      </c>
      <c r="K21" s="416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ht="18.75" customHeight="1" x14ac:dyDescent="0.25">
      <c r="A22" s="218" t="s">
        <v>146</v>
      </c>
      <c r="B22" s="413" t="str">
        <f>E13</f>
        <v>KATONA</v>
      </c>
      <c r="C22" s="413"/>
      <c r="D22" s="415" t="s">
        <v>403</v>
      </c>
      <c r="E22" s="416"/>
      <c r="F22" s="415" t="s">
        <v>407</v>
      </c>
      <c r="G22" s="416"/>
      <c r="H22" s="424" t="s">
        <v>420</v>
      </c>
      <c r="I22" s="425"/>
      <c r="J22" s="414"/>
      <c r="K22" s="414"/>
      <c r="L22" s="205"/>
      <c r="M22" s="205"/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x14ac:dyDescent="0.25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x14ac:dyDescent="0.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x14ac:dyDescent="0.25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37" x14ac:dyDescent="0.25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19"/>
      <c r="M32" s="205"/>
    </row>
    <row r="33" spans="1:18" x14ac:dyDescent="0.25">
      <c r="A33" s="220" t="s">
        <v>108</v>
      </c>
      <c r="B33" s="221"/>
      <c r="C33" s="222"/>
      <c r="D33" s="223" t="s">
        <v>126</v>
      </c>
      <c r="E33" s="224" t="s">
        <v>127</v>
      </c>
      <c r="F33" s="225"/>
      <c r="G33" s="223" t="s">
        <v>126</v>
      </c>
      <c r="H33" s="224" t="s">
        <v>128</v>
      </c>
      <c r="I33" s="226"/>
      <c r="J33" s="224" t="s">
        <v>129</v>
      </c>
      <c r="K33" s="227" t="s">
        <v>130</v>
      </c>
      <c r="L33" s="30"/>
      <c r="M33" s="225"/>
      <c r="P33" s="230"/>
      <c r="Q33" s="230"/>
      <c r="R33" s="190"/>
    </row>
    <row r="34" spans="1:18" x14ac:dyDescent="0.25">
      <c r="A34" s="231" t="s">
        <v>131</v>
      </c>
      <c r="B34" s="232"/>
      <c r="C34" s="233"/>
      <c r="D34" s="234"/>
      <c r="E34" s="417"/>
      <c r="F34" s="417"/>
      <c r="G34" s="235" t="s">
        <v>132</v>
      </c>
      <c r="H34" s="232"/>
      <c r="I34" s="236"/>
      <c r="J34" s="237"/>
      <c r="K34" s="238" t="s">
        <v>133</v>
      </c>
      <c r="L34" s="239"/>
      <c r="M34" s="257"/>
      <c r="P34" s="191"/>
      <c r="Q34" s="191"/>
      <c r="R34" s="241"/>
    </row>
    <row r="35" spans="1:18" x14ac:dyDescent="0.25">
      <c r="A35" s="242" t="s">
        <v>134</v>
      </c>
      <c r="B35" s="243"/>
      <c r="C35" s="244"/>
      <c r="D35" s="245"/>
      <c r="E35" s="418"/>
      <c r="F35" s="418"/>
      <c r="G35" s="246" t="s">
        <v>135</v>
      </c>
      <c r="H35" s="247"/>
      <c r="I35" s="248"/>
      <c r="J35" s="249"/>
      <c r="K35" s="250"/>
      <c r="L35" s="219"/>
      <c r="M35" s="251"/>
      <c r="P35" s="241"/>
      <c r="Q35" s="252"/>
      <c r="R35" s="241"/>
    </row>
    <row r="36" spans="1:18" x14ac:dyDescent="0.25">
      <c r="A36" s="253"/>
      <c r="B36" s="254"/>
      <c r="C36" s="255"/>
      <c r="D36" s="245"/>
      <c r="E36" s="256"/>
      <c r="F36" s="205"/>
      <c r="G36" s="246" t="s">
        <v>136</v>
      </c>
      <c r="H36" s="247"/>
      <c r="I36" s="248"/>
      <c r="J36" s="249"/>
      <c r="K36" s="238" t="s">
        <v>137</v>
      </c>
      <c r="L36" s="239"/>
      <c r="M36" s="257"/>
      <c r="P36" s="191"/>
      <c r="Q36" s="191"/>
      <c r="R36" s="241"/>
    </row>
    <row r="37" spans="1:18" x14ac:dyDescent="0.25">
      <c r="A37" s="258"/>
      <c r="B37" s="259"/>
      <c r="C37" s="260"/>
      <c r="D37" s="245"/>
      <c r="E37" s="256"/>
      <c r="F37" s="205"/>
      <c r="G37" s="246" t="s">
        <v>138</v>
      </c>
      <c r="H37" s="247"/>
      <c r="I37" s="248"/>
      <c r="J37" s="249"/>
      <c r="K37" s="261"/>
      <c r="L37" s="205"/>
      <c r="M37" s="240"/>
      <c r="P37" s="241"/>
      <c r="Q37" s="252"/>
      <c r="R37" s="241"/>
    </row>
    <row r="38" spans="1:18" x14ac:dyDescent="0.25">
      <c r="A38" s="262"/>
      <c r="B38" s="49"/>
      <c r="C38" s="263"/>
      <c r="D38" s="245"/>
      <c r="E38" s="256"/>
      <c r="F38" s="205"/>
      <c r="G38" s="246" t="s">
        <v>139</v>
      </c>
      <c r="H38" s="247"/>
      <c r="I38" s="248"/>
      <c r="J38" s="249"/>
      <c r="K38" s="242"/>
      <c r="L38" s="219"/>
      <c r="M38" s="251"/>
      <c r="P38" s="241"/>
      <c r="Q38" s="252"/>
      <c r="R38" s="241"/>
    </row>
    <row r="39" spans="1:18" x14ac:dyDescent="0.25">
      <c r="A39" s="264"/>
      <c r="B39" s="14"/>
      <c r="C39" s="260"/>
      <c r="D39" s="245"/>
      <c r="E39" s="256"/>
      <c r="F39" s="205"/>
      <c r="G39" s="246" t="s">
        <v>140</v>
      </c>
      <c r="H39" s="247"/>
      <c r="I39" s="248"/>
      <c r="J39" s="249"/>
      <c r="K39" s="238" t="s">
        <v>33</v>
      </c>
      <c r="L39" s="239"/>
      <c r="M39" s="257"/>
      <c r="P39" s="191"/>
      <c r="Q39" s="191"/>
      <c r="R39" s="241"/>
    </row>
    <row r="40" spans="1:18" x14ac:dyDescent="0.25">
      <c r="A40" s="264"/>
      <c r="B40" s="14"/>
      <c r="C40" s="265"/>
      <c r="D40" s="245"/>
      <c r="E40" s="256"/>
      <c r="F40" s="205"/>
      <c r="G40" s="246" t="s">
        <v>141</v>
      </c>
      <c r="H40" s="247"/>
      <c r="I40" s="248"/>
      <c r="J40" s="249"/>
      <c r="K40" s="261"/>
      <c r="L40" s="205"/>
      <c r="M40" s="240"/>
      <c r="P40" s="241"/>
      <c r="Q40" s="252"/>
      <c r="R40" s="241"/>
    </row>
    <row r="41" spans="1:18" x14ac:dyDescent="0.25">
      <c r="A41" s="266"/>
      <c r="B41" s="267"/>
      <c r="C41" s="268"/>
      <c r="D41" s="269"/>
      <c r="E41" s="270"/>
      <c r="F41" s="219"/>
      <c r="G41" s="271" t="s">
        <v>142</v>
      </c>
      <c r="H41" s="243"/>
      <c r="I41" s="272"/>
      <c r="J41" s="273"/>
      <c r="K41" s="242">
        <f>M4</f>
        <v>0</v>
      </c>
      <c r="L41" s="219"/>
      <c r="M41" s="251"/>
      <c r="P41" s="241"/>
      <c r="Q41" s="252"/>
      <c r="R41" s="274"/>
    </row>
  </sheetData>
  <sheetProtection selectLockedCells="1" selectUnlockedCells="1"/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113" priority="1" stopIfTrue="1" operator="equal">
      <formula>"Bye"</formula>
    </cfRule>
  </conditionalFormatting>
  <conditionalFormatting sqref="R41">
    <cfRule type="expression" dxfId="112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Munka15">
    <tabColor indexed="11"/>
  </sheetPr>
  <dimension ref="A1:AK47"/>
  <sheetViews>
    <sheetView showZeros="0" topLeftCell="A5" workbookViewId="0">
      <selection activeCell="O29" sqref="O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Altalanos!$B$8</f>
        <v>Lány 3 kcs. B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O5" s="192" t="s">
        <v>100</v>
      </c>
      <c r="P5" s="188" t="s">
        <v>101</v>
      </c>
      <c r="R5" s="192" t="s">
        <v>100</v>
      </c>
      <c r="S5" s="280" t="s">
        <v>155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O6" s="200" t="s">
        <v>103</v>
      </c>
      <c r="P6" s="201" t="s">
        <v>104</v>
      </c>
      <c r="R6" s="200" t="s">
        <v>103</v>
      </c>
      <c r="S6" s="281" t="s">
        <v>156</v>
      </c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82" t="s">
        <v>99</v>
      </c>
      <c r="B7" s="283"/>
      <c r="C7" s="208" t="str">
        <f>IF($B7="","",VLOOKUP($B7,'Lány 3 kcs. B ELO'!$A$7:$O$22,5))</f>
        <v/>
      </c>
      <c r="D7" s="208" t="str">
        <f>IF($B7="","",VLOOKUP($B7,'Lány 3 kcs. B ELO'!$A$7:$O$22,15))</f>
        <v/>
      </c>
      <c r="E7" s="284" t="s">
        <v>394</v>
      </c>
      <c r="F7" s="285"/>
      <c r="G7" s="284" t="s">
        <v>395</v>
      </c>
      <c r="H7" s="285"/>
      <c r="I7" s="141" t="s">
        <v>232</v>
      </c>
      <c r="J7" s="205"/>
      <c r="K7" s="211"/>
      <c r="L7" s="212" t="str">
        <f>IF(K7="","",CONCATENATE(VLOOKUP($Y$3,$AB$1:$AK$1,K7)," pont"))</f>
        <v/>
      </c>
      <c r="M7" s="213"/>
      <c r="O7" s="203" t="s">
        <v>113</v>
      </c>
      <c r="P7" s="204" t="s">
        <v>114</v>
      </c>
      <c r="R7" s="203" t="s">
        <v>113</v>
      </c>
      <c r="S7" s="286" t="s">
        <v>151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87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88">
        <v>12</v>
      </c>
      <c r="C9" s="208">
        <f>IF($B9="","",VLOOKUP($B9,'Lány 3 kcs. B ELO'!$A$7:$O$22,5))</f>
        <v>0</v>
      </c>
      <c r="D9" s="208">
        <f>IF($B9="","",VLOOKUP($B9,'Lány 3 kcs. B ELO'!$A$7:$O$22,15))</f>
        <v>0</v>
      </c>
      <c r="E9" s="209" t="str">
        <f>UPPER(IF($B9="","",VLOOKUP($B9,'Lány 3 kcs. B ELO'!$A$7:$O$22,2)))</f>
        <v>HÉJJ</v>
      </c>
      <c r="F9" s="210"/>
      <c r="G9" s="209" t="str">
        <f>IF($B9="","",VLOOKUP($B9,'Lány 3 kcs. B ELO'!$A$7:$O$22,3))</f>
        <v>Lili</v>
      </c>
      <c r="H9" s="210"/>
      <c r="I9" s="209" t="str">
        <f>IF($B9="","",VLOOKUP($B9,'Lány 3 kcs. B ELO'!$A$7:$O$22,4))</f>
        <v>Nemeskócsag Ált. Isk. Pákozd</v>
      </c>
      <c r="J9" s="205"/>
      <c r="K9" s="211"/>
      <c r="L9" s="212" t="str">
        <f>IF(K9="","",CONCATENATE(VLOOKUP($Y$3,$AB$1:$AK$1,K9)," pont"))</f>
        <v/>
      </c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87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88"/>
      <c r="C11" s="208" t="str">
        <f>IF($B11="","",VLOOKUP($B11,'Lány 3 kcs. B ELO'!$A$7:$O$22,5))</f>
        <v/>
      </c>
      <c r="D11" s="208" t="str">
        <f>IF($B11="","",VLOOKUP($B11,'Lány 3 kcs. B ELO'!$A$7:$O$22,15))</f>
        <v/>
      </c>
      <c r="E11" s="209" t="s">
        <v>369</v>
      </c>
      <c r="F11" s="210"/>
      <c r="G11" s="209" t="s">
        <v>92</v>
      </c>
      <c r="H11" s="210"/>
      <c r="I11" s="141" t="s">
        <v>245</v>
      </c>
      <c r="J11" s="205"/>
      <c r="K11" s="211"/>
      <c r="L11" s="212" t="str">
        <f>IF(K11="","",CONCATENATE(VLOOKUP($Y$3,$AB$1:$AK$1,K11)," pont"))</f>
        <v/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82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82" t="s">
        <v>146</v>
      </c>
      <c r="B13" s="283"/>
      <c r="C13" s="208" t="str">
        <f>IF($B13="","",VLOOKUP($B13,'Lány 3 kcs. B ELO'!$A$7:$O$22,5))</f>
        <v/>
      </c>
      <c r="D13" s="208" t="str">
        <f>IF($B13="","",VLOOKUP($B13,'Lány 3 kcs. B ELO'!$A$7:$O$22,15))</f>
        <v/>
      </c>
      <c r="E13" s="284" t="s">
        <v>396</v>
      </c>
      <c r="F13" s="285"/>
      <c r="G13" s="284" t="s">
        <v>247</v>
      </c>
      <c r="H13" s="285"/>
      <c r="I13" s="141" t="s">
        <v>248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87"/>
      <c r="C14" s="215"/>
      <c r="D14" s="215"/>
      <c r="E14" s="215"/>
      <c r="F14" s="215"/>
      <c r="G14" s="215"/>
      <c r="H14" s="215"/>
      <c r="I14" s="215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6" t="s">
        <v>154</v>
      </c>
      <c r="B15" s="288">
        <v>13</v>
      </c>
      <c r="C15" s="208">
        <f>IF($B15="","",VLOOKUP($B15,'Lány 3 kcs. B ELO'!$A$7:$O$22,5))</f>
        <v>0</v>
      </c>
      <c r="D15" s="208">
        <f>IF($B15="","",VLOOKUP($B15,'Lány 3 kcs. B ELO'!$A$7:$O$22,15))</f>
        <v>0</v>
      </c>
      <c r="E15" s="209" t="str">
        <f>UPPER(IF($B15="","",VLOOKUP($B15,'Lány 3 kcs. B ELO'!$A$7:$O$22,2)))</f>
        <v>RUMANN</v>
      </c>
      <c r="F15" s="210"/>
      <c r="G15" s="209" t="str">
        <f>IF($B15="","",VLOOKUP($B15,'Lány 3 kcs. B ELO'!$A$7:$O$22,3))</f>
        <v>Emma</v>
      </c>
      <c r="H15" s="210"/>
      <c r="I15" s="209" t="str">
        <f>IF($B15="","",VLOOKUP($B15,'Lány 3 kcs. B ELO'!$A$7:$O$22,4))</f>
        <v>Rácalmási Jankovich M. Ált Isk.</v>
      </c>
      <c r="J15" s="205"/>
      <c r="K15" s="211"/>
      <c r="L15" s="212" t="str">
        <f>IF(K15="","",CONCATENATE(VLOOKUP($Y$3,$AB$1:$AK$1,K15)," pont"))</f>
        <v/>
      </c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6"/>
      <c r="B16" s="287"/>
      <c r="C16" s="215"/>
      <c r="D16" s="215"/>
      <c r="E16" s="215"/>
      <c r="F16" s="215"/>
      <c r="G16" s="215"/>
      <c r="H16" s="215"/>
      <c r="I16" s="215"/>
      <c r="J16" s="205"/>
      <c r="K16" s="206"/>
      <c r="L16" s="206"/>
      <c r="M16" s="216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6" t="s">
        <v>157</v>
      </c>
      <c r="B17" s="288"/>
      <c r="C17" s="208" t="str">
        <f>IF($B17="","",VLOOKUP($B17,'Lány 3 kcs. B ELO'!$A$7:$O$22,5))</f>
        <v/>
      </c>
      <c r="D17" s="208" t="str">
        <f>IF($B17="","",VLOOKUP($B17,'Lány 3 kcs. B ELO'!$A$7:$O$22,15))</f>
        <v/>
      </c>
      <c r="E17" s="209" t="s">
        <v>397</v>
      </c>
      <c r="F17" s="210"/>
      <c r="G17" s="209" t="s">
        <v>228</v>
      </c>
      <c r="H17" s="210"/>
      <c r="I17" s="141" t="s">
        <v>229</v>
      </c>
      <c r="J17" s="205"/>
      <c r="K17" s="211"/>
      <c r="L17" s="212" t="str">
        <f>IF(K17="","",CONCATENATE(VLOOKUP($Y$3,$AB$1:$AK$1,K17)," pont"))</f>
        <v/>
      </c>
      <c r="M17" s="213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x14ac:dyDescent="0.25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x14ac:dyDescent="0.25">
      <c r="A19" s="205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x14ac:dyDescent="0.25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x14ac:dyDescent="0.25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ht="18.75" customHeight="1" x14ac:dyDescent="0.25">
      <c r="A22" s="205"/>
      <c r="B22" s="411"/>
      <c r="C22" s="411"/>
      <c r="D22" s="412" t="str">
        <f>E7</f>
        <v>SZANDA</v>
      </c>
      <c r="E22" s="412"/>
      <c r="F22" s="412" t="str">
        <f>E9</f>
        <v>HÉJJ</v>
      </c>
      <c r="G22" s="412"/>
      <c r="H22" s="412" t="str">
        <f>E11</f>
        <v>NÉMETH</v>
      </c>
      <c r="I22" s="412"/>
      <c r="J22" s="205"/>
      <c r="K22" s="205"/>
      <c r="L22" s="205"/>
      <c r="M22" s="289" t="s">
        <v>110</v>
      </c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ht="18.75" customHeight="1" x14ac:dyDescent="0.25">
      <c r="A23" s="218" t="s">
        <v>99</v>
      </c>
      <c r="B23" s="413" t="str">
        <f>E7</f>
        <v>SZANDA</v>
      </c>
      <c r="C23" s="413"/>
      <c r="D23" s="414"/>
      <c r="E23" s="414"/>
      <c r="F23" s="415" t="s">
        <v>424</v>
      </c>
      <c r="G23" s="416"/>
      <c r="H23" s="415" t="s">
        <v>407</v>
      </c>
      <c r="I23" s="416"/>
      <c r="J23" s="205"/>
      <c r="K23" s="205"/>
      <c r="L23" s="205"/>
      <c r="M23" s="290">
        <v>1</v>
      </c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ht="18.75" customHeight="1" x14ac:dyDescent="0.25">
      <c r="A24" s="218" t="s">
        <v>119</v>
      </c>
      <c r="B24" s="413" t="str">
        <f>E9</f>
        <v>HÉJJ</v>
      </c>
      <c r="C24" s="413"/>
      <c r="D24" s="415" t="s">
        <v>425</v>
      </c>
      <c r="E24" s="416"/>
      <c r="F24" s="414"/>
      <c r="G24" s="414"/>
      <c r="H24" s="415" t="s">
        <v>412</v>
      </c>
      <c r="I24" s="416"/>
      <c r="J24" s="205"/>
      <c r="K24" s="205"/>
      <c r="L24" s="205"/>
      <c r="M24" s="290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ht="18.75" customHeight="1" x14ac:dyDescent="0.25">
      <c r="A25" s="218" t="s">
        <v>122</v>
      </c>
      <c r="B25" s="413" t="str">
        <f>E11</f>
        <v>NÉMETH</v>
      </c>
      <c r="C25" s="413"/>
      <c r="D25" s="415" t="s">
        <v>408</v>
      </c>
      <c r="E25" s="416"/>
      <c r="F25" s="415" t="s">
        <v>411</v>
      </c>
      <c r="G25" s="416"/>
      <c r="H25" s="414"/>
      <c r="I25" s="414"/>
      <c r="J25" s="205"/>
      <c r="K25" s="205"/>
      <c r="L25" s="205"/>
      <c r="M25" s="290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91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ht="18.75" customHeight="1" x14ac:dyDescent="0.25">
      <c r="A27" s="205"/>
      <c r="B27" s="411"/>
      <c r="C27" s="411"/>
      <c r="D27" s="412" t="str">
        <f>E13</f>
        <v>PINCZÉS</v>
      </c>
      <c r="E27" s="412"/>
      <c r="F27" s="412" t="str">
        <f>E15</f>
        <v>RUMANN</v>
      </c>
      <c r="G27" s="412"/>
      <c r="H27" s="412" t="str">
        <f>E17</f>
        <v>FEGYVER</v>
      </c>
      <c r="I27" s="412"/>
      <c r="J27" s="205"/>
      <c r="K27" s="205"/>
      <c r="L27" s="205"/>
      <c r="M27" s="291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ht="18.75" customHeight="1" x14ac:dyDescent="0.25">
      <c r="A28" s="218" t="s">
        <v>146</v>
      </c>
      <c r="B28" s="413" t="str">
        <f>E13</f>
        <v>PINCZÉS</v>
      </c>
      <c r="C28" s="413"/>
      <c r="D28" s="414"/>
      <c r="E28" s="414"/>
      <c r="F28" s="415" t="s">
        <v>419</v>
      </c>
      <c r="G28" s="416"/>
      <c r="H28" s="415" t="s">
        <v>406</v>
      </c>
      <c r="I28" s="416"/>
      <c r="J28" s="205"/>
      <c r="K28" s="205"/>
      <c r="L28" s="205"/>
      <c r="M28" s="290"/>
    </row>
    <row r="29" spans="1:37" ht="18.75" customHeight="1" x14ac:dyDescent="0.25">
      <c r="A29" s="218" t="s">
        <v>154</v>
      </c>
      <c r="B29" s="413" t="str">
        <f>E15</f>
        <v>RUMANN</v>
      </c>
      <c r="C29" s="413"/>
      <c r="D29" s="415" t="s">
        <v>420</v>
      </c>
      <c r="E29" s="416"/>
      <c r="F29" s="414"/>
      <c r="G29" s="414"/>
      <c r="H29" s="415" t="s">
        <v>406</v>
      </c>
      <c r="I29" s="416"/>
      <c r="J29" s="205"/>
      <c r="K29" s="205"/>
      <c r="L29" s="205"/>
      <c r="M29" s="290"/>
    </row>
    <row r="30" spans="1:37" ht="18.75" customHeight="1" x14ac:dyDescent="0.25">
      <c r="A30" s="218" t="s">
        <v>157</v>
      </c>
      <c r="B30" s="413" t="str">
        <f>E17</f>
        <v>FEGYVER</v>
      </c>
      <c r="C30" s="413"/>
      <c r="D30" s="415" t="s">
        <v>405</v>
      </c>
      <c r="E30" s="416"/>
      <c r="F30" s="415" t="s">
        <v>405</v>
      </c>
      <c r="G30" s="416"/>
      <c r="H30" s="414"/>
      <c r="I30" s="414"/>
      <c r="J30" s="205"/>
      <c r="K30" s="205"/>
      <c r="L30" s="205"/>
      <c r="M30" s="290">
        <v>1</v>
      </c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 t="s">
        <v>158</v>
      </c>
      <c r="B32" s="205"/>
      <c r="C32" s="419" t="str">
        <f>IF(M23=1,B23,IF(M24=1,B24,IF(M25=1,B25,"")))</f>
        <v>SZANDA</v>
      </c>
      <c r="D32" s="419"/>
      <c r="E32" s="206" t="s">
        <v>159</v>
      </c>
      <c r="F32" s="419" t="str">
        <f>IF(M28=1,B28,IF(M29=1,B29,IF(M30=1,B30,"")))</f>
        <v>FEGYVER</v>
      </c>
      <c r="G32" s="419"/>
      <c r="H32" s="205"/>
      <c r="I32" s="219"/>
      <c r="J32" s="205"/>
      <c r="K32" s="205"/>
      <c r="L32" s="205"/>
      <c r="M32" s="205"/>
    </row>
    <row r="33" spans="1:18" x14ac:dyDescent="0.25">
      <c r="A33" s="205"/>
      <c r="B33" s="205"/>
      <c r="C33" s="205"/>
      <c r="D33" s="205"/>
      <c r="E33" s="205"/>
      <c r="F33" s="206"/>
      <c r="G33" s="206"/>
      <c r="H33" s="205"/>
      <c r="I33" s="205"/>
      <c r="J33" s="205"/>
      <c r="K33" s="205"/>
      <c r="L33" s="205"/>
      <c r="M33" s="205"/>
    </row>
    <row r="34" spans="1:18" x14ac:dyDescent="0.25">
      <c r="A34" s="205" t="s">
        <v>160</v>
      </c>
      <c r="B34" s="205"/>
      <c r="C34" s="419" t="str">
        <f>IF(M23=2,B23,IF(M24=2,B24,IF(M25=2,B25,"")))</f>
        <v/>
      </c>
      <c r="D34" s="419"/>
      <c r="E34" s="206" t="s">
        <v>159</v>
      </c>
      <c r="F34" s="419" t="str">
        <f>IF(M28=2,B28,IF(M29=2,B29,IF(M30=2,B30,"")))</f>
        <v/>
      </c>
      <c r="G34" s="419"/>
      <c r="H34" s="205"/>
      <c r="I34" s="219"/>
      <c r="J34" s="205"/>
      <c r="K34" s="205"/>
      <c r="L34" s="205"/>
      <c r="M34" s="205"/>
    </row>
    <row r="35" spans="1:18" x14ac:dyDescent="0.25">
      <c r="A35" s="205"/>
      <c r="B35" s="205"/>
      <c r="C35" s="206"/>
      <c r="D35" s="206"/>
      <c r="E35" s="206"/>
      <c r="F35" s="206"/>
      <c r="G35" s="206"/>
      <c r="H35" s="205"/>
      <c r="I35" s="205"/>
      <c r="J35" s="205"/>
      <c r="K35" s="205"/>
      <c r="L35" s="205"/>
      <c r="M35" s="205"/>
    </row>
    <row r="36" spans="1:18" x14ac:dyDescent="0.25">
      <c r="A36" s="205" t="s">
        <v>161</v>
      </c>
      <c r="B36" s="205"/>
      <c r="C36" s="419" t="str">
        <f>IF(M23=3,B23,IF(M24=3,B24,IF(M25=3,B25,"")))</f>
        <v/>
      </c>
      <c r="D36" s="419"/>
      <c r="E36" s="206" t="s">
        <v>159</v>
      </c>
      <c r="F36" s="419" t="str">
        <f>IF(M28=3,B28,IF(M29=3,B29,IF(M30=3,B30,"")))</f>
        <v/>
      </c>
      <c r="G36" s="419"/>
      <c r="H36" s="205"/>
      <c r="I36" s="219"/>
      <c r="J36" s="205"/>
      <c r="K36" s="205"/>
      <c r="L36" s="205"/>
      <c r="M36" s="205"/>
    </row>
    <row r="37" spans="1:18" x14ac:dyDescent="0.25">
      <c r="A37" s="205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</row>
    <row r="38" spans="1:18" x14ac:dyDescent="0.25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19"/>
      <c r="M38" s="205"/>
    </row>
    <row r="39" spans="1:18" x14ac:dyDescent="0.25">
      <c r="A39" s="220" t="s">
        <v>108</v>
      </c>
      <c r="B39" s="221"/>
      <c r="C39" s="222"/>
      <c r="D39" s="223" t="s">
        <v>126</v>
      </c>
      <c r="E39" s="224" t="s">
        <v>127</v>
      </c>
      <c r="F39" s="225"/>
      <c r="G39" s="223" t="s">
        <v>126</v>
      </c>
      <c r="H39" s="224" t="s">
        <v>128</v>
      </c>
      <c r="I39" s="226"/>
      <c r="J39" s="224" t="s">
        <v>129</v>
      </c>
      <c r="K39" s="227" t="s">
        <v>130</v>
      </c>
      <c r="L39" s="30"/>
      <c r="M39" s="225"/>
      <c r="P39" s="230"/>
      <c r="Q39" s="230"/>
      <c r="R39" s="190"/>
    </row>
    <row r="40" spans="1:18" x14ac:dyDescent="0.25">
      <c r="A40" s="231" t="s">
        <v>131</v>
      </c>
      <c r="B40" s="232"/>
      <c r="C40" s="233"/>
      <c r="D40" s="234">
        <v>1</v>
      </c>
      <c r="E40" s="417" t="str">
        <f>IF(D40&gt;$R$47,0,UPPER(VLOOKUP(D40,'Lány 3 kcs. B ELO'!$A$7:$Q$134,2)))</f>
        <v xml:space="preserve">WALTER </v>
      </c>
      <c r="F40" s="417"/>
      <c r="G40" s="235" t="s">
        <v>132</v>
      </c>
      <c r="H40" s="232"/>
      <c r="I40" s="236"/>
      <c r="J40" s="237"/>
      <c r="K40" s="238" t="s">
        <v>133</v>
      </c>
      <c r="L40" s="239"/>
      <c r="M40" s="257"/>
      <c r="P40" s="191"/>
      <c r="Q40" s="191"/>
      <c r="R40" s="241"/>
    </row>
    <row r="41" spans="1:18" x14ac:dyDescent="0.25">
      <c r="A41" s="242" t="s">
        <v>134</v>
      </c>
      <c r="B41" s="243"/>
      <c r="C41" s="244"/>
      <c r="D41" s="245">
        <v>2</v>
      </c>
      <c r="E41" s="418" t="str">
        <f>IF(D41&gt;$R$47,0,UPPER(VLOOKUP(D41,'Lány 3 kcs. B ELO'!$A$7:$Q$134,2)))</f>
        <v xml:space="preserve">SZALAI </v>
      </c>
      <c r="F41" s="418"/>
      <c r="G41" s="246" t="s">
        <v>135</v>
      </c>
      <c r="H41" s="247"/>
      <c r="I41" s="248"/>
      <c r="J41" s="249"/>
      <c r="K41" s="250"/>
      <c r="L41" s="219"/>
      <c r="M41" s="251"/>
      <c r="P41" s="241"/>
      <c r="Q41" s="252"/>
      <c r="R41" s="241"/>
    </row>
    <row r="42" spans="1:18" x14ac:dyDescent="0.25">
      <c r="A42" s="253"/>
      <c r="B42" s="254"/>
      <c r="C42" s="255"/>
      <c r="D42" s="245"/>
      <c r="E42" s="256"/>
      <c r="F42" s="205"/>
      <c r="G42" s="246" t="s">
        <v>136</v>
      </c>
      <c r="H42" s="247"/>
      <c r="I42" s="248"/>
      <c r="J42" s="249"/>
      <c r="K42" s="238" t="s">
        <v>137</v>
      </c>
      <c r="L42" s="239"/>
      <c r="M42" s="257"/>
      <c r="P42" s="191"/>
      <c r="Q42" s="191"/>
      <c r="R42" s="241"/>
    </row>
    <row r="43" spans="1:18" x14ac:dyDescent="0.25">
      <c r="A43" s="258"/>
      <c r="B43" s="259"/>
      <c r="C43" s="260"/>
      <c r="D43" s="245"/>
      <c r="E43" s="256"/>
      <c r="F43" s="205"/>
      <c r="G43" s="246" t="s">
        <v>138</v>
      </c>
      <c r="H43" s="247"/>
      <c r="I43" s="248"/>
      <c r="J43" s="249"/>
      <c r="K43" s="261"/>
      <c r="L43" s="205"/>
      <c r="M43" s="240"/>
      <c r="P43" s="241"/>
      <c r="Q43" s="252"/>
      <c r="R43" s="241"/>
    </row>
    <row r="44" spans="1:18" x14ac:dyDescent="0.25">
      <c r="A44" s="262"/>
      <c r="B44" s="49"/>
      <c r="C44" s="263"/>
      <c r="D44" s="245"/>
      <c r="E44" s="256"/>
      <c r="F44" s="205"/>
      <c r="G44" s="246" t="s">
        <v>139</v>
      </c>
      <c r="H44" s="247"/>
      <c r="I44" s="248"/>
      <c r="J44" s="249"/>
      <c r="K44" s="242"/>
      <c r="L44" s="219"/>
      <c r="M44" s="251"/>
      <c r="P44" s="241"/>
      <c r="Q44" s="252"/>
      <c r="R44" s="241"/>
    </row>
    <row r="45" spans="1:18" x14ac:dyDescent="0.25">
      <c r="A45" s="264"/>
      <c r="B45" s="14"/>
      <c r="C45" s="260"/>
      <c r="D45" s="245"/>
      <c r="E45" s="256"/>
      <c r="F45" s="205"/>
      <c r="G45" s="246" t="s">
        <v>140</v>
      </c>
      <c r="H45" s="247"/>
      <c r="I45" s="248"/>
      <c r="J45" s="249"/>
      <c r="K45" s="238" t="s">
        <v>33</v>
      </c>
      <c r="L45" s="239"/>
      <c r="M45" s="257"/>
      <c r="P45" s="191"/>
      <c r="Q45" s="191"/>
      <c r="R45" s="241"/>
    </row>
    <row r="46" spans="1:18" x14ac:dyDescent="0.25">
      <c r="A46" s="264"/>
      <c r="B46" s="14"/>
      <c r="C46" s="265"/>
      <c r="D46" s="245"/>
      <c r="E46" s="256"/>
      <c r="F46" s="205"/>
      <c r="G46" s="246" t="s">
        <v>141</v>
      </c>
      <c r="H46" s="247"/>
      <c r="I46" s="248"/>
      <c r="J46" s="249"/>
      <c r="K46" s="261"/>
      <c r="L46" s="205"/>
      <c r="M46" s="240"/>
      <c r="P46" s="241"/>
      <c r="Q46" s="252"/>
      <c r="R46" s="241"/>
    </row>
    <row r="47" spans="1:18" x14ac:dyDescent="0.25">
      <c r="A47" s="266"/>
      <c r="B47" s="267"/>
      <c r="C47" s="268"/>
      <c r="D47" s="269"/>
      <c r="E47" s="270"/>
      <c r="F47" s="219"/>
      <c r="G47" s="271" t="s">
        <v>142</v>
      </c>
      <c r="H47" s="243"/>
      <c r="I47" s="272"/>
      <c r="J47" s="273"/>
      <c r="K47" s="242">
        <f>L4</f>
        <v>0</v>
      </c>
      <c r="L47" s="219"/>
      <c r="M47" s="251"/>
      <c r="P47" s="241"/>
      <c r="Q47" s="252"/>
      <c r="R47" s="274">
        <f>MIN(4,'Lány 3 kcs. B ELO'!Q5)</f>
        <v>4</v>
      </c>
    </row>
  </sheetData>
  <sheetProtection selectLockedCells="1" selectUnlockedCells="1"/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111" priority="2" stopIfTrue="1" operator="equal">
      <formula>"Bye"</formula>
    </cfRule>
  </conditionalFormatting>
  <conditionalFormatting sqref="R47">
    <cfRule type="expression" dxfId="110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Munka57">
    <tabColor indexed="11"/>
  </sheetPr>
  <dimension ref="A1:AK53"/>
  <sheetViews>
    <sheetView showZeros="0" topLeftCell="A17" workbookViewId="0">
      <selection activeCell="M34" sqref="M34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IF(Y5=1,CONCATENATE(VLOOKUP(Y3,AA16:AH30,2)),CONCATENATE(VLOOKUP(Y3,AA2:AK13,2)))</f>
        <v>#N/A</v>
      </c>
      <c r="AC1" s="178" t="e">
        <f>IF(Y5=1,CONCATENATE(VLOOKUP(Y3,AA16:AK30,3)),CONCATENATE(VLOOKUP(Y3,AA2:AK13,3)))</f>
        <v>#N/A</v>
      </c>
      <c r="AD1" s="178" t="e">
        <f>IF(Y5=1,CONCATENATE(VLOOKUP(Y3,AA16:AK30,4)),CONCATENATE(VLOOKUP(Y3,AA2:AK13,4)))</f>
        <v>#N/A</v>
      </c>
      <c r="AE1" s="178" t="e">
        <f>IF(Y5=1,CONCATENATE(VLOOKUP(Y3,AA16:AK30,5)),CONCATENATE(VLOOKUP(Y3,AA2:AK13,5)))</f>
        <v>#N/A</v>
      </c>
      <c r="AF1" s="178" t="e">
        <f>IF(Y5=1,CONCATENATE(VLOOKUP(Y3,AA16:AK30,6)),CONCATENATE(VLOOKUP(Y3,AA2:AK13,6)))</f>
        <v>#N/A</v>
      </c>
      <c r="AG1" s="178" t="e">
        <f>IF(Y5=1,CONCATENATE(VLOOKUP(Y3,AA16:AK30,7)),CONCATENATE(VLOOKUP(Y3,AA2:AK13,7)))</f>
        <v>#N/A</v>
      </c>
      <c r="AH1" s="178" t="e">
        <f>IF(Y5=1,CONCATENATE(VLOOKUP(Y3,AA16:AK30,8)),CONCATENATE(VLOOKUP(Y3,AA2:AK13,8)))</f>
        <v>#N/A</v>
      </c>
      <c r="AI1" s="178" t="e">
        <f>IF(Y5=1,CONCATENATE(VLOOKUP(Y3,AA16:AK30,9)),CONCATENATE(VLOOKUP(Y3,AA2:AK13,9)))</f>
        <v>#N/A</v>
      </c>
      <c r="AJ1" s="178" t="e">
        <f>IF(Y5=1,CONCATENATE(VLOOKUP(Y3,AA16:AK30,10)),CONCATENATE(VLOOKUP(Y3,AA2:AK13,10)))</f>
        <v>#N/A</v>
      </c>
      <c r="AK1" s="178" t="e">
        <f>IF(Y5=1,CONCATENATE(VLOOKUP(Y3,AA16:AK30,11)),CONCATENATE(VLOOKUP(Y3,AA2:AK13,11)))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Altalanos!$B$8</f>
        <v>Lány 3 kcs. B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2" t="s">
        <v>100</v>
      </c>
      <c r="R3" s="188" t="s">
        <v>101</v>
      </c>
      <c r="S3" s="188" t="s">
        <v>143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Q4" s="200" t="s">
        <v>103</v>
      </c>
      <c r="R4" s="201" t="s">
        <v>104</v>
      </c>
      <c r="S4" s="201" t="s">
        <v>144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S5" s="204" t="s">
        <v>145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82" t="s">
        <v>99</v>
      </c>
      <c r="B7" s="283"/>
      <c r="C7" s="208" t="str">
        <f>IF($B7="","",VLOOKUP($B7,'Lány 3 kcs. B ELO'!$A$7:$O$22,5))</f>
        <v/>
      </c>
      <c r="D7" s="208" t="str">
        <f>IF($B7="","",VLOOKUP($B7,'Lány 3 kcs. B ELO'!$A$7:$O$22,15))</f>
        <v/>
      </c>
      <c r="E7" s="284" t="s">
        <v>393</v>
      </c>
      <c r="F7" s="285"/>
      <c r="G7" s="284" t="s">
        <v>222</v>
      </c>
      <c r="H7" s="285"/>
      <c r="I7" s="284" t="s">
        <v>392</v>
      </c>
      <c r="J7" s="205"/>
      <c r="K7" s="211"/>
      <c r="L7" s="212" t="str">
        <f>IF(K7="","",CONCATENATE(VLOOKUP($Y$3,$AB$1:$AK$1,K7)," pont"))</f>
        <v/>
      </c>
      <c r="M7" s="213"/>
      <c r="Q7" s="192" t="s">
        <v>100</v>
      </c>
      <c r="R7" s="280" t="s">
        <v>166</v>
      </c>
      <c r="S7" s="280" t="s">
        <v>167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87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Q8" s="200" t="s">
        <v>103</v>
      </c>
      <c r="R8" s="281" t="s">
        <v>163</v>
      </c>
      <c r="S8" s="281" t="s">
        <v>168</v>
      </c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88">
        <v>6</v>
      </c>
      <c r="C9" s="208">
        <f>IF($B9="","",VLOOKUP($B9,'Lány 3 kcs. B ELO'!$A$7:$O$22,5))</f>
        <v>0</v>
      </c>
      <c r="D9" s="208">
        <f>IF($B9="","",VLOOKUP($B9,'Lány 3 kcs. B ELO'!$A$7:$O$22,15))</f>
        <v>0</v>
      </c>
      <c r="E9" s="209" t="str">
        <f>UPPER(IF($B9="","",VLOOKUP($B9,'Lány 3 kcs. B ELO'!$A$7:$O$22,2)))</f>
        <v xml:space="preserve">BEREGSZÁSZI </v>
      </c>
      <c r="F9" s="210"/>
      <c r="G9" s="209" t="str">
        <f>IF($B9="","",VLOOKUP($B9,'Lány 3 kcs. B ELO'!$A$7:$O$22,3))</f>
        <v>Nelli</v>
      </c>
      <c r="H9" s="210"/>
      <c r="I9" s="209" t="str">
        <f>IF($B9="","",VLOOKUP($B9,'Lány 3 kcs. B ELO'!$A$7:$O$22,4))</f>
        <v>Szeberényi Gusztáv Adolf Evangélikus Gimnázium, Technikum, Szakgimnázium, Általános Iskola, Óvoda, Alapfokú Művészeti Iskola és Kollégium</v>
      </c>
      <c r="J9" s="205"/>
      <c r="K9" s="211"/>
      <c r="L9" s="212" t="str">
        <f>IF(K9="","",CONCATENATE(VLOOKUP($Y$3,$AB$1:$AK$1,K9)," pont"))</f>
        <v/>
      </c>
      <c r="M9" s="213"/>
      <c r="Q9" s="203" t="s">
        <v>113</v>
      </c>
      <c r="R9" s="286" t="s">
        <v>155</v>
      </c>
      <c r="S9" s="286" t="s">
        <v>169</v>
      </c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87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88">
        <v>10</v>
      </c>
      <c r="C11" s="208">
        <f>IF($B11="","",VLOOKUP($B11,'Lány 3 kcs. B ELO'!$A$7:$O$22,5))</f>
        <v>0</v>
      </c>
      <c r="D11" s="208">
        <f>IF($B11="","",VLOOKUP($B11,'Lány 3 kcs. B ELO'!$A$7:$O$22,15))</f>
        <v>0</v>
      </c>
      <c r="E11" s="209" t="str">
        <f>UPPER(IF($B11="","",VLOOKUP($B11,'Lány 3 kcs. B ELO'!$A$7:$O$22,2)))</f>
        <v xml:space="preserve">PUMB </v>
      </c>
      <c r="F11" s="210"/>
      <c r="G11" s="209" t="str">
        <f>IF($B11="","",VLOOKUP($B11,'Lány 3 kcs. B ELO'!$A$7:$O$22,3))</f>
        <v>Adél Nóra</v>
      </c>
      <c r="H11" s="210"/>
      <c r="I11" s="209" t="str">
        <f>IF($B11="","",VLOOKUP($B11,'Lány 3 kcs. B ELO'!$A$7:$O$22,4))</f>
        <v>Budafoki Herman Ottó Általános Iskola</v>
      </c>
      <c r="J11" s="205"/>
      <c r="K11" s="211"/>
      <c r="L11" s="212" t="str">
        <f>IF(K11="","",CONCATENATE(VLOOKUP($Y$3,$AB$1:$AK$1,K11)," pont"))</f>
        <v/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82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95" t="s">
        <v>146</v>
      </c>
      <c r="B13" s="296">
        <v>2</v>
      </c>
      <c r="C13" s="208">
        <f>IF($B13="","",VLOOKUP($B13,'Lány 3 kcs. B ELO'!$A$7:$O$22,5))</f>
        <v>0</v>
      </c>
      <c r="D13" s="208">
        <f>IF($B13="","",VLOOKUP($B13,'Lány 3 kcs. B ELO'!$A$7:$O$22,15))</f>
        <v>0</v>
      </c>
      <c r="E13" s="209" t="str">
        <f>UPPER(IF($B13="","",VLOOKUP($B13,'Lány 3 kcs. B ELO'!$A$7:$O$22,2)))</f>
        <v xml:space="preserve">SZALAI </v>
      </c>
      <c r="F13" s="210"/>
      <c r="G13" s="209" t="str">
        <f>IF($B13="","",VLOOKUP($B13,'Lány 3 kcs. B ELO'!$A$7:$O$22,3))</f>
        <v>Lana</v>
      </c>
      <c r="H13" s="210"/>
      <c r="I13" s="209" t="str">
        <f>IF($B13="","",VLOOKUP($B13,'Lány 3 kcs. B ELO'!$A$7:$O$22,4))</f>
        <v>Kiskunfélegyházi Batthyány Lajos Általános Iskola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87"/>
      <c r="C14" s="215"/>
      <c r="D14" s="215"/>
      <c r="E14" s="215"/>
      <c r="F14" s="215"/>
      <c r="G14" s="215"/>
      <c r="H14" s="215"/>
      <c r="I14" s="215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82" t="s">
        <v>154</v>
      </c>
      <c r="B15" s="297">
        <v>4</v>
      </c>
      <c r="C15" s="208">
        <f>IF($B15="","",VLOOKUP($B15,'Lány 3 kcs. B ELO'!$A$7:$O$22,5))</f>
        <v>0</v>
      </c>
      <c r="D15" s="298">
        <f>IF($B15="","",VLOOKUP($B15,'Lány 3 kcs. B ELO'!$A$7:$O$22,15))</f>
        <v>0</v>
      </c>
      <c r="E15" s="284" t="str">
        <f>UPPER(IF($B15="","",VLOOKUP($B15,'Lány 3 kcs. B ELO'!$A$7:$O$22,2)))</f>
        <v>LINDENLAUB</v>
      </c>
      <c r="F15" s="285"/>
      <c r="G15" s="284" t="str">
        <f>IF($B15="","",VLOOKUP($B15,'Lány 3 kcs. B ELO'!$A$7:$O$22,3))</f>
        <v xml:space="preserve"> Anna</v>
      </c>
      <c r="H15" s="285"/>
      <c r="I15" s="284" t="str">
        <f>IF($B15="","",VLOOKUP($B15,'Lány 3 kcs. B ELO'!$A$7:$O$22,4))</f>
        <v>Park Utcai Katolikus Általános Iskola és Óvoda Mohács</v>
      </c>
      <c r="J15" s="205"/>
      <c r="K15" s="211"/>
      <c r="L15" s="212" t="str">
        <f>IF(K15="","",CONCATENATE(VLOOKUP($Y$3,$AB$1:$AK$1,K15)," pont"))</f>
        <v/>
      </c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6"/>
      <c r="B16" s="287"/>
      <c r="C16" s="215"/>
      <c r="D16" s="215"/>
      <c r="E16" s="215"/>
      <c r="F16" s="215"/>
      <c r="G16" s="215"/>
      <c r="H16" s="215"/>
      <c r="I16" s="215"/>
      <c r="J16" s="205"/>
      <c r="K16" s="206"/>
      <c r="L16" s="206"/>
      <c r="M16" s="216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6" t="s">
        <v>157</v>
      </c>
      <c r="B17" s="288">
        <v>15</v>
      </c>
      <c r="C17" s="208">
        <f>IF($B17="","",VLOOKUP($B17,'Lány 3 kcs. B ELO'!$A$7:$O$22,5))</f>
        <v>0</v>
      </c>
      <c r="D17" s="208">
        <f>IF($B17="","",VLOOKUP($B17,'Lány 3 kcs. B ELO'!$A$7:$O$22,15))</f>
        <v>0</v>
      </c>
      <c r="E17" s="209" t="str">
        <f>UPPER(IF($B17="","",VLOOKUP($B17,'Lány 3 kcs. B ELO'!$A$7:$O$22,2)))</f>
        <v xml:space="preserve">KÁNYÁSI </v>
      </c>
      <c r="F17" s="210"/>
      <c r="G17" s="209" t="str">
        <f>IF($B17="","",VLOOKUP($B17,'Lány 3 kcs. B ELO'!$A$7:$O$22,3))</f>
        <v>Amina</v>
      </c>
      <c r="H17" s="210"/>
      <c r="I17" s="209" t="str">
        <f>IF($B17="","",VLOOKUP($B17,'Lány 3 kcs. B ELO'!$A$7:$O$22,4))</f>
        <v>Debreceni Hatvani István Általános Iskola</v>
      </c>
      <c r="J17" s="205"/>
      <c r="K17" s="211"/>
      <c r="L17" s="212" t="str">
        <f>IF(K17="","",CONCATENATE(VLOOKUP($Y$3,$AB$1:$AK$1,K17)," pont"))</f>
        <v/>
      </c>
      <c r="M17" s="213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x14ac:dyDescent="0.25">
      <c r="A18" s="206"/>
      <c r="B18" s="287"/>
      <c r="C18" s="215"/>
      <c r="D18" s="215"/>
      <c r="E18" s="215"/>
      <c r="F18" s="215"/>
      <c r="G18" s="215"/>
      <c r="H18" s="215"/>
      <c r="I18" s="215"/>
      <c r="J18" s="205"/>
      <c r="K18" s="206"/>
      <c r="L18" s="206"/>
      <c r="M18" s="216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x14ac:dyDescent="0.25">
      <c r="A19" s="295" t="s">
        <v>165</v>
      </c>
      <c r="B19" s="288">
        <v>11</v>
      </c>
      <c r="C19" s="208">
        <f>IF($B19="","",VLOOKUP($B19,'Lány 3 kcs. B ELO'!$A$7:$O$22,5))</f>
        <v>0</v>
      </c>
      <c r="D19" s="208">
        <f>IF($B19="","",VLOOKUP($B19,'Lány 3 kcs. B ELO'!$A$7:$O$22,15))</f>
        <v>0</v>
      </c>
      <c r="E19" s="209" t="str">
        <f>UPPER(IF($B19="","",VLOOKUP($B19,'Lány 3 kcs. B ELO'!$A$7:$O$22,2)))</f>
        <v xml:space="preserve">IZSÓ </v>
      </c>
      <c r="F19" s="210"/>
      <c r="G19" s="209" t="str">
        <f>IF($B19="","",VLOOKUP($B19,'Lány 3 kcs. B ELO'!$A$7:$O$22,3))</f>
        <v>Zoé</v>
      </c>
      <c r="H19" s="210"/>
      <c r="I19" s="209" t="str">
        <f>IF($B19="","",VLOOKUP($B19,'Lány 3 kcs. B ELO'!$A$7:$O$22,4))</f>
        <v>Szikra Ált. Isk. Szeged</v>
      </c>
      <c r="J19" s="205"/>
      <c r="K19" s="211"/>
      <c r="L19" s="212" t="str">
        <f>IF(K19="","",CONCATENATE(VLOOKUP($Y$3,$AB$1:$AK$1,K19)," pont"))</f>
        <v/>
      </c>
      <c r="M19" s="213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x14ac:dyDescent="0.25">
      <c r="A20" s="206"/>
      <c r="B20" s="287"/>
      <c r="C20" s="215"/>
      <c r="D20" s="215"/>
      <c r="E20" s="215"/>
      <c r="F20" s="215"/>
      <c r="G20" s="215"/>
      <c r="H20" s="215"/>
      <c r="I20" s="215"/>
      <c r="J20" s="205"/>
      <c r="K20" s="206"/>
      <c r="L20" s="206"/>
      <c r="M20" s="216"/>
      <c r="Y20" s="187"/>
      <c r="Z20" s="187"/>
      <c r="AA20" s="187" t="s">
        <v>105</v>
      </c>
      <c r="AB20" s="187">
        <v>200</v>
      </c>
      <c r="AC20" s="187">
        <v>150</v>
      </c>
      <c r="AD20" s="187">
        <v>130</v>
      </c>
      <c r="AE20" s="187">
        <v>110</v>
      </c>
      <c r="AF20" s="187">
        <v>95</v>
      </c>
      <c r="AG20" s="187">
        <v>80</v>
      </c>
      <c r="AH20" s="187">
        <v>70</v>
      </c>
      <c r="AI20" s="187">
        <v>60</v>
      </c>
      <c r="AJ20" s="187">
        <v>55</v>
      </c>
      <c r="AK20" s="187">
        <v>50</v>
      </c>
    </row>
    <row r="21" spans="1:37" x14ac:dyDescent="0.25">
      <c r="A21" s="295" t="s">
        <v>170</v>
      </c>
      <c r="B21" s="288">
        <v>9</v>
      </c>
      <c r="C21" s="208">
        <f>IF($B21="","",VLOOKUP($B21,'Lány 3 kcs. B ELO'!$A$7:$O$22,5))</f>
        <v>0</v>
      </c>
      <c r="D21" s="208">
        <f>IF($B21="","",VLOOKUP($B21,'Lány 3 kcs. B ELO'!$A$7:$O$22,15))</f>
        <v>0</v>
      </c>
      <c r="E21" s="209" t="str">
        <f>UPPER(IF($B21="","",VLOOKUP($B21,'Lány 3 kcs. B ELO'!$A$7:$O$22,2)))</f>
        <v xml:space="preserve">CSÁSZÁR </v>
      </c>
      <c r="F21" s="210"/>
      <c r="G21" s="209" t="str">
        <f>IF($B21="","",VLOOKUP($B21,'Lány 3 kcs. B ELO'!$A$7:$O$22,3))</f>
        <v>Virginia</v>
      </c>
      <c r="H21" s="210"/>
      <c r="I21" s="209" t="str">
        <f>IF($B21="","",VLOOKUP($B21,'Lány 3 kcs. B ELO'!$A$7:$O$22,4))</f>
        <v>Budapest School Általános Iskola és Gimnázium</v>
      </c>
      <c r="J21" s="205"/>
      <c r="K21" s="211"/>
      <c r="L21" s="212" t="str">
        <f>IF(K21="","",CONCATENATE(VLOOKUP($Y$3,$AB$1:$AK$1,K21)," pont"))</f>
        <v/>
      </c>
      <c r="M21" s="213"/>
      <c r="Y21" s="187"/>
      <c r="Z21" s="187"/>
      <c r="AA21" s="187" t="s">
        <v>115</v>
      </c>
      <c r="AB21" s="187">
        <v>150</v>
      </c>
      <c r="AC21" s="187">
        <v>120</v>
      </c>
      <c r="AD21" s="187">
        <v>100</v>
      </c>
      <c r="AE21" s="187">
        <v>80</v>
      </c>
      <c r="AF21" s="187">
        <v>70</v>
      </c>
      <c r="AG21" s="187">
        <v>60</v>
      </c>
      <c r="AH21" s="187">
        <v>55</v>
      </c>
      <c r="AI21" s="187">
        <v>50</v>
      </c>
      <c r="AJ21" s="187">
        <v>45</v>
      </c>
      <c r="AK21" s="187">
        <v>40</v>
      </c>
    </row>
    <row r="22" spans="1:37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Y22" s="187"/>
      <c r="Z22" s="187"/>
      <c r="AA22" s="187" t="s">
        <v>116</v>
      </c>
      <c r="AB22" s="187">
        <v>120</v>
      </c>
      <c r="AC22" s="187">
        <v>90</v>
      </c>
      <c r="AD22" s="187">
        <v>65</v>
      </c>
      <c r="AE22" s="187">
        <v>55</v>
      </c>
      <c r="AF22" s="187">
        <v>50</v>
      </c>
      <c r="AG22" s="187">
        <v>45</v>
      </c>
      <c r="AH22" s="187">
        <v>40</v>
      </c>
      <c r="AI22" s="187">
        <v>35</v>
      </c>
      <c r="AJ22" s="187">
        <v>25</v>
      </c>
      <c r="AK22" s="187">
        <v>20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117</v>
      </c>
      <c r="AB23" s="187">
        <v>90</v>
      </c>
      <c r="AC23" s="187">
        <v>60</v>
      </c>
      <c r="AD23" s="187">
        <v>45</v>
      </c>
      <c r="AE23" s="187">
        <v>34</v>
      </c>
      <c r="AF23" s="187">
        <v>27</v>
      </c>
      <c r="AG23" s="187">
        <v>22</v>
      </c>
      <c r="AH23" s="187">
        <v>18</v>
      </c>
      <c r="AI23" s="187">
        <v>15</v>
      </c>
      <c r="AJ23" s="187">
        <v>12</v>
      </c>
      <c r="AK23" s="187">
        <v>9</v>
      </c>
    </row>
    <row r="24" spans="1:37" ht="18.75" customHeight="1" x14ac:dyDescent="0.25">
      <c r="A24" s="205"/>
      <c r="B24" s="411"/>
      <c r="C24" s="411"/>
      <c r="D24" s="412" t="str">
        <f>E7</f>
        <v>SZABÓ</v>
      </c>
      <c r="E24" s="412"/>
      <c r="F24" s="412" t="str">
        <f>E9</f>
        <v xml:space="preserve">BEREGSZÁSZI </v>
      </c>
      <c r="G24" s="412"/>
      <c r="H24" s="412" t="str">
        <f>E11</f>
        <v xml:space="preserve">PUMB </v>
      </c>
      <c r="I24" s="412"/>
      <c r="J24" s="412" t="str">
        <f>E13</f>
        <v xml:space="preserve">SZALAI </v>
      </c>
      <c r="K24" s="412"/>
      <c r="L24" s="205"/>
      <c r="M24" s="289" t="s">
        <v>110</v>
      </c>
      <c r="Y24" s="187"/>
      <c r="Z24" s="187"/>
      <c r="AA24" s="187" t="s">
        <v>118</v>
      </c>
      <c r="AB24" s="187">
        <v>60</v>
      </c>
      <c r="AC24" s="187">
        <v>40</v>
      </c>
      <c r="AD24" s="187">
        <v>30</v>
      </c>
      <c r="AE24" s="187">
        <v>20</v>
      </c>
      <c r="AF24" s="187">
        <v>18</v>
      </c>
      <c r="AG24" s="187">
        <v>15</v>
      </c>
      <c r="AH24" s="187">
        <v>12</v>
      </c>
      <c r="AI24" s="187">
        <v>10</v>
      </c>
      <c r="AJ24" s="187">
        <v>8</v>
      </c>
      <c r="AK24" s="187">
        <v>6</v>
      </c>
    </row>
    <row r="25" spans="1:37" ht="18.75" customHeight="1" x14ac:dyDescent="0.25">
      <c r="A25" s="218" t="s">
        <v>99</v>
      </c>
      <c r="B25" s="413" t="str">
        <f>E7</f>
        <v>SZABÓ</v>
      </c>
      <c r="C25" s="413"/>
      <c r="D25" s="414"/>
      <c r="E25" s="414"/>
      <c r="F25" s="415" t="s">
        <v>403</v>
      </c>
      <c r="G25" s="416"/>
      <c r="H25" s="415" t="s">
        <v>403</v>
      </c>
      <c r="I25" s="416"/>
      <c r="J25" s="424" t="s">
        <v>405</v>
      </c>
      <c r="K25" s="425"/>
      <c r="L25" s="205"/>
      <c r="M25" s="290">
        <v>1</v>
      </c>
      <c r="Y25" s="187"/>
      <c r="Z25" s="187"/>
      <c r="AA25" s="187" t="s">
        <v>120</v>
      </c>
      <c r="AB25" s="187">
        <v>40</v>
      </c>
      <c r="AC25" s="187">
        <v>25</v>
      </c>
      <c r="AD25" s="187">
        <v>18</v>
      </c>
      <c r="AE25" s="187">
        <v>13</v>
      </c>
      <c r="AF25" s="187">
        <v>8</v>
      </c>
      <c r="AG25" s="187">
        <v>7</v>
      </c>
      <c r="AH25" s="187">
        <v>6</v>
      </c>
      <c r="AI25" s="187">
        <v>5</v>
      </c>
      <c r="AJ25" s="187">
        <v>4</v>
      </c>
      <c r="AK25" s="187">
        <v>3</v>
      </c>
    </row>
    <row r="26" spans="1:37" ht="18.75" customHeight="1" x14ac:dyDescent="0.25">
      <c r="A26" s="218" t="s">
        <v>119</v>
      </c>
      <c r="B26" s="413" t="str">
        <f>E9</f>
        <v xml:space="preserve">BEREGSZÁSZI </v>
      </c>
      <c r="C26" s="413"/>
      <c r="D26" s="415" t="s">
        <v>404</v>
      </c>
      <c r="E26" s="416"/>
      <c r="F26" s="414"/>
      <c r="G26" s="414"/>
      <c r="H26" s="415" t="s">
        <v>408</v>
      </c>
      <c r="I26" s="416"/>
      <c r="J26" s="415" t="s">
        <v>405</v>
      </c>
      <c r="K26" s="416"/>
      <c r="L26" s="205"/>
      <c r="M26" s="290"/>
      <c r="Y26" s="187"/>
      <c r="Z26" s="187"/>
      <c r="AA26" s="187" t="s">
        <v>121</v>
      </c>
      <c r="AB26" s="187">
        <v>25</v>
      </c>
      <c r="AC26" s="187">
        <v>15</v>
      </c>
      <c r="AD26" s="187">
        <v>13</v>
      </c>
      <c r="AE26" s="187">
        <v>7</v>
      </c>
      <c r="AF26" s="187">
        <v>6</v>
      </c>
      <c r="AG26" s="187">
        <v>5</v>
      </c>
      <c r="AH26" s="187">
        <v>4</v>
      </c>
      <c r="AI26" s="187">
        <v>3</v>
      </c>
      <c r="AJ26" s="187">
        <v>2</v>
      </c>
      <c r="AK26" s="187">
        <v>1</v>
      </c>
    </row>
    <row r="27" spans="1:37" ht="18.75" customHeight="1" x14ac:dyDescent="0.25">
      <c r="A27" s="218" t="s">
        <v>122</v>
      </c>
      <c r="B27" s="413" t="str">
        <f>E11</f>
        <v xml:space="preserve">PUMB </v>
      </c>
      <c r="C27" s="413"/>
      <c r="D27" s="415" t="s">
        <v>404</v>
      </c>
      <c r="E27" s="416"/>
      <c r="F27" s="427" t="s">
        <v>407</v>
      </c>
      <c r="G27" s="428"/>
      <c r="H27" s="414"/>
      <c r="I27" s="414"/>
      <c r="J27" s="415" t="s">
        <v>405</v>
      </c>
      <c r="K27" s="416"/>
      <c r="L27" s="205"/>
      <c r="M27" s="290"/>
      <c r="Y27" s="187"/>
      <c r="Z27" s="187"/>
      <c r="AA27" s="187" t="s">
        <v>123</v>
      </c>
      <c r="AB27" s="187">
        <v>15</v>
      </c>
      <c r="AC27" s="187">
        <v>10</v>
      </c>
      <c r="AD27" s="187">
        <v>8</v>
      </c>
      <c r="AE27" s="187">
        <v>4</v>
      </c>
      <c r="AF27" s="187">
        <v>3</v>
      </c>
      <c r="AG27" s="187">
        <v>2</v>
      </c>
      <c r="AH27" s="187">
        <v>1</v>
      </c>
      <c r="AI27" s="187">
        <v>0</v>
      </c>
      <c r="AJ27" s="187">
        <v>0</v>
      </c>
      <c r="AK27" s="187">
        <v>0</v>
      </c>
    </row>
    <row r="28" spans="1:37" ht="18.75" customHeight="1" x14ac:dyDescent="0.25">
      <c r="A28" s="299" t="s">
        <v>146</v>
      </c>
      <c r="B28" s="413" t="str">
        <f>E13</f>
        <v xml:space="preserve">SZALAI </v>
      </c>
      <c r="C28" s="413"/>
      <c r="D28" s="415" t="s">
        <v>406</v>
      </c>
      <c r="E28" s="416"/>
      <c r="F28" s="415" t="s">
        <v>406</v>
      </c>
      <c r="G28" s="416"/>
      <c r="H28" s="424" t="s">
        <v>406</v>
      </c>
      <c r="I28" s="425"/>
      <c r="J28" s="414"/>
      <c r="K28" s="414"/>
      <c r="L28" s="205"/>
      <c r="M28" s="290"/>
      <c r="Y28" s="187"/>
      <c r="Z28" s="187"/>
      <c r="AA28" s="187" t="s">
        <v>123</v>
      </c>
      <c r="AB28" s="187">
        <v>15</v>
      </c>
      <c r="AC28" s="187">
        <v>10</v>
      </c>
      <c r="AD28" s="187">
        <v>8</v>
      </c>
      <c r="AE28" s="187">
        <v>4</v>
      </c>
      <c r="AF28" s="187">
        <v>3</v>
      </c>
      <c r="AG28" s="187">
        <v>2</v>
      </c>
      <c r="AH28" s="187">
        <v>1</v>
      </c>
      <c r="AI28" s="187">
        <v>0</v>
      </c>
      <c r="AJ28" s="187">
        <v>0</v>
      </c>
      <c r="AK28" s="187">
        <v>0</v>
      </c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91"/>
      <c r="Y29" s="187"/>
      <c r="Z29" s="187"/>
      <c r="AA29" s="187" t="s">
        <v>124</v>
      </c>
      <c r="AB29" s="187">
        <v>10</v>
      </c>
      <c r="AC29" s="187">
        <v>6</v>
      </c>
      <c r="AD29" s="187">
        <v>4</v>
      </c>
      <c r="AE29" s="187">
        <v>2</v>
      </c>
      <c r="AF29" s="187">
        <v>1</v>
      </c>
      <c r="AG29" s="187">
        <v>0</v>
      </c>
      <c r="AH29" s="187">
        <v>0</v>
      </c>
      <c r="AI29" s="187">
        <v>0</v>
      </c>
      <c r="AJ29" s="187">
        <v>0</v>
      </c>
      <c r="AK29" s="187">
        <v>0</v>
      </c>
    </row>
    <row r="30" spans="1:37" ht="18.75" customHeight="1" x14ac:dyDescent="0.25">
      <c r="A30" s="205"/>
      <c r="B30" s="411"/>
      <c r="C30" s="411"/>
      <c r="D30" s="412" t="str">
        <f>E15</f>
        <v>LINDENLAUB</v>
      </c>
      <c r="E30" s="412"/>
      <c r="F30" s="412" t="str">
        <f>E17</f>
        <v xml:space="preserve">KÁNYÁSI </v>
      </c>
      <c r="G30" s="412"/>
      <c r="H30" s="412" t="str">
        <f>E19</f>
        <v xml:space="preserve">IZSÓ </v>
      </c>
      <c r="I30" s="412"/>
      <c r="J30" s="412" t="str">
        <f>E21</f>
        <v xml:space="preserve">CSÁSZÁR </v>
      </c>
      <c r="K30" s="412"/>
      <c r="L30" s="205"/>
      <c r="M30" s="291"/>
      <c r="Y30" s="187"/>
      <c r="Z30" s="187"/>
      <c r="AA30" s="187" t="s">
        <v>125</v>
      </c>
      <c r="AB30" s="187">
        <v>3</v>
      </c>
      <c r="AC30" s="187">
        <v>2</v>
      </c>
      <c r="AD30" s="187">
        <v>1</v>
      </c>
      <c r="AE30" s="187">
        <v>0</v>
      </c>
      <c r="AF30" s="187">
        <v>0</v>
      </c>
      <c r="AG30" s="187">
        <v>0</v>
      </c>
      <c r="AH30" s="187">
        <v>0</v>
      </c>
      <c r="AI30" s="187">
        <v>0</v>
      </c>
      <c r="AJ30" s="187">
        <v>0</v>
      </c>
      <c r="AK30" s="187">
        <v>0</v>
      </c>
    </row>
    <row r="31" spans="1:37" ht="18.75" customHeight="1" x14ac:dyDescent="0.25">
      <c r="A31" s="299" t="s">
        <v>154</v>
      </c>
      <c r="B31" s="413" t="str">
        <f>E15</f>
        <v>LINDENLAUB</v>
      </c>
      <c r="C31" s="413"/>
      <c r="D31" s="414"/>
      <c r="E31" s="414"/>
      <c r="F31" s="415" t="s">
        <v>419</v>
      </c>
      <c r="G31" s="416"/>
      <c r="H31" s="415" t="s">
        <v>419</v>
      </c>
      <c r="I31" s="416"/>
      <c r="J31" s="424" t="s">
        <v>419</v>
      </c>
      <c r="K31" s="425"/>
      <c r="L31" s="205"/>
      <c r="M31" s="290"/>
    </row>
    <row r="32" spans="1:37" ht="18.75" customHeight="1" x14ac:dyDescent="0.25">
      <c r="A32" s="299" t="s">
        <v>157</v>
      </c>
      <c r="B32" s="413" t="str">
        <f>E17</f>
        <v xml:space="preserve">KÁNYÁSI </v>
      </c>
      <c r="C32" s="413"/>
      <c r="D32" s="415" t="s">
        <v>420</v>
      </c>
      <c r="E32" s="416"/>
      <c r="F32" s="414"/>
      <c r="G32" s="414"/>
      <c r="H32" s="415" t="s">
        <v>406</v>
      </c>
      <c r="I32" s="416"/>
      <c r="J32" s="415" t="s">
        <v>404</v>
      </c>
      <c r="K32" s="416"/>
      <c r="L32" s="205"/>
      <c r="M32" s="290"/>
    </row>
    <row r="33" spans="1:18" ht="18.75" customHeight="1" x14ac:dyDescent="0.25">
      <c r="A33" s="299" t="s">
        <v>165</v>
      </c>
      <c r="B33" s="413" t="str">
        <f>E19</f>
        <v xml:space="preserve">IZSÓ </v>
      </c>
      <c r="C33" s="413"/>
      <c r="D33" s="415" t="s">
        <v>420</v>
      </c>
      <c r="E33" s="416"/>
      <c r="F33" s="415" t="s">
        <v>405</v>
      </c>
      <c r="G33" s="416"/>
      <c r="H33" s="414"/>
      <c r="I33" s="414"/>
      <c r="J33" s="415" t="s">
        <v>434</v>
      </c>
      <c r="K33" s="416"/>
      <c r="L33" s="205"/>
      <c r="M33" s="290"/>
    </row>
    <row r="34" spans="1:18" ht="18.75" customHeight="1" x14ac:dyDescent="0.25">
      <c r="A34" s="299" t="s">
        <v>170</v>
      </c>
      <c r="B34" s="413" t="str">
        <f>E21</f>
        <v xml:space="preserve">CSÁSZÁR </v>
      </c>
      <c r="C34" s="413"/>
      <c r="D34" s="415" t="s">
        <v>420</v>
      </c>
      <c r="E34" s="416"/>
      <c r="F34" s="415" t="s">
        <v>403</v>
      </c>
      <c r="G34" s="416"/>
      <c r="H34" s="424" t="s">
        <v>433</v>
      </c>
      <c r="I34" s="425"/>
      <c r="J34" s="414"/>
      <c r="K34" s="414"/>
      <c r="L34" s="205"/>
      <c r="M34" s="290">
        <v>1</v>
      </c>
    </row>
    <row r="35" spans="1:18" ht="18.75" customHeight="1" x14ac:dyDescent="0.25">
      <c r="A35" s="292"/>
      <c r="B35" s="293"/>
      <c r="C35" s="293"/>
      <c r="D35" s="292"/>
      <c r="E35" s="292"/>
      <c r="F35" s="292"/>
      <c r="G35" s="292"/>
      <c r="H35" s="292"/>
      <c r="I35" s="292"/>
      <c r="J35" s="205"/>
      <c r="K35" s="205"/>
      <c r="L35" s="205"/>
      <c r="M35" s="294"/>
    </row>
    <row r="36" spans="1:18" x14ac:dyDescent="0.25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1:18" x14ac:dyDescent="0.25">
      <c r="A37" s="205" t="s">
        <v>158</v>
      </c>
      <c r="B37" s="205"/>
      <c r="C37" s="419" t="str">
        <f>IF(M25=1,B25,IF(M26=1,B26,IF(M27=1,B27,IF(M28=1,B28,""))))</f>
        <v>SZABÓ</v>
      </c>
      <c r="D37" s="419"/>
      <c r="E37" s="206" t="s">
        <v>159</v>
      </c>
      <c r="F37" s="419" t="str">
        <f>IF(M31=1,B31,IF(M32=1,B32,IF(M33=1,B33,IF(M34=1,B34,""))))</f>
        <v xml:space="preserve">CSÁSZÁR </v>
      </c>
      <c r="G37" s="419"/>
      <c r="H37" s="205"/>
      <c r="I37" s="219"/>
      <c r="J37" s="205"/>
      <c r="K37" s="205"/>
      <c r="L37" s="205"/>
      <c r="M37" s="205"/>
    </row>
    <row r="38" spans="1:18" x14ac:dyDescent="0.25">
      <c r="A38" s="205"/>
      <c r="B38" s="205"/>
      <c r="C38" s="205"/>
      <c r="D38" s="205"/>
      <c r="E38" s="205"/>
      <c r="F38" s="206"/>
      <c r="G38" s="206"/>
      <c r="H38" s="205"/>
      <c r="I38" s="205"/>
      <c r="J38" s="205"/>
      <c r="K38" s="205"/>
      <c r="L38" s="205"/>
      <c r="M38" s="205"/>
    </row>
    <row r="39" spans="1:18" x14ac:dyDescent="0.25">
      <c r="A39" s="205" t="s">
        <v>160</v>
      </c>
      <c r="B39" s="205"/>
      <c r="C39" s="419" t="str">
        <f>IF(M25=2,B25,IF(M26=2,B26,IF(M27=2,B27,IF(M28=2,B28,""))))</f>
        <v/>
      </c>
      <c r="D39" s="419"/>
      <c r="E39" s="206" t="s">
        <v>159</v>
      </c>
      <c r="F39" s="419" t="str">
        <f>IF(M31=2,B31,IF(M32=2,B32,IF(M33=2,B33,IF(M34=2,B34,""))))</f>
        <v/>
      </c>
      <c r="G39" s="419"/>
      <c r="H39" s="205"/>
      <c r="I39" s="219"/>
      <c r="J39" s="205"/>
      <c r="K39" s="205"/>
      <c r="L39" s="205"/>
      <c r="M39" s="205"/>
    </row>
    <row r="40" spans="1:18" x14ac:dyDescent="0.25">
      <c r="A40" s="205"/>
      <c r="B40" s="205"/>
      <c r="C40" s="206"/>
      <c r="D40" s="206"/>
      <c r="E40" s="206"/>
      <c r="F40" s="206"/>
      <c r="G40" s="206"/>
      <c r="H40" s="205"/>
      <c r="I40" s="205"/>
      <c r="J40" s="205"/>
      <c r="K40" s="205"/>
      <c r="L40" s="205"/>
      <c r="M40" s="205"/>
    </row>
    <row r="41" spans="1:18" x14ac:dyDescent="0.25">
      <c r="A41" s="205" t="s">
        <v>161</v>
      </c>
      <c r="B41" s="205"/>
      <c r="C41" s="419" t="str">
        <f>IF(M25=3,B25,IF(M26=3,B26,IF(M27=3,B27,IF(M28=3,B28,""))))</f>
        <v/>
      </c>
      <c r="D41" s="419"/>
      <c r="E41" s="206" t="s">
        <v>159</v>
      </c>
      <c r="F41" s="419" t="str">
        <f>IF(M31=3,B31,IF(M32=3,B32,IF(M33=3,B33,IF(M34=3,B34,""))))</f>
        <v/>
      </c>
      <c r="G41" s="419"/>
      <c r="H41" s="205"/>
      <c r="I41" s="219"/>
      <c r="J41" s="205"/>
      <c r="K41" s="205"/>
      <c r="L41" s="205"/>
      <c r="M41" s="205"/>
    </row>
    <row r="42" spans="1:18" x14ac:dyDescent="0.25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</row>
    <row r="43" spans="1:18" x14ac:dyDescent="0.25">
      <c r="A43" s="215" t="s">
        <v>171</v>
      </c>
      <c r="B43" s="205"/>
      <c r="C43" s="419">
        <f>IF(M25=4,B25,IF(M26=4,B26,IF(M27=4,B27,IF(M28=4,B28,0))))</f>
        <v>0</v>
      </c>
      <c r="D43" s="419"/>
      <c r="E43" s="206" t="s">
        <v>159</v>
      </c>
      <c r="F43" s="419" t="str">
        <f>IF(M31=3,B31,IF(M32=3,B32,IF(M33=4,B33,IF(M34=4,B34,""))))</f>
        <v/>
      </c>
      <c r="G43" s="419"/>
      <c r="H43" s="205"/>
      <c r="I43" s="219"/>
      <c r="J43" s="205"/>
      <c r="K43" s="205"/>
      <c r="L43" s="205"/>
      <c r="M43" s="205"/>
    </row>
    <row r="44" spans="1:18" x14ac:dyDescent="0.25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19"/>
      <c r="M44" s="205"/>
      <c r="P44" s="230"/>
      <c r="Q44" s="230"/>
      <c r="R44" s="190"/>
    </row>
    <row r="45" spans="1:18" x14ac:dyDescent="0.25">
      <c r="A45" s="220" t="s">
        <v>108</v>
      </c>
      <c r="B45" s="221"/>
      <c r="C45" s="222"/>
      <c r="D45" s="223" t="s">
        <v>126</v>
      </c>
      <c r="E45" s="224" t="s">
        <v>127</v>
      </c>
      <c r="F45" s="225"/>
      <c r="G45" s="223" t="s">
        <v>126</v>
      </c>
      <c r="H45" s="224" t="s">
        <v>128</v>
      </c>
      <c r="I45" s="226"/>
      <c r="J45" s="224" t="s">
        <v>129</v>
      </c>
      <c r="K45" s="227" t="s">
        <v>130</v>
      </c>
      <c r="L45" s="30"/>
      <c r="M45" s="225"/>
      <c r="P45" s="191"/>
      <c r="Q45" s="191"/>
      <c r="R45" s="241"/>
    </row>
    <row r="46" spans="1:18" x14ac:dyDescent="0.25">
      <c r="A46" s="231" t="s">
        <v>131</v>
      </c>
      <c r="B46" s="232"/>
      <c r="C46" s="233"/>
      <c r="D46" s="234">
        <v>1</v>
      </c>
      <c r="E46" s="417" t="str">
        <f>IF(D46&gt;$R$47,0,UPPER(VLOOKUP(D46,'Lány 3 kcs. B ELO'!$A$7:$Q$134,2)))</f>
        <v xml:space="preserve">WALTER </v>
      </c>
      <c r="F46" s="417"/>
      <c r="G46" s="235" t="s">
        <v>132</v>
      </c>
      <c r="H46" s="232"/>
      <c r="I46" s="236"/>
      <c r="J46" s="237"/>
      <c r="K46" s="238" t="s">
        <v>133</v>
      </c>
      <c r="L46" s="239"/>
      <c r="M46" s="257"/>
      <c r="P46" s="241"/>
      <c r="Q46" s="252"/>
      <c r="R46" s="241"/>
    </row>
    <row r="47" spans="1:18" x14ac:dyDescent="0.25">
      <c r="A47" s="242" t="s">
        <v>134</v>
      </c>
      <c r="B47" s="243"/>
      <c r="C47" s="244"/>
      <c r="D47" s="245">
        <v>2</v>
      </c>
      <c r="E47" s="418" t="str">
        <f>IF(D47&gt;$R$47,0,UPPER(VLOOKUP(D47,'Lány 3 kcs. B ELO'!$A$7:$Q$134,2)))</f>
        <v xml:space="preserve">SZALAI </v>
      </c>
      <c r="F47" s="418"/>
      <c r="G47" s="246" t="s">
        <v>135</v>
      </c>
      <c r="H47" s="247"/>
      <c r="I47" s="248"/>
      <c r="J47" s="249"/>
      <c r="K47" s="250"/>
      <c r="L47" s="219"/>
      <c r="M47" s="251"/>
      <c r="P47" s="191"/>
      <c r="Q47" s="191"/>
      <c r="R47" s="274">
        <f>MIN(4,'Lány 3 kcs. B ELO'!Q2)</f>
        <v>4</v>
      </c>
    </row>
    <row r="48" spans="1:18" x14ac:dyDescent="0.25">
      <c r="A48" s="253"/>
      <c r="B48" s="254"/>
      <c r="C48" s="255"/>
      <c r="D48" s="245"/>
      <c r="E48" s="256"/>
      <c r="F48" s="205"/>
      <c r="G48" s="246" t="s">
        <v>136</v>
      </c>
      <c r="H48" s="247"/>
      <c r="I48" s="248"/>
      <c r="J48" s="249"/>
      <c r="K48" s="238" t="s">
        <v>137</v>
      </c>
      <c r="L48" s="239"/>
      <c r="M48" s="257"/>
      <c r="P48" s="241"/>
      <c r="Q48" s="252"/>
      <c r="R48" s="241"/>
    </row>
    <row r="49" spans="1:18" x14ac:dyDescent="0.25">
      <c r="A49" s="258"/>
      <c r="B49" s="259"/>
      <c r="C49" s="260"/>
      <c r="D49" s="245"/>
      <c r="E49" s="256"/>
      <c r="F49" s="205"/>
      <c r="G49" s="246" t="s">
        <v>138</v>
      </c>
      <c r="H49" s="247"/>
      <c r="I49" s="248"/>
      <c r="J49" s="249"/>
      <c r="K49" s="261"/>
      <c r="L49" s="205"/>
      <c r="M49" s="240"/>
      <c r="P49" s="241"/>
      <c r="Q49" s="252"/>
      <c r="R49" s="241"/>
    </row>
    <row r="50" spans="1:18" x14ac:dyDescent="0.25">
      <c r="A50" s="262"/>
      <c r="B50" s="49"/>
      <c r="C50" s="263"/>
      <c r="D50" s="245"/>
      <c r="E50" s="256"/>
      <c r="F50" s="205"/>
      <c r="G50" s="246" t="s">
        <v>139</v>
      </c>
      <c r="H50" s="247"/>
      <c r="I50" s="248"/>
      <c r="J50" s="249"/>
      <c r="K50" s="242"/>
      <c r="L50" s="219"/>
      <c r="M50" s="251"/>
      <c r="P50" s="191"/>
      <c r="Q50" s="191"/>
      <c r="R50" s="241"/>
    </row>
    <row r="51" spans="1:18" x14ac:dyDescent="0.25">
      <c r="A51" s="264"/>
      <c r="B51" s="14"/>
      <c r="C51" s="260"/>
      <c r="D51" s="245"/>
      <c r="E51" s="256"/>
      <c r="F51" s="205"/>
      <c r="G51" s="246" t="s">
        <v>140</v>
      </c>
      <c r="H51" s="247"/>
      <c r="I51" s="248"/>
      <c r="J51" s="249"/>
      <c r="K51" s="238" t="s">
        <v>33</v>
      </c>
      <c r="L51" s="239"/>
      <c r="M51" s="257"/>
      <c r="P51" s="241"/>
      <c r="Q51" s="252"/>
      <c r="R51" s="241"/>
    </row>
    <row r="52" spans="1:18" x14ac:dyDescent="0.25">
      <c r="A52" s="264"/>
      <c r="B52" s="14"/>
      <c r="C52" s="265"/>
      <c r="D52" s="245"/>
      <c r="E52" s="256"/>
      <c r="F52" s="205"/>
      <c r="G52" s="246" t="s">
        <v>141</v>
      </c>
      <c r="H52" s="247"/>
      <c r="I52" s="248"/>
      <c r="J52" s="249"/>
      <c r="K52" s="261"/>
      <c r="L52" s="205"/>
      <c r="M52" s="240"/>
      <c r="P52" s="241"/>
      <c r="Q52" s="252"/>
      <c r="R52" s="274"/>
    </row>
    <row r="53" spans="1:18" x14ac:dyDescent="0.25">
      <c r="A53" s="266"/>
      <c r="B53" s="267"/>
      <c r="C53" s="268"/>
      <c r="D53" s="269"/>
      <c r="E53" s="270"/>
      <c r="F53" s="219"/>
      <c r="G53" s="271" t="s">
        <v>142</v>
      </c>
      <c r="H53" s="243"/>
      <c r="I53" s="272"/>
      <c r="J53" s="273"/>
      <c r="K53" s="242">
        <f>L4</f>
        <v>0</v>
      </c>
      <c r="L53" s="219"/>
      <c r="M53" s="251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109" priority="2" stopIfTrue="1" operator="equal">
      <formula>"Bye"</formula>
    </cfRule>
  </conditionalFormatting>
  <conditionalFormatting sqref="R47 R52">
    <cfRule type="expression" dxfId="108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Munka60">
    <tabColor indexed="11"/>
  </sheetPr>
  <dimension ref="A1:AK53"/>
  <sheetViews>
    <sheetView showZeros="0" topLeftCell="A9" workbookViewId="0">
      <selection activeCell="H35" sqref="H3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IF(Y5=1,CONCATENATE(VLOOKUP(Y3,AA16:AH30,2)),CONCATENATE(VLOOKUP(Y3,AA2:AK13,2)))</f>
        <v>#N/A</v>
      </c>
      <c r="AC1" s="178" t="e">
        <f>IF(Y5=1,CONCATENATE(VLOOKUP(Y3,AA16:AK30,3)),CONCATENATE(VLOOKUP(Y3,AA2:AK13,3)))</f>
        <v>#N/A</v>
      </c>
      <c r="AD1" s="178" t="e">
        <f>IF(Y5=1,CONCATENATE(VLOOKUP(Y3,AA16:AK30,4)),CONCATENATE(VLOOKUP(Y3,AA2:AK13,4)))</f>
        <v>#N/A</v>
      </c>
      <c r="AE1" s="178" t="e">
        <f>IF(Y5=1,CONCATENATE(VLOOKUP(Y3,AA16:AK30,5)),CONCATENATE(VLOOKUP(Y3,AA2:AK13,5)))</f>
        <v>#N/A</v>
      </c>
      <c r="AF1" s="178" t="e">
        <f>IF(Y5=1,CONCATENATE(VLOOKUP(Y3,AA16:AK30,6)),CONCATENATE(VLOOKUP(Y3,AA2:AK13,6)))</f>
        <v>#N/A</v>
      </c>
      <c r="AG1" s="178" t="e">
        <f>IF(Y5=1,CONCATENATE(VLOOKUP(Y3,AA16:AK30,7)),CONCATENATE(VLOOKUP(Y3,AA2:AK13,7)))</f>
        <v>#N/A</v>
      </c>
      <c r="AH1" s="178" t="e">
        <f>IF(Y5=1,CONCATENATE(VLOOKUP(Y3,AA16:AK30,8)),CONCATENATE(VLOOKUP(Y3,AA2:AK13,8)))</f>
        <v>#N/A</v>
      </c>
      <c r="AI1" s="178" t="e">
        <f>IF(Y5=1,CONCATENATE(VLOOKUP(Y3,AA16:AK30,9)),CONCATENATE(VLOOKUP(Y3,AA2:AK13,9)))</f>
        <v>#N/A</v>
      </c>
      <c r="AJ1" s="178" t="e">
        <f>IF(Y5=1,CONCATENATE(VLOOKUP(Y3,AA16:AK30,10)),CONCATENATE(VLOOKUP(Y3,AA2:AK13,10)))</f>
        <v>#N/A</v>
      </c>
      <c r="AK1" s="178" t="e">
        <f>IF(Y5=1,CONCATENATE(VLOOKUP(Y3,AA16:AK30,11)),CONCATENATE(VLOOKUP(Y3,AA2:AK13,11)))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403">
        <f>Altalanos!$E$8</f>
        <v>0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2" t="s">
        <v>100</v>
      </c>
      <c r="R3" s="188" t="s">
        <v>101</v>
      </c>
      <c r="S3" s="188" t="s">
        <v>143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Q4" s="200" t="s">
        <v>103</v>
      </c>
      <c r="R4" s="201" t="s">
        <v>104</v>
      </c>
      <c r="S4" s="201" t="s">
        <v>144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S5" s="204" t="s">
        <v>145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82" t="s">
        <v>99</v>
      </c>
      <c r="B7" s="283"/>
      <c r="C7" s="208" t="str">
        <f>IF($B7="","",VLOOKUP($B7,#REF!,5))</f>
        <v/>
      </c>
      <c r="D7" s="208" t="str">
        <f>IF($B7="","",VLOOKUP($B7,#REF!,15))</f>
        <v/>
      </c>
      <c r="E7" s="284" t="s">
        <v>386</v>
      </c>
      <c r="F7" s="285"/>
      <c r="G7" s="284" t="s">
        <v>250</v>
      </c>
      <c r="H7" s="285"/>
      <c r="I7" s="141" t="s">
        <v>342</v>
      </c>
      <c r="J7" s="205"/>
      <c r="K7" s="211"/>
      <c r="L7" s="212" t="str">
        <f>IF(K7="","",CONCATENATE(VLOOKUP($Y$3,$AB$1:$AK$1,K7)," pont"))</f>
        <v/>
      </c>
      <c r="M7" s="213"/>
      <c r="Q7" s="192" t="s">
        <v>100</v>
      </c>
      <c r="R7" s="280" t="s">
        <v>166</v>
      </c>
      <c r="S7" s="280" t="s">
        <v>167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87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Q8" s="200" t="s">
        <v>103</v>
      </c>
      <c r="R8" s="281" t="s">
        <v>163</v>
      </c>
      <c r="S8" s="281" t="s">
        <v>168</v>
      </c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88"/>
      <c r="C9" s="208" t="str">
        <f>IF($B9="","",VLOOKUP($B9,#REF!,5))</f>
        <v/>
      </c>
      <c r="D9" s="208" t="str">
        <f>IF($B9="","",VLOOKUP($B9,#REF!,15))</f>
        <v/>
      </c>
      <c r="E9" s="209" t="s">
        <v>387</v>
      </c>
      <c r="F9" s="210"/>
      <c r="G9" s="209" t="s">
        <v>225</v>
      </c>
      <c r="H9" s="210"/>
      <c r="I9" s="209" t="s">
        <v>368</v>
      </c>
      <c r="J9" s="205"/>
      <c r="K9" s="211"/>
      <c r="L9" s="212" t="str">
        <f>IF(K9="","",CONCATENATE(VLOOKUP($Y$3,$AB$1:$AK$1,K9)," pont"))</f>
        <v/>
      </c>
      <c r="M9" s="213"/>
      <c r="Q9" s="203" t="s">
        <v>113</v>
      </c>
      <c r="R9" s="286" t="s">
        <v>155</v>
      </c>
      <c r="S9" s="286" t="s">
        <v>169</v>
      </c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87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88"/>
      <c r="C11" s="208" t="str">
        <f>IF($B11="","",VLOOKUP($B11,#REF!,5))</f>
        <v/>
      </c>
      <c r="D11" s="208" t="str">
        <f>IF($B11="","",VLOOKUP($B11,#REF!,15))</f>
        <v/>
      </c>
      <c r="E11" s="209" t="s">
        <v>388</v>
      </c>
      <c r="F11" s="210"/>
      <c r="G11" s="209" t="s">
        <v>72</v>
      </c>
      <c r="H11" s="210"/>
      <c r="I11" s="389" t="s">
        <v>179</v>
      </c>
      <c r="J11" s="205"/>
      <c r="K11" s="211"/>
      <c r="L11" s="212" t="str">
        <f>IF(K11="","",CONCATENATE(VLOOKUP($Y$3,$AB$1:$AK$1,K11)," pont"))</f>
        <v/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82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95" t="s">
        <v>146</v>
      </c>
      <c r="B13" s="296"/>
      <c r="C13" s="208" t="str">
        <f>IF($B13="","",VLOOKUP($B13,#REF!,5))</f>
        <v/>
      </c>
      <c r="D13" s="208" t="str">
        <f>IF($B13="","",VLOOKUP($B13,#REF!,15))</f>
        <v/>
      </c>
      <c r="E13" s="209" t="s">
        <v>377</v>
      </c>
      <c r="F13" s="210"/>
      <c r="G13" s="209" t="s">
        <v>190</v>
      </c>
      <c r="H13" s="210"/>
      <c r="I13" s="392" t="s">
        <v>191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87"/>
      <c r="C14" s="215"/>
      <c r="D14" s="215"/>
      <c r="E14" s="215"/>
      <c r="F14" s="215"/>
      <c r="G14" s="215"/>
      <c r="H14" s="215"/>
      <c r="I14" s="215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82" t="s">
        <v>154</v>
      </c>
      <c r="B15" s="297"/>
      <c r="C15" s="208" t="str">
        <f>IF($B15="","",VLOOKUP($B15,#REF!,5))</f>
        <v/>
      </c>
      <c r="D15" s="298" t="str">
        <f>IF($B15="","",VLOOKUP($B15,#REF!,15))</f>
        <v/>
      </c>
      <c r="E15" s="284" t="s">
        <v>389</v>
      </c>
      <c r="F15" s="285"/>
      <c r="G15" s="284" t="s">
        <v>242</v>
      </c>
      <c r="H15" s="285"/>
      <c r="I15" s="141" t="s">
        <v>243</v>
      </c>
      <c r="J15" s="205"/>
      <c r="K15" s="211"/>
      <c r="L15" s="212" t="str">
        <f>IF(K15="","",CONCATENATE(VLOOKUP($Y$3,$AB$1:$AK$1,K15)," pont"))</f>
        <v/>
      </c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6"/>
      <c r="B16" s="287"/>
      <c r="C16" s="215"/>
      <c r="D16" s="215"/>
      <c r="E16" s="215"/>
      <c r="F16" s="215"/>
      <c r="G16" s="215"/>
      <c r="H16" s="215"/>
      <c r="I16" s="215"/>
      <c r="J16" s="205"/>
      <c r="K16" s="206"/>
      <c r="L16" s="206"/>
      <c r="M16" s="216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6" t="s">
        <v>157</v>
      </c>
      <c r="B17" s="288"/>
      <c r="C17" s="208" t="str">
        <f>IF($B17="","",VLOOKUP($B17,#REF!,5))</f>
        <v/>
      </c>
      <c r="D17" s="208" t="str">
        <f>IF($B17="","",VLOOKUP($B17,#REF!,15))</f>
        <v/>
      </c>
      <c r="E17" s="209" t="s">
        <v>391</v>
      </c>
      <c r="F17" s="210"/>
      <c r="G17" s="209" t="s">
        <v>184</v>
      </c>
      <c r="H17" s="210"/>
      <c r="I17" s="390" t="s">
        <v>185</v>
      </c>
      <c r="J17" s="205"/>
      <c r="K17" s="211"/>
      <c r="L17" s="212" t="str">
        <f>IF(K17="","",CONCATENATE(VLOOKUP($Y$3,$AB$1:$AK$1,K17)," pont"))</f>
        <v/>
      </c>
      <c r="M17" s="213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x14ac:dyDescent="0.25">
      <c r="A18" s="206"/>
      <c r="B18" s="287"/>
      <c r="C18" s="215"/>
      <c r="D18" s="215"/>
      <c r="E18" s="215"/>
      <c r="F18" s="215"/>
      <c r="G18" s="215"/>
      <c r="H18" s="215"/>
      <c r="I18" s="215"/>
      <c r="J18" s="205"/>
      <c r="K18" s="206"/>
      <c r="L18" s="206"/>
      <c r="M18" s="216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x14ac:dyDescent="0.25">
      <c r="A19" s="295" t="s">
        <v>165</v>
      </c>
      <c r="B19" s="288"/>
      <c r="C19" s="208" t="str">
        <f>IF($B19="","",VLOOKUP($B19,#REF!,5))</f>
        <v/>
      </c>
      <c r="D19" s="208" t="str">
        <f>IF($B19="","",VLOOKUP($B19,#REF!,15))</f>
        <v/>
      </c>
      <c r="E19" s="209" t="s">
        <v>390</v>
      </c>
      <c r="F19" s="210"/>
      <c r="G19" s="209" t="s">
        <v>237</v>
      </c>
      <c r="H19" s="210"/>
      <c r="I19" s="141" t="s">
        <v>238</v>
      </c>
      <c r="J19" s="205"/>
      <c r="K19" s="211"/>
      <c r="L19" s="212" t="str">
        <f>IF(K19="","",CONCATENATE(VLOOKUP($Y$3,$AB$1:$AK$1,K19)," pont"))</f>
        <v/>
      </c>
      <c r="M19" s="213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x14ac:dyDescent="0.25">
      <c r="A20" s="206"/>
      <c r="B20" s="287"/>
      <c r="C20" s="215"/>
      <c r="D20" s="215"/>
      <c r="E20" s="215"/>
      <c r="F20" s="215"/>
      <c r="G20" s="215"/>
      <c r="H20" s="215"/>
      <c r="I20" s="215"/>
      <c r="J20" s="205"/>
      <c r="K20" s="206"/>
      <c r="L20" s="206"/>
      <c r="M20" s="216"/>
      <c r="Y20" s="187"/>
      <c r="Z20" s="187"/>
      <c r="AA20" s="187" t="s">
        <v>105</v>
      </c>
      <c r="AB20" s="187">
        <v>200</v>
      </c>
      <c r="AC20" s="187">
        <v>150</v>
      </c>
      <c r="AD20" s="187">
        <v>130</v>
      </c>
      <c r="AE20" s="187">
        <v>110</v>
      </c>
      <c r="AF20" s="187">
        <v>95</v>
      </c>
      <c r="AG20" s="187">
        <v>80</v>
      </c>
      <c r="AH20" s="187">
        <v>70</v>
      </c>
      <c r="AI20" s="187">
        <v>60</v>
      </c>
      <c r="AJ20" s="187">
        <v>55</v>
      </c>
      <c r="AK20" s="187">
        <v>50</v>
      </c>
    </row>
    <row r="21" spans="1:37" x14ac:dyDescent="0.25">
      <c r="A21" s="295" t="s">
        <v>170</v>
      </c>
      <c r="B21" s="288"/>
      <c r="C21" s="208" t="str">
        <f>IF($B21="","",VLOOKUP($B21,#REF!,5))</f>
        <v/>
      </c>
      <c r="D21" s="208" t="str">
        <f>IF($B21="","",VLOOKUP($B21,#REF!,15))</f>
        <v/>
      </c>
      <c r="E21" s="209" t="s">
        <v>377</v>
      </c>
      <c r="F21" s="210"/>
      <c r="G21" s="209" t="s">
        <v>198</v>
      </c>
      <c r="H21" s="210"/>
      <c r="I21" s="394" t="s">
        <v>197</v>
      </c>
      <c r="J21" s="205"/>
      <c r="K21" s="211"/>
      <c r="L21" s="212" t="str">
        <f>IF(K21="","",CONCATENATE(VLOOKUP($Y$3,$AB$1:$AK$1,K21)," pont"))</f>
        <v/>
      </c>
      <c r="M21" s="213"/>
      <c r="Y21" s="187"/>
      <c r="Z21" s="187"/>
      <c r="AA21" s="187" t="s">
        <v>115</v>
      </c>
      <c r="AB21" s="187">
        <v>150</v>
      </c>
      <c r="AC21" s="187">
        <v>120</v>
      </c>
      <c r="AD21" s="187">
        <v>100</v>
      </c>
      <c r="AE21" s="187">
        <v>80</v>
      </c>
      <c r="AF21" s="187">
        <v>70</v>
      </c>
      <c r="AG21" s="187">
        <v>60</v>
      </c>
      <c r="AH21" s="187">
        <v>55</v>
      </c>
      <c r="AI21" s="187">
        <v>50</v>
      </c>
      <c r="AJ21" s="187">
        <v>45</v>
      </c>
      <c r="AK21" s="187">
        <v>40</v>
      </c>
    </row>
    <row r="22" spans="1:37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Y22" s="187"/>
      <c r="Z22" s="187"/>
      <c r="AA22" s="187" t="s">
        <v>116</v>
      </c>
      <c r="AB22" s="187">
        <v>120</v>
      </c>
      <c r="AC22" s="187">
        <v>90</v>
      </c>
      <c r="AD22" s="187">
        <v>65</v>
      </c>
      <c r="AE22" s="187">
        <v>55</v>
      </c>
      <c r="AF22" s="187">
        <v>50</v>
      </c>
      <c r="AG22" s="187">
        <v>45</v>
      </c>
      <c r="AH22" s="187">
        <v>40</v>
      </c>
      <c r="AI22" s="187">
        <v>35</v>
      </c>
      <c r="AJ22" s="187">
        <v>25</v>
      </c>
      <c r="AK22" s="187">
        <v>20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117</v>
      </c>
      <c r="AB23" s="187">
        <v>90</v>
      </c>
      <c r="AC23" s="187">
        <v>60</v>
      </c>
      <c r="AD23" s="187">
        <v>45</v>
      </c>
      <c r="AE23" s="187">
        <v>34</v>
      </c>
      <c r="AF23" s="187">
        <v>27</v>
      </c>
      <c r="AG23" s="187">
        <v>22</v>
      </c>
      <c r="AH23" s="187">
        <v>18</v>
      </c>
      <c r="AI23" s="187">
        <v>15</v>
      </c>
      <c r="AJ23" s="187">
        <v>12</v>
      </c>
      <c r="AK23" s="187">
        <v>9</v>
      </c>
    </row>
    <row r="24" spans="1:37" ht="18.75" customHeight="1" x14ac:dyDescent="0.25">
      <c r="A24" s="205"/>
      <c r="B24" s="411"/>
      <c r="C24" s="411"/>
      <c r="D24" s="412" t="str">
        <f>E7</f>
        <v>BARISKA</v>
      </c>
      <c r="E24" s="412"/>
      <c r="F24" s="412" t="str">
        <f>E9</f>
        <v>KEREKES</v>
      </c>
      <c r="G24" s="412"/>
      <c r="H24" s="412" t="str">
        <f>E11</f>
        <v>WALTER</v>
      </c>
      <c r="I24" s="412"/>
      <c r="J24" s="412" t="str">
        <f>E13</f>
        <v>NAGY</v>
      </c>
      <c r="K24" s="412"/>
      <c r="L24" s="205"/>
      <c r="M24" s="289" t="s">
        <v>110</v>
      </c>
      <c r="Y24" s="187"/>
      <c r="Z24" s="187"/>
      <c r="AA24" s="187" t="s">
        <v>118</v>
      </c>
      <c r="AB24" s="187">
        <v>60</v>
      </c>
      <c r="AC24" s="187">
        <v>40</v>
      </c>
      <c r="AD24" s="187">
        <v>30</v>
      </c>
      <c r="AE24" s="187">
        <v>20</v>
      </c>
      <c r="AF24" s="187">
        <v>18</v>
      </c>
      <c r="AG24" s="187">
        <v>15</v>
      </c>
      <c r="AH24" s="187">
        <v>12</v>
      </c>
      <c r="AI24" s="187">
        <v>10</v>
      </c>
      <c r="AJ24" s="187">
        <v>8</v>
      </c>
      <c r="AK24" s="187">
        <v>6</v>
      </c>
    </row>
    <row r="25" spans="1:37" ht="18.75" customHeight="1" x14ac:dyDescent="0.25">
      <c r="A25" s="218" t="s">
        <v>99</v>
      </c>
      <c r="B25" s="413" t="str">
        <f>E7</f>
        <v>BARISKA</v>
      </c>
      <c r="C25" s="413"/>
      <c r="D25" s="414"/>
      <c r="E25" s="414"/>
      <c r="F25" s="415" t="s">
        <v>417</v>
      </c>
      <c r="G25" s="416"/>
      <c r="H25" s="415" t="s">
        <v>405</v>
      </c>
      <c r="I25" s="416"/>
      <c r="J25" s="424" t="s">
        <v>406</v>
      </c>
      <c r="K25" s="425"/>
      <c r="L25" s="205"/>
      <c r="M25" s="290"/>
      <c r="Y25" s="187"/>
      <c r="Z25" s="187"/>
      <c r="AA25" s="187" t="s">
        <v>120</v>
      </c>
      <c r="AB25" s="187">
        <v>40</v>
      </c>
      <c r="AC25" s="187">
        <v>25</v>
      </c>
      <c r="AD25" s="187">
        <v>18</v>
      </c>
      <c r="AE25" s="187">
        <v>13</v>
      </c>
      <c r="AF25" s="187">
        <v>8</v>
      </c>
      <c r="AG25" s="187">
        <v>7</v>
      </c>
      <c r="AH25" s="187">
        <v>6</v>
      </c>
      <c r="AI25" s="187">
        <v>5</v>
      </c>
      <c r="AJ25" s="187">
        <v>4</v>
      </c>
      <c r="AK25" s="187">
        <v>3</v>
      </c>
    </row>
    <row r="26" spans="1:37" ht="18.75" customHeight="1" x14ac:dyDescent="0.25">
      <c r="A26" s="218" t="s">
        <v>119</v>
      </c>
      <c r="B26" s="413" t="str">
        <f>E9</f>
        <v>KEREKES</v>
      </c>
      <c r="C26" s="413"/>
      <c r="D26" s="415" t="s">
        <v>418</v>
      </c>
      <c r="E26" s="416"/>
      <c r="F26" s="414"/>
      <c r="G26" s="414"/>
      <c r="H26" s="415" t="s">
        <v>407</v>
      </c>
      <c r="I26" s="416"/>
      <c r="J26" s="415" t="s">
        <v>406</v>
      </c>
      <c r="K26" s="416"/>
      <c r="L26" s="205"/>
      <c r="M26" s="290"/>
      <c r="Y26" s="187"/>
      <c r="Z26" s="187"/>
      <c r="AA26" s="187" t="s">
        <v>121</v>
      </c>
      <c r="AB26" s="187">
        <v>25</v>
      </c>
      <c r="AC26" s="187">
        <v>15</v>
      </c>
      <c r="AD26" s="187">
        <v>13</v>
      </c>
      <c r="AE26" s="187">
        <v>7</v>
      </c>
      <c r="AF26" s="187">
        <v>6</v>
      </c>
      <c r="AG26" s="187">
        <v>5</v>
      </c>
      <c r="AH26" s="187">
        <v>4</v>
      </c>
      <c r="AI26" s="187">
        <v>3</v>
      </c>
      <c r="AJ26" s="187">
        <v>2</v>
      </c>
      <c r="AK26" s="187">
        <v>1</v>
      </c>
    </row>
    <row r="27" spans="1:37" ht="18.75" customHeight="1" x14ac:dyDescent="0.25">
      <c r="A27" s="218" t="s">
        <v>122</v>
      </c>
      <c r="B27" s="413" t="str">
        <f>E11</f>
        <v>WALTER</v>
      </c>
      <c r="C27" s="413"/>
      <c r="D27" s="415" t="s">
        <v>406</v>
      </c>
      <c r="E27" s="416"/>
      <c r="F27" s="415" t="s">
        <v>408</v>
      </c>
      <c r="G27" s="416"/>
      <c r="H27" s="414"/>
      <c r="I27" s="414"/>
      <c r="J27" s="415" t="s">
        <v>406</v>
      </c>
      <c r="K27" s="416"/>
      <c r="L27" s="205"/>
      <c r="M27" s="290"/>
      <c r="Y27" s="187"/>
      <c r="Z27" s="187"/>
      <c r="AA27" s="187" t="s">
        <v>123</v>
      </c>
      <c r="AB27" s="187">
        <v>15</v>
      </c>
      <c r="AC27" s="187">
        <v>10</v>
      </c>
      <c r="AD27" s="187">
        <v>8</v>
      </c>
      <c r="AE27" s="187">
        <v>4</v>
      </c>
      <c r="AF27" s="187">
        <v>3</v>
      </c>
      <c r="AG27" s="187">
        <v>2</v>
      </c>
      <c r="AH27" s="187">
        <v>1</v>
      </c>
      <c r="AI27" s="187">
        <v>0</v>
      </c>
      <c r="AJ27" s="187">
        <v>0</v>
      </c>
      <c r="AK27" s="187">
        <v>0</v>
      </c>
    </row>
    <row r="28" spans="1:37" ht="18.75" customHeight="1" x14ac:dyDescent="0.25">
      <c r="A28" s="299" t="s">
        <v>146</v>
      </c>
      <c r="B28" s="413" t="str">
        <f>E13</f>
        <v>NAGY</v>
      </c>
      <c r="C28" s="413"/>
      <c r="D28" s="415" t="s">
        <v>405</v>
      </c>
      <c r="E28" s="416"/>
      <c r="F28" s="415" t="s">
        <v>405</v>
      </c>
      <c r="G28" s="416"/>
      <c r="H28" s="424" t="s">
        <v>405</v>
      </c>
      <c r="I28" s="425"/>
      <c r="J28" s="414"/>
      <c r="K28" s="414"/>
      <c r="L28" s="205"/>
      <c r="M28" s="290">
        <v>1</v>
      </c>
      <c r="Y28" s="187"/>
      <c r="Z28" s="187"/>
      <c r="AA28" s="187" t="s">
        <v>123</v>
      </c>
      <c r="AB28" s="187">
        <v>15</v>
      </c>
      <c r="AC28" s="187">
        <v>10</v>
      </c>
      <c r="AD28" s="187">
        <v>8</v>
      </c>
      <c r="AE28" s="187">
        <v>4</v>
      </c>
      <c r="AF28" s="187">
        <v>3</v>
      </c>
      <c r="AG28" s="187">
        <v>2</v>
      </c>
      <c r="AH28" s="187">
        <v>1</v>
      </c>
      <c r="AI28" s="187">
        <v>0</v>
      </c>
      <c r="AJ28" s="187">
        <v>0</v>
      </c>
      <c r="AK28" s="187">
        <v>0</v>
      </c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91"/>
      <c r="Y29" s="187"/>
      <c r="Z29" s="187"/>
      <c r="AA29" s="187" t="s">
        <v>124</v>
      </c>
      <c r="AB29" s="187">
        <v>10</v>
      </c>
      <c r="AC29" s="187">
        <v>6</v>
      </c>
      <c r="AD29" s="187">
        <v>4</v>
      </c>
      <c r="AE29" s="187">
        <v>2</v>
      </c>
      <c r="AF29" s="187">
        <v>1</v>
      </c>
      <c r="AG29" s="187">
        <v>0</v>
      </c>
      <c r="AH29" s="187">
        <v>0</v>
      </c>
      <c r="AI29" s="187">
        <v>0</v>
      </c>
      <c r="AJ29" s="187">
        <v>0</v>
      </c>
      <c r="AK29" s="187">
        <v>0</v>
      </c>
    </row>
    <row r="30" spans="1:37" ht="18.75" customHeight="1" x14ac:dyDescent="0.25">
      <c r="A30" s="205"/>
      <c r="B30" s="411"/>
      <c r="C30" s="411"/>
      <c r="D30" s="412" t="str">
        <f>E15</f>
        <v>COLEMAN</v>
      </c>
      <c r="E30" s="412"/>
      <c r="F30" s="412" t="str">
        <f>E17</f>
        <v>HOTTÓ</v>
      </c>
      <c r="G30" s="412"/>
      <c r="H30" s="412" t="str">
        <f>E19</f>
        <v>BALÁZS</v>
      </c>
      <c r="I30" s="412"/>
      <c r="J30" s="412" t="str">
        <f>E21</f>
        <v>NAGY</v>
      </c>
      <c r="K30" s="412"/>
      <c r="L30" s="205"/>
      <c r="M30" s="291"/>
      <c r="Y30" s="187"/>
      <c r="Z30" s="187"/>
      <c r="AA30" s="187" t="s">
        <v>125</v>
      </c>
      <c r="AB30" s="187">
        <v>3</v>
      </c>
      <c r="AC30" s="187">
        <v>2</v>
      </c>
      <c r="AD30" s="187">
        <v>1</v>
      </c>
      <c r="AE30" s="187">
        <v>0</v>
      </c>
      <c r="AF30" s="187">
        <v>0</v>
      </c>
      <c r="AG30" s="187">
        <v>0</v>
      </c>
      <c r="AH30" s="187">
        <v>0</v>
      </c>
      <c r="AI30" s="187">
        <v>0</v>
      </c>
      <c r="AJ30" s="187">
        <v>0</v>
      </c>
      <c r="AK30" s="187">
        <v>0</v>
      </c>
    </row>
    <row r="31" spans="1:37" ht="18.75" customHeight="1" x14ac:dyDescent="0.25">
      <c r="A31" s="299" t="s">
        <v>154</v>
      </c>
      <c r="B31" s="413" t="str">
        <f>E15</f>
        <v>COLEMAN</v>
      </c>
      <c r="C31" s="413"/>
      <c r="D31" s="414"/>
      <c r="E31" s="414"/>
      <c r="F31" s="415" t="s">
        <v>403</v>
      </c>
      <c r="G31" s="416"/>
      <c r="H31" s="415" t="s">
        <v>407</v>
      </c>
      <c r="I31" s="416"/>
      <c r="J31" s="424" t="s">
        <v>407</v>
      </c>
      <c r="K31" s="425"/>
      <c r="L31" s="205"/>
      <c r="M31" s="290">
        <v>1</v>
      </c>
    </row>
    <row r="32" spans="1:37" ht="18.75" customHeight="1" x14ac:dyDescent="0.25">
      <c r="A32" s="299" t="s">
        <v>157</v>
      </c>
      <c r="B32" s="413" t="str">
        <f>E17</f>
        <v>HOTTÓ</v>
      </c>
      <c r="C32" s="413"/>
      <c r="D32" s="415" t="s">
        <v>404</v>
      </c>
      <c r="E32" s="416"/>
      <c r="F32" s="414"/>
      <c r="G32" s="414"/>
      <c r="H32" s="415" t="s">
        <v>404</v>
      </c>
      <c r="I32" s="416"/>
      <c r="J32" s="415" t="s">
        <v>408</v>
      </c>
      <c r="K32" s="416"/>
      <c r="L32" s="205"/>
      <c r="M32" s="290"/>
    </row>
    <row r="33" spans="1:18" ht="18.75" customHeight="1" x14ac:dyDescent="0.25">
      <c r="A33" s="299" t="s">
        <v>165</v>
      </c>
      <c r="B33" s="413" t="str">
        <f>E19</f>
        <v>BALÁZS</v>
      </c>
      <c r="C33" s="413"/>
      <c r="D33" s="415" t="s">
        <v>408</v>
      </c>
      <c r="E33" s="416"/>
      <c r="F33" s="415" t="s">
        <v>403</v>
      </c>
      <c r="G33" s="416"/>
      <c r="H33" s="414"/>
      <c r="I33" s="414"/>
      <c r="J33" s="429" t="s">
        <v>443</v>
      </c>
      <c r="K33" s="416"/>
      <c r="L33" s="205"/>
      <c r="M33" s="290"/>
    </row>
    <row r="34" spans="1:18" ht="18.75" customHeight="1" x14ac:dyDescent="0.25">
      <c r="A34" s="299" t="s">
        <v>170</v>
      </c>
      <c r="B34" s="413" t="str">
        <f>E21</f>
        <v>NAGY</v>
      </c>
      <c r="C34" s="413"/>
      <c r="D34" s="415" t="s">
        <v>408</v>
      </c>
      <c r="E34" s="416"/>
      <c r="F34" s="415" t="s">
        <v>407</v>
      </c>
      <c r="G34" s="416"/>
      <c r="H34" s="430" t="s">
        <v>443</v>
      </c>
      <c r="I34" s="425"/>
      <c r="J34" s="414"/>
      <c r="K34" s="414"/>
      <c r="L34" s="205"/>
      <c r="M34" s="290"/>
    </row>
    <row r="35" spans="1:18" ht="18.75" customHeight="1" x14ac:dyDescent="0.25">
      <c r="A35" s="292"/>
      <c r="B35" s="293"/>
      <c r="C35" s="293"/>
      <c r="D35" s="292"/>
      <c r="E35" s="292"/>
      <c r="F35" s="292"/>
      <c r="G35" s="292"/>
      <c r="H35" s="292"/>
      <c r="I35" s="292"/>
      <c r="J35" s="205"/>
      <c r="K35" s="205"/>
      <c r="L35" s="205"/>
      <c r="M35" s="294"/>
    </row>
    <row r="36" spans="1:18" x14ac:dyDescent="0.25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1:18" x14ac:dyDescent="0.25">
      <c r="A37" s="205" t="s">
        <v>158</v>
      </c>
      <c r="B37" s="205"/>
      <c r="C37" s="419" t="str">
        <f>IF(M25=1,B25,IF(M26=1,B26,IF(M27=1,B27,IF(M28=1,B28,""))))</f>
        <v>NAGY</v>
      </c>
      <c r="D37" s="419"/>
      <c r="E37" s="206" t="s">
        <v>159</v>
      </c>
      <c r="F37" s="419" t="str">
        <f>IF(M31=1,B31,IF(M32=1,B32,IF(M33=1,B33,IF(M34=1,B34,""))))</f>
        <v>COLEMAN</v>
      </c>
      <c r="G37" s="419"/>
      <c r="H37" s="205"/>
      <c r="I37" s="219"/>
      <c r="J37" s="205"/>
      <c r="K37" s="205"/>
      <c r="L37" s="205"/>
      <c r="M37" s="205"/>
    </row>
    <row r="38" spans="1:18" x14ac:dyDescent="0.25">
      <c r="A38" s="205"/>
      <c r="B38" s="205"/>
      <c r="C38" s="205"/>
      <c r="D38" s="205"/>
      <c r="E38" s="205"/>
      <c r="F38" s="206"/>
      <c r="G38" s="206"/>
      <c r="H38" s="205"/>
      <c r="I38" s="205"/>
      <c r="J38" s="205"/>
      <c r="K38" s="205"/>
      <c r="L38" s="205"/>
      <c r="M38" s="205"/>
    </row>
    <row r="39" spans="1:18" x14ac:dyDescent="0.25">
      <c r="A39" s="205" t="s">
        <v>160</v>
      </c>
      <c r="B39" s="205"/>
      <c r="C39" s="419" t="str">
        <f>IF(M25=2,B25,IF(M26=2,B26,IF(M27=2,B27,IF(M28=2,B28,""))))</f>
        <v/>
      </c>
      <c r="D39" s="419"/>
      <c r="E39" s="206" t="s">
        <v>159</v>
      </c>
      <c r="F39" s="419" t="str">
        <f>IF(M31=2,B31,IF(M32=2,B32,IF(M33=2,B33,IF(M34=2,B34,""))))</f>
        <v/>
      </c>
      <c r="G39" s="419"/>
      <c r="H39" s="205"/>
      <c r="I39" s="219"/>
      <c r="J39" s="205"/>
      <c r="K39" s="205"/>
      <c r="L39" s="205"/>
      <c r="M39" s="205"/>
    </row>
    <row r="40" spans="1:18" x14ac:dyDescent="0.25">
      <c r="A40" s="205"/>
      <c r="B40" s="205"/>
      <c r="C40" s="206"/>
      <c r="D40" s="206"/>
      <c r="E40" s="206"/>
      <c r="F40" s="206"/>
      <c r="G40" s="206"/>
      <c r="H40" s="205"/>
      <c r="I40" s="205"/>
      <c r="J40" s="205"/>
      <c r="K40" s="205"/>
      <c r="L40" s="205"/>
      <c r="M40" s="205"/>
    </row>
    <row r="41" spans="1:18" x14ac:dyDescent="0.25">
      <c r="A41" s="205" t="s">
        <v>161</v>
      </c>
      <c r="B41" s="205"/>
      <c r="C41" s="419" t="str">
        <f>IF(M25=3,B25,IF(M26=3,B26,IF(M27=3,B27,IF(M28=3,B28,""))))</f>
        <v/>
      </c>
      <c r="D41" s="419"/>
      <c r="E41" s="206" t="s">
        <v>159</v>
      </c>
      <c r="F41" s="419" t="str">
        <f>IF(M31=3,B31,IF(M32=3,B32,IF(M33=3,B33,IF(M34=3,B34,""))))</f>
        <v/>
      </c>
      <c r="G41" s="419"/>
      <c r="H41" s="205"/>
      <c r="I41" s="219"/>
      <c r="J41" s="205"/>
      <c r="K41" s="205"/>
      <c r="L41" s="205"/>
      <c r="M41" s="205"/>
    </row>
    <row r="42" spans="1:18" x14ac:dyDescent="0.25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</row>
    <row r="43" spans="1:18" x14ac:dyDescent="0.25">
      <c r="A43" s="215" t="s">
        <v>171</v>
      </c>
      <c r="B43" s="205"/>
      <c r="C43" s="419">
        <f>IF(M25=4,B25,IF(M26=4,B26,IF(M27=4,B27,IF(M28=4,B28,0))))</f>
        <v>0</v>
      </c>
      <c r="D43" s="419"/>
      <c r="E43" s="206" t="s">
        <v>159</v>
      </c>
      <c r="F43" s="419" t="str">
        <f>IF(M31=3,B31,IF(M32=3,B32,IF(M33=4,B33,IF(M34=4,B34,""))))</f>
        <v/>
      </c>
      <c r="G43" s="419"/>
      <c r="H43" s="205"/>
      <c r="I43" s="219"/>
      <c r="J43" s="205"/>
      <c r="K43" s="205"/>
      <c r="L43" s="205"/>
      <c r="M43" s="205"/>
    </row>
    <row r="44" spans="1:18" x14ac:dyDescent="0.25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19"/>
      <c r="M44" s="205"/>
      <c r="P44" s="230"/>
      <c r="Q44" s="230"/>
      <c r="R44" s="190"/>
    </row>
    <row r="45" spans="1:18" x14ac:dyDescent="0.25">
      <c r="A45" s="220" t="s">
        <v>108</v>
      </c>
      <c r="B45" s="221"/>
      <c r="C45" s="222"/>
      <c r="D45" s="223" t="s">
        <v>126</v>
      </c>
      <c r="E45" s="224" t="s">
        <v>127</v>
      </c>
      <c r="F45" s="225"/>
      <c r="G45" s="223" t="s">
        <v>126</v>
      </c>
      <c r="H45" s="224" t="s">
        <v>128</v>
      </c>
      <c r="I45" s="226"/>
      <c r="J45" s="224" t="s">
        <v>129</v>
      </c>
      <c r="K45" s="227" t="s">
        <v>130</v>
      </c>
      <c r="L45" s="30"/>
      <c r="M45" s="225"/>
      <c r="P45" s="191"/>
      <c r="Q45" s="191"/>
      <c r="R45" s="241"/>
    </row>
    <row r="46" spans="1:18" x14ac:dyDescent="0.25">
      <c r="A46" s="231" t="s">
        <v>131</v>
      </c>
      <c r="B46" s="232"/>
      <c r="C46" s="233"/>
      <c r="D46" s="234">
        <v>1</v>
      </c>
      <c r="E46" s="417" t="e">
        <f>IF(D46&gt;$R$47,0,UPPER(VLOOKUP(D46,#REF!,2)))</f>
        <v>#REF!</v>
      </c>
      <c r="F46" s="417"/>
      <c r="G46" s="235" t="s">
        <v>132</v>
      </c>
      <c r="H46" s="232"/>
      <c r="I46" s="236"/>
      <c r="J46" s="237"/>
      <c r="K46" s="238" t="s">
        <v>133</v>
      </c>
      <c r="L46" s="239"/>
      <c r="M46" s="257"/>
      <c r="P46" s="241"/>
      <c r="Q46" s="252"/>
      <c r="R46" s="241"/>
    </row>
    <row r="47" spans="1:18" x14ac:dyDescent="0.25">
      <c r="A47" s="242" t="s">
        <v>134</v>
      </c>
      <c r="B47" s="243"/>
      <c r="C47" s="244"/>
      <c r="D47" s="245">
        <v>2</v>
      </c>
      <c r="E47" s="418" t="e">
        <f>IF(D47&gt;$R$47,0,UPPER(VLOOKUP(D47,#REF!,2)))</f>
        <v>#REF!</v>
      </c>
      <c r="F47" s="418"/>
      <c r="G47" s="246" t="s">
        <v>135</v>
      </c>
      <c r="H47" s="247"/>
      <c r="I47" s="248"/>
      <c r="J47" s="249"/>
      <c r="K47" s="250"/>
      <c r="L47" s="219"/>
      <c r="M47" s="251"/>
      <c r="P47" s="191"/>
      <c r="Q47" s="191"/>
      <c r="R47" s="274" t="e">
        <f>MIN(4,#REF!)</f>
        <v>#REF!</v>
      </c>
    </row>
    <row r="48" spans="1:18" x14ac:dyDescent="0.25">
      <c r="A48" s="253"/>
      <c r="B48" s="254"/>
      <c r="C48" s="255"/>
      <c r="D48" s="245"/>
      <c r="E48" s="256"/>
      <c r="F48" s="205"/>
      <c r="G48" s="246" t="s">
        <v>136</v>
      </c>
      <c r="H48" s="247"/>
      <c r="I48" s="248"/>
      <c r="J48" s="249"/>
      <c r="K48" s="238" t="s">
        <v>137</v>
      </c>
      <c r="L48" s="239"/>
      <c r="M48" s="257"/>
      <c r="P48" s="241"/>
      <c r="Q48" s="252"/>
      <c r="R48" s="241"/>
    </row>
    <row r="49" spans="1:18" x14ac:dyDescent="0.25">
      <c r="A49" s="258"/>
      <c r="B49" s="259"/>
      <c r="C49" s="260"/>
      <c r="D49" s="245"/>
      <c r="E49" s="256"/>
      <c r="F49" s="205"/>
      <c r="G49" s="246" t="s">
        <v>138</v>
      </c>
      <c r="H49" s="247"/>
      <c r="I49" s="248"/>
      <c r="J49" s="249"/>
      <c r="K49" s="261"/>
      <c r="L49" s="205"/>
      <c r="M49" s="240"/>
      <c r="P49" s="241"/>
      <c r="Q49" s="252"/>
      <c r="R49" s="241"/>
    </row>
    <row r="50" spans="1:18" x14ac:dyDescent="0.25">
      <c r="A50" s="262"/>
      <c r="B50" s="49"/>
      <c r="C50" s="263"/>
      <c r="D50" s="245"/>
      <c r="E50" s="256"/>
      <c r="F50" s="205"/>
      <c r="G50" s="246" t="s">
        <v>139</v>
      </c>
      <c r="H50" s="247"/>
      <c r="I50" s="248"/>
      <c r="J50" s="249"/>
      <c r="K50" s="242"/>
      <c r="L50" s="219"/>
      <c r="M50" s="251"/>
      <c r="P50" s="191"/>
      <c r="Q50" s="191"/>
      <c r="R50" s="241"/>
    </row>
    <row r="51" spans="1:18" x14ac:dyDescent="0.25">
      <c r="A51" s="264"/>
      <c r="B51" s="14"/>
      <c r="C51" s="260"/>
      <c r="D51" s="245"/>
      <c r="E51" s="256"/>
      <c r="F51" s="205"/>
      <c r="G51" s="246" t="s">
        <v>140</v>
      </c>
      <c r="H51" s="247"/>
      <c r="I51" s="248"/>
      <c r="J51" s="249"/>
      <c r="K51" s="238" t="s">
        <v>33</v>
      </c>
      <c r="L51" s="239"/>
      <c r="M51" s="257"/>
      <c r="P51" s="241"/>
      <c r="Q51" s="252"/>
      <c r="R51" s="241"/>
    </row>
    <row r="52" spans="1:18" x14ac:dyDescent="0.25">
      <c r="A52" s="264"/>
      <c r="B52" s="14"/>
      <c r="C52" s="265"/>
      <c r="D52" s="245"/>
      <c r="E52" s="256"/>
      <c r="F52" s="205"/>
      <c r="G52" s="246" t="s">
        <v>141</v>
      </c>
      <c r="H52" s="247"/>
      <c r="I52" s="248"/>
      <c r="J52" s="249"/>
      <c r="K52" s="261"/>
      <c r="L52" s="205"/>
      <c r="M52" s="240"/>
      <c r="P52" s="241"/>
      <c r="Q52" s="252"/>
      <c r="R52" s="274"/>
    </row>
    <row r="53" spans="1:18" x14ac:dyDescent="0.25">
      <c r="A53" s="266"/>
      <c r="B53" s="267"/>
      <c r="C53" s="268"/>
      <c r="D53" s="269"/>
      <c r="E53" s="270"/>
      <c r="F53" s="219"/>
      <c r="G53" s="271" t="s">
        <v>142</v>
      </c>
      <c r="H53" s="243"/>
      <c r="I53" s="272"/>
      <c r="J53" s="273"/>
      <c r="K53" s="242">
        <f>L4</f>
        <v>0</v>
      </c>
      <c r="L53" s="219"/>
      <c r="M53" s="251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107" priority="3" stopIfTrue="1" operator="equal">
      <formula>"Bye"</formula>
    </cfRule>
  </conditionalFormatting>
  <conditionalFormatting sqref="I15">
    <cfRule type="expression" dxfId="106" priority="1" stopIfTrue="1">
      <formula>$P15&gt;=1</formula>
    </cfRule>
  </conditionalFormatting>
  <conditionalFormatting sqref="R47 R52">
    <cfRule type="expression" dxfId="105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Munka17">
    <tabColor indexed="11"/>
  </sheetPr>
  <dimension ref="A1:AS140"/>
  <sheetViews>
    <sheetView showZeros="0" workbookViewId="0">
      <selection activeCell="M12" sqref="M12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0" customWidth="1"/>
    <col min="11" max="11" width="10.6640625" customWidth="1"/>
    <col min="12" max="12" width="1.6640625" style="300" customWidth="1"/>
    <col min="13" max="13" width="10.6640625" customWidth="1"/>
    <col min="14" max="14" width="1.6640625" style="301" customWidth="1"/>
    <col min="15" max="15" width="10.6640625" customWidth="1"/>
    <col min="16" max="16" width="1.6640625" style="300" customWidth="1"/>
    <col min="17" max="17" width="10.6640625" customWidth="1"/>
    <col min="18" max="18" width="1.6640625" style="301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15" customWidth="1"/>
  </cols>
  <sheetData>
    <row r="1" spans="1:45" ht="21.75" customHeight="1" x14ac:dyDescent="0.25">
      <c r="A1" s="302" t="str">
        <f>Altalanos!$A$6</f>
        <v>Diákolimpia 2026</v>
      </c>
      <c r="B1" s="302"/>
      <c r="C1" s="170"/>
      <c r="D1" s="170"/>
      <c r="E1" s="170"/>
      <c r="F1" s="170"/>
      <c r="G1" s="170"/>
      <c r="H1" s="302"/>
      <c r="I1" s="172"/>
      <c r="J1" s="173"/>
      <c r="K1" s="171" t="s">
        <v>29</v>
      </c>
      <c r="L1" s="174"/>
      <c r="M1" s="175"/>
      <c r="N1" s="173"/>
      <c r="O1" s="173"/>
      <c r="P1" s="173"/>
      <c r="Q1" s="170"/>
      <c r="R1" s="173"/>
      <c r="S1" s="303"/>
      <c r="T1" s="304"/>
      <c r="U1" s="304"/>
      <c r="V1" s="304"/>
      <c r="W1" s="304"/>
      <c r="X1" s="304"/>
      <c r="Y1" s="304"/>
      <c r="Z1" s="304"/>
      <c r="AA1" s="304"/>
      <c r="AB1" s="178" t="e">
        <f>IF($Y$5=1,CONCATENATE(VLOOKUP($Y$3,$AA$2:$AH$14,2)),CONCATENATE(VLOOKUP($Y$3,$AA$16:$AH$25,2)))</f>
        <v>#N/A</v>
      </c>
      <c r="AC1" s="178" t="e">
        <f>IF($Y$5=1,CONCATENATE(VLOOKUP($Y$3,$AA$2:$AH$14,3)),CONCATENATE(VLOOKUP($Y$3,$AA$16:$AH$25,3)))</f>
        <v>#N/A</v>
      </c>
      <c r="AD1" s="178" t="e">
        <f>IF($Y$5=1,CONCATENATE(VLOOKUP($Y$3,$AA$2:$AH$14,4)),CONCATENATE(VLOOKUP($Y$3,$AA$16:$AH$25,4)))</f>
        <v>#N/A</v>
      </c>
      <c r="AE1" s="178" t="e">
        <f>IF($Y$5=1,CONCATENATE(VLOOKUP($Y$3,$AA$2:$AH$14,5)),CONCATENATE(VLOOKUP($Y$3,$AA$16:$AH$25,5)))</f>
        <v>#N/A</v>
      </c>
      <c r="AF1" s="178" t="e">
        <f>IF($Y$5=1,CONCATENATE(VLOOKUP($Y$3,$AA$2:$AH$14,6)),CONCATENATE(VLOOKUP($Y$3,$AA$16:$AH$25,6)))</f>
        <v>#N/A</v>
      </c>
      <c r="AG1" s="178" t="e">
        <f>IF($Y$5=1,CONCATENATE(VLOOKUP($Y$3,$AA$2:$AH$14,7)),CONCATENATE(VLOOKUP($Y$3,$AA$16:$AH$25,7)))</f>
        <v>#N/A</v>
      </c>
      <c r="AH1" s="178" t="e">
        <f>IF($Y$5=1,CONCATENATE(VLOOKUP($Y$3,$AA$2:$AH$14,8)),CONCATENATE(VLOOKUP($Y$3,$AA$16:$AH$25,8)))</f>
        <v>#N/A</v>
      </c>
      <c r="AI1" s="292"/>
      <c r="AJ1" s="292"/>
      <c r="AK1" s="292"/>
    </row>
    <row r="2" spans="1:45" x14ac:dyDescent="0.25">
      <c r="A2" s="179" t="s">
        <v>30</v>
      </c>
      <c r="B2" s="180"/>
      <c r="C2" s="180"/>
      <c r="D2" s="180"/>
      <c r="E2" s="397" t="str">
        <f>Altalanos!$B$8</f>
        <v>Lány 3 kcs. B</v>
      </c>
      <c r="F2" s="180"/>
      <c r="G2" s="181"/>
      <c r="H2" s="182"/>
      <c r="I2" s="182"/>
      <c r="J2" s="183"/>
      <c r="K2" s="174"/>
      <c r="L2" s="174"/>
      <c r="M2" s="174"/>
      <c r="N2" s="183"/>
      <c r="O2" s="182"/>
      <c r="P2" s="183"/>
      <c r="Q2" s="182"/>
      <c r="R2" s="183"/>
      <c r="S2" s="305"/>
      <c r="T2" s="215"/>
      <c r="U2" s="215"/>
      <c r="V2" s="215"/>
      <c r="W2" s="215"/>
      <c r="X2" s="215"/>
      <c r="Y2" s="186"/>
      <c r="Z2" s="187"/>
      <c r="AA2" s="187" t="s">
        <v>99</v>
      </c>
      <c r="AB2" s="188">
        <v>300</v>
      </c>
      <c r="AC2" s="188">
        <v>250</v>
      </c>
      <c r="AD2" s="188">
        <v>200</v>
      </c>
      <c r="AE2" s="188">
        <v>150</v>
      </c>
      <c r="AF2" s="188">
        <v>120</v>
      </c>
      <c r="AG2" s="188">
        <v>90</v>
      </c>
      <c r="AH2" s="188">
        <v>40</v>
      </c>
      <c r="AI2" s="205"/>
      <c r="AJ2" s="205"/>
      <c r="AK2" s="205"/>
      <c r="AL2" s="215"/>
      <c r="AM2" s="215"/>
      <c r="AN2" s="215"/>
      <c r="AO2" s="215"/>
      <c r="AP2" s="215"/>
      <c r="AQ2" s="215"/>
      <c r="AR2" s="215"/>
      <c r="AS2" s="215"/>
    </row>
    <row r="3" spans="1:45" ht="11.25" customHeight="1" x14ac:dyDescent="0.25">
      <c r="A3" s="50" t="s">
        <v>22</v>
      </c>
      <c r="B3" s="50"/>
      <c r="C3" s="50"/>
      <c r="D3" s="50"/>
      <c r="E3" s="49"/>
      <c r="F3" s="50"/>
      <c r="G3" s="50" t="s">
        <v>15</v>
      </c>
      <c r="H3" s="50"/>
      <c r="I3" s="50"/>
      <c r="J3" s="189"/>
      <c r="K3" s="50" t="s">
        <v>34</v>
      </c>
      <c r="L3" s="189"/>
      <c r="M3" s="50"/>
      <c r="N3" s="189"/>
      <c r="O3" s="50"/>
      <c r="P3" s="189"/>
      <c r="Q3" s="50"/>
      <c r="R3" s="51" t="s">
        <v>35</v>
      </c>
      <c r="S3" s="306"/>
      <c r="T3" s="307"/>
      <c r="U3" s="307"/>
      <c r="V3" s="307"/>
      <c r="W3" s="307"/>
      <c r="X3" s="307"/>
      <c r="Y3" s="187" t="str">
        <f>IF(K4="OB","A",IF(K4="IX","W",IF(K4="","",K4)))</f>
        <v/>
      </c>
      <c r="Z3" s="187"/>
      <c r="AA3" s="187" t="s">
        <v>119</v>
      </c>
      <c r="AB3" s="188">
        <v>280</v>
      </c>
      <c r="AC3" s="188">
        <v>230</v>
      </c>
      <c r="AD3" s="188">
        <v>180</v>
      </c>
      <c r="AE3" s="188">
        <v>140</v>
      </c>
      <c r="AF3" s="188">
        <v>80</v>
      </c>
      <c r="AG3" s="188">
        <v>0</v>
      </c>
      <c r="AH3" s="188">
        <v>0</v>
      </c>
      <c r="AI3" s="205"/>
      <c r="AJ3" s="205"/>
      <c r="AK3" s="205"/>
      <c r="AL3" s="307"/>
      <c r="AM3" s="307"/>
      <c r="AN3" s="307"/>
      <c r="AO3" s="307"/>
      <c r="AP3" s="307"/>
      <c r="AQ3" s="307"/>
      <c r="AR3" s="307"/>
      <c r="AS3" s="307"/>
    </row>
    <row r="4" spans="1:45" ht="11.25" customHeight="1" x14ac:dyDescent="0.25">
      <c r="A4" s="406">
        <f>Altalanos!$A$10</f>
        <v>0</v>
      </c>
      <c r="B4" s="406"/>
      <c r="C4" s="406"/>
      <c r="D4" s="193"/>
      <c r="E4" s="194"/>
      <c r="F4" s="194"/>
      <c r="G4" s="194">
        <f>Altalanos!$C$10</f>
        <v>0</v>
      </c>
      <c r="H4" s="308"/>
      <c r="I4" s="194"/>
      <c r="J4" s="196"/>
      <c r="K4" s="195"/>
      <c r="L4" s="196"/>
      <c r="M4" s="309"/>
      <c r="N4" s="196"/>
      <c r="O4" s="194"/>
      <c r="P4" s="196"/>
      <c r="Q4" s="194"/>
      <c r="R4" s="197">
        <f>Altalanos!$E$10</f>
        <v>0</v>
      </c>
      <c r="S4" s="310"/>
      <c r="T4" s="311"/>
      <c r="U4" s="311"/>
      <c r="V4" s="311"/>
      <c r="W4" s="311"/>
      <c r="X4" s="311"/>
      <c r="Y4" s="187"/>
      <c r="Z4" s="187"/>
      <c r="AA4" s="187" t="s">
        <v>102</v>
      </c>
      <c r="AB4" s="188">
        <v>250</v>
      </c>
      <c r="AC4" s="188">
        <v>200</v>
      </c>
      <c r="AD4" s="188">
        <v>150</v>
      </c>
      <c r="AE4" s="188">
        <v>120</v>
      </c>
      <c r="AF4" s="188">
        <v>90</v>
      </c>
      <c r="AG4" s="188">
        <v>60</v>
      </c>
      <c r="AH4" s="188">
        <v>25</v>
      </c>
      <c r="AI4" s="205"/>
      <c r="AJ4" s="205"/>
      <c r="AK4" s="205"/>
      <c r="AL4" s="311"/>
      <c r="AM4" s="311"/>
      <c r="AN4" s="311"/>
      <c r="AO4" s="311"/>
      <c r="AP4" s="311"/>
      <c r="AQ4" s="311"/>
      <c r="AR4" s="311"/>
      <c r="AS4" s="311"/>
    </row>
    <row r="5" spans="1:45" x14ac:dyDescent="0.25">
      <c r="A5" s="259"/>
      <c r="B5" s="312" t="s">
        <v>172</v>
      </c>
      <c r="C5" s="313" t="s">
        <v>108</v>
      </c>
      <c r="D5" s="312" t="s">
        <v>173</v>
      </c>
      <c r="E5" s="312" t="s">
        <v>174</v>
      </c>
      <c r="F5" s="314" t="s">
        <v>25</v>
      </c>
      <c r="G5" s="314" t="s">
        <v>26</v>
      </c>
      <c r="H5" s="314"/>
      <c r="I5" s="314" t="s">
        <v>37</v>
      </c>
      <c r="J5" s="314"/>
      <c r="K5" s="312" t="s">
        <v>175</v>
      </c>
      <c r="L5" s="315"/>
      <c r="M5" s="312" t="s">
        <v>158</v>
      </c>
      <c r="N5" s="315"/>
      <c r="O5" s="312" t="s">
        <v>176</v>
      </c>
      <c r="P5" s="315"/>
      <c r="Q5" s="312"/>
      <c r="R5" s="316"/>
      <c r="S5" s="306"/>
      <c r="T5" s="307"/>
      <c r="U5" s="307"/>
      <c r="V5" s="307"/>
      <c r="W5" s="307"/>
      <c r="X5" s="307"/>
      <c r="Y5" s="187">
        <f>IF(OR(Altalanos!$A$8="F1",Altalanos!$A$8="F2",Altalanos!$A$8="N1",Altalanos!$A$8="N2"),1,2)</f>
        <v>2</v>
      </c>
      <c r="Z5" s="187"/>
      <c r="AA5" s="187" t="s">
        <v>105</v>
      </c>
      <c r="AB5" s="188">
        <v>200</v>
      </c>
      <c r="AC5" s="188">
        <v>150</v>
      </c>
      <c r="AD5" s="188">
        <v>120</v>
      </c>
      <c r="AE5" s="188">
        <v>90</v>
      </c>
      <c r="AF5" s="188">
        <v>60</v>
      </c>
      <c r="AG5" s="188">
        <v>40</v>
      </c>
      <c r="AH5" s="188">
        <v>15</v>
      </c>
      <c r="AI5" s="205"/>
      <c r="AJ5" s="205"/>
      <c r="AK5" s="205"/>
      <c r="AL5" s="307"/>
      <c r="AM5" s="307"/>
      <c r="AN5" s="307"/>
      <c r="AO5" s="307"/>
      <c r="AP5" s="307"/>
      <c r="AQ5" s="307"/>
      <c r="AR5" s="307"/>
      <c r="AS5" s="307"/>
    </row>
    <row r="6" spans="1:45" ht="11.1" customHeight="1" x14ac:dyDescent="0.25">
      <c r="A6" s="317"/>
      <c r="B6" s="318"/>
      <c r="C6" s="318"/>
      <c r="D6" s="318"/>
      <c r="E6" s="318"/>
      <c r="F6" s="317" t="str">
        <f>IF(Y3="","",CONCATENATE(VLOOKUP(Y3,AB1:AH1,4)," pont"))</f>
        <v/>
      </c>
      <c r="G6" s="319"/>
      <c r="H6" s="6"/>
      <c r="I6" s="319"/>
      <c r="J6" s="320"/>
      <c r="K6" s="318" t="str">
        <f>IF(Y3="","",CONCATENATE(VLOOKUP(Y3,AB1:AH1,3)," pont"))</f>
        <v/>
      </c>
      <c r="L6" s="320"/>
      <c r="M6" s="318" t="str">
        <f>IF(Y3="","",CONCATENATE(VLOOKUP(Y3,AB1:AH1,2)," pont"))</f>
        <v/>
      </c>
      <c r="N6" s="320"/>
      <c r="O6" s="318" t="str">
        <f>IF(Y3="","",CONCATENATE(VLOOKUP(Y3,AB1:AH1,1)," pont"))</f>
        <v/>
      </c>
      <c r="P6" s="320"/>
      <c r="Q6" s="318"/>
      <c r="R6" s="321"/>
      <c r="S6" s="306"/>
      <c r="T6" s="307"/>
      <c r="U6" s="307"/>
      <c r="V6" s="307"/>
      <c r="W6" s="307"/>
      <c r="X6" s="307"/>
      <c r="Y6" s="187"/>
      <c r="Z6" s="187"/>
      <c r="AA6" s="187" t="s">
        <v>115</v>
      </c>
      <c r="AB6" s="188">
        <v>150</v>
      </c>
      <c r="AC6" s="188">
        <v>120</v>
      </c>
      <c r="AD6" s="188">
        <v>90</v>
      </c>
      <c r="AE6" s="188">
        <v>60</v>
      </c>
      <c r="AF6" s="188">
        <v>40</v>
      </c>
      <c r="AG6" s="188">
        <v>25</v>
      </c>
      <c r="AH6" s="188">
        <v>10</v>
      </c>
      <c r="AI6" s="205"/>
      <c r="AJ6" s="205"/>
      <c r="AK6" s="205"/>
      <c r="AL6" s="307"/>
      <c r="AM6" s="307"/>
      <c r="AN6" s="307"/>
      <c r="AO6" s="307"/>
      <c r="AP6" s="307"/>
      <c r="AQ6" s="307"/>
      <c r="AR6" s="307"/>
      <c r="AS6" s="307"/>
    </row>
    <row r="7" spans="1:45" ht="12.9" customHeight="1" x14ac:dyDescent="0.25">
      <c r="A7" s="322">
        <v>1</v>
      </c>
      <c r="B7" s="323">
        <f>IF($E7="","",VLOOKUP($E7,'Lány 3 kcs. B ELO'!$A$7:$O$22,14))</f>
        <v>0</v>
      </c>
      <c r="C7" s="208">
        <f>IF($E7="","",VLOOKUP($E7,'Lány 3 kcs. B ELO'!$A$7:$O$22,15))</f>
        <v>0</v>
      </c>
      <c r="D7" s="208">
        <f>IF($E7="","",VLOOKUP($E7,'Lány 3 kcs. B ELO'!$A$7:$O$22,5))</f>
        <v>0</v>
      </c>
      <c r="E7" s="324">
        <v>5</v>
      </c>
      <c r="F7" s="284" t="str">
        <f>UPPER(IF($E7="","",VLOOKUP($E7,'Lány 3 kcs. B ELO'!$A$7:$O$22,2)))</f>
        <v xml:space="preserve">NAGY </v>
      </c>
      <c r="G7" s="284" t="str">
        <f>IF($E7="","",VLOOKUP($E7,'Lány 3 kcs. B ELO'!$A$7:$O$22,3))</f>
        <v>Nóra Lili</v>
      </c>
      <c r="H7" s="284"/>
      <c r="I7" s="284" t="str">
        <f>IF($E7="","",VLOOKUP($E7,'Lány 3 kcs. B ELO'!$A$7:$O$22,4))</f>
        <v>Orosházi Vörösmarty Mihály Általános Iskola</v>
      </c>
      <c r="J7" s="325"/>
      <c r="K7" s="326"/>
      <c r="L7" s="326"/>
      <c r="M7" s="326"/>
      <c r="N7" s="326"/>
      <c r="O7" s="327"/>
      <c r="P7" s="328"/>
      <c r="Q7" s="329"/>
      <c r="R7" s="330"/>
      <c r="S7" s="331"/>
      <c r="T7" s="331"/>
      <c r="U7" s="332" t="str">
        <f>Birók!P21</f>
        <v>Bíró</v>
      </c>
      <c r="V7" s="331"/>
      <c r="W7" s="331"/>
      <c r="X7" s="331"/>
      <c r="Y7" s="187"/>
      <c r="Z7" s="187"/>
      <c r="AA7" s="187" t="s">
        <v>116</v>
      </c>
      <c r="AB7" s="188">
        <v>120</v>
      </c>
      <c r="AC7" s="188">
        <v>90</v>
      </c>
      <c r="AD7" s="188">
        <v>60</v>
      </c>
      <c r="AE7" s="188">
        <v>40</v>
      </c>
      <c r="AF7" s="188">
        <v>25</v>
      </c>
      <c r="AG7" s="188">
        <v>10</v>
      </c>
      <c r="AH7" s="188">
        <v>5</v>
      </c>
      <c r="AI7" s="205"/>
      <c r="AJ7" s="205"/>
      <c r="AK7" s="205"/>
      <c r="AL7" s="331"/>
      <c r="AM7" s="331"/>
      <c r="AN7" s="331"/>
      <c r="AO7" s="331"/>
      <c r="AP7" s="331"/>
      <c r="AQ7" s="331"/>
      <c r="AR7" s="331"/>
      <c r="AS7" s="331"/>
    </row>
    <row r="8" spans="1:45" ht="12.9" customHeight="1" x14ac:dyDescent="0.25">
      <c r="A8" s="333"/>
      <c r="B8" s="334"/>
      <c r="C8" s="335"/>
      <c r="D8" s="335"/>
      <c r="E8" s="334"/>
      <c r="F8" s="326"/>
      <c r="G8" s="326"/>
      <c r="H8" s="336"/>
      <c r="I8" s="337" t="s">
        <v>177</v>
      </c>
      <c r="J8" s="338" t="s">
        <v>436</v>
      </c>
      <c r="K8" s="339" t="str">
        <f>UPPER(IF(OR(J8="a",J8="as"),F7,IF(OR(J8="b",J8="bs"),F9,0)))</f>
        <v xml:space="preserve">NAGY </v>
      </c>
      <c r="L8" s="339"/>
      <c r="M8" s="326"/>
      <c r="N8" s="326"/>
      <c r="O8" s="327"/>
      <c r="P8" s="328"/>
      <c r="Q8" s="329"/>
      <c r="R8" s="330"/>
      <c r="S8" s="331"/>
      <c r="T8" s="331"/>
      <c r="U8" s="340" t="str">
        <f>Birók!P22</f>
        <v xml:space="preserve"> </v>
      </c>
      <c r="V8" s="331"/>
      <c r="W8" s="331"/>
      <c r="X8" s="331"/>
      <c r="Y8" s="187"/>
      <c r="Z8" s="187"/>
      <c r="AA8" s="187" t="s">
        <v>117</v>
      </c>
      <c r="AB8" s="188">
        <v>90</v>
      </c>
      <c r="AC8" s="188">
        <v>60</v>
      </c>
      <c r="AD8" s="188">
        <v>40</v>
      </c>
      <c r="AE8" s="188">
        <v>25</v>
      </c>
      <c r="AF8" s="188">
        <v>10</v>
      </c>
      <c r="AG8" s="188">
        <v>5</v>
      </c>
      <c r="AH8" s="188">
        <v>2</v>
      </c>
      <c r="AI8" s="205"/>
      <c r="AJ8" s="205"/>
      <c r="AK8" s="205"/>
      <c r="AL8" s="331"/>
      <c r="AM8" s="331"/>
      <c r="AN8" s="331"/>
      <c r="AO8" s="331"/>
      <c r="AP8" s="331"/>
      <c r="AQ8" s="331"/>
      <c r="AR8" s="331"/>
      <c r="AS8" s="331"/>
    </row>
    <row r="9" spans="1:45" ht="12.9" customHeight="1" x14ac:dyDescent="0.25">
      <c r="A9" s="333">
        <v>2</v>
      </c>
      <c r="B9" s="323" t="str">
        <f>IF($E9="","",VLOOKUP($E9,'Lány 3 kcs. B ELO'!$A$7:$O$22,14))</f>
        <v/>
      </c>
      <c r="C9" s="208" t="str">
        <f>IF($E9="","",VLOOKUP($E9,'Lány 3 kcs. B ELO'!$A$7:$O$22,15))</f>
        <v/>
      </c>
      <c r="D9" s="208" t="str">
        <f>IF($E9="","",VLOOKUP($E9,'Lány 3 kcs. B ELO'!$A$7:$O$22,5))</f>
        <v/>
      </c>
      <c r="E9" s="324"/>
      <c r="F9" s="209" t="s">
        <v>399</v>
      </c>
      <c r="G9" s="209" t="s">
        <v>234</v>
      </c>
      <c r="H9" s="209"/>
      <c r="I9" s="209" t="str">
        <f>IF($E9="","",VLOOKUP($E9,'Lány 3 kcs. B ELO'!$A$7:$O$22,4))</f>
        <v/>
      </c>
      <c r="J9" s="341"/>
      <c r="K9" s="347" t="s">
        <v>405</v>
      </c>
      <c r="L9" s="342"/>
      <c r="M9" s="326"/>
      <c r="N9" s="326"/>
      <c r="O9" s="327"/>
      <c r="P9" s="328"/>
      <c r="Q9" s="329"/>
      <c r="R9" s="330"/>
      <c r="S9" s="331"/>
      <c r="T9" s="331"/>
      <c r="U9" s="340" t="str">
        <f>Birók!P23</f>
        <v xml:space="preserve"> </v>
      </c>
      <c r="V9" s="331"/>
      <c r="W9" s="331"/>
      <c r="X9" s="331"/>
      <c r="Y9" s="187"/>
      <c r="Z9" s="187"/>
      <c r="AA9" s="187" t="s">
        <v>118</v>
      </c>
      <c r="AB9" s="188">
        <v>60</v>
      </c>
      <c r="AC9" s="188">
        <v>40</v>
      </c>
      <c r="AD9" s="188">
        <v>25</v>
      </c>
      <c r="AE9" s="188">
        <v>10</v>
      </c>
      <c r="AF9" s="188">
        <v>5</v>
      </c>
      <c r="AG9" s="188">
        <v>2</v>
      </c>
      <c r="AH9" s="188">
        <v>1</v>
      </c>
      <c r="AI9" s="205"/>
      <c r="AJ9" s="205"/>
      <c r="AK9" s="205"/>
      <c r="AL9" s="331"/>
      <c r="AM9" s="331"/>
      <c r="AN9" s="331"/>
      <c r="AO9" s="331"/>
      <c r="AP9" s="331"/>
      <c r="AQ9" s="331"/>
      <c r="AR9" s="331"/>
      <c r="AS9" s="331"/>
    </row>
    <row r="10" spans="1:45" ht="12.9" customHeight="1" x14ac:dyDescent="0.25">
      <c r="A10" s="333"/>
      <c r="B10" s="334"/>
      <c r="C10" s="335"/>
      <c r="D10" s="335"/>
      <c r="E10" s="343"/>
      <c r="F10" s="326"/>
      <c r="G10" s="326"/>
      <c r="H10" s="336"/>
      <c r="I10" s="326"/>
      <c r="J10" s="344"/>
      <c r="K10" s="337" t="s">
        <v>177</v>
      </c>
      <c r="L10" s="345" t="s">
        <v>436</v>
      </c>
      <c r="M10" s="339" t="str">
        <f>UPPER(IF(OR(L10="a",L10="as"),K8,IF(OR(L10="b",L10="bs"),K12,0)))</f>
        <v xml:space="preserve">NAGY </v>
      </c>
      <c r="N10" s="346"/>
      <c r="O10" s="347"/>
      <c r="P10" s="347"/>
      <c r="Q10" s="329"/>
      <c r="R10" s="330"/>
      <c r="S10" s="331"/>
      <c r="T10" s="331"/>
      <c r="U10" s="340" t="str">
        <f>Birók!P24</f>
        <v xml:space="preserve"> </v>
      </c>
      <c r="V10" s="331"/>
      <c r="W10" s="331"/>
      <c r="X10" s="331"/>
      <c r="Y10" s="187"/>
      <c r="Z10" s="187"/>
      <c r="AA10" s="187" t="s">
        <v>120</v>
      </c>
      <c r="AB10" s="188">
        <v>40</v>
      </c>
      <c r="AC10" s="188">
        <v>25</v>
      </c>
      <c r="AD10" s="188">
        <v>15</v>
      </c>
      <c r="AE10" s="188">
        <v>7</v>
      </c>
      <c r="AF10" s="188">
        <v>4</v>
      </c>
      <c r="AG10" s="188">
        <v>1</v>
      </c>
      <c r="AH10" s="188">
        <v>0</v>
      </c>
      <c r="AI10" s="205"/>
      <c r="AJ10" s="205"/>
      <c r="AK10" s="205"/>
      <c r="AL10" s="331"/>
      <c r="AM10" s="331"/>
      <c r="AN10" s="331"/>
      <c r="AO10" s="331"/>
      <c r="AP10" s="331"/>
      <c r="AQ10" s="331"/>
      <c r="AR10" s="331"/>
      <c r="AS10" s="331"/>
    </row>
    <row r="11" spans="1:45" ht="12.9" customHeight="1" x14ac:dyDescent="0.25">
      <c r="A11" s="333">
        <v>3</v>
      </c>
      <c r="B11" s="323" t="str">
        <f>IF($E11="","",VLOOKUP($E11,'Lány 3 kcs. B ELO'!$A$7:$O$22,14))</f>
        <v/>
      </c>
      <c r="C11" s="208" t="str">
        <f>IF($E11="","",VLOOKUP($E11,'Lány 3 kcs. B ELO'!$A$7:$O$22,15))</f>
        <v/>
      </c>
      <c r="D11" s="208" t="str">
        <f>IF($E11="","",VLOOKUP($E11,'Lány 3 kcs. B ELO'!$A$7:$O$22,5))</f>
        <v/>
      </c>
      <c r="E11" s="324"/>
      <c r="F11" s="209" t="s">
        <v>398</v>
      </c>
      <c r="G11" s="209" t="s">
        <v>252</v>
      </c>
      <c r="H11" s="209"/>
      <c r="I11" s="209" t="str">
        <f>IF($E11="","",VLOOKUP($E11,'Lány 3 kcs. B ELO'!$A$7:$O$22,4))</f>
        <v/>
      </c>
      <c r="J11" s="325"/>
      <c r="K11" s="326"/>
      <c r="L11" s="348"/>
      <c r="M11" s="347" t="s">
        <v>403</v>
      </c>
      <c r="N11" s="349"/>
      <c r="O11" s="347"/>
      <c r="P11" s="347"/>
      <c r="Q11" s="329"/>
      <c r="R11" s="330"/>
      <c r="S11" s="331"/>
      <c r="T11" s="331"/>
      <c r="U11" s="340" t="str">
        <f>Birók!P25</f>
        <v xml:space="preserve"> </v>
      </c>
      <c r="V11" s="331"/>
      <c r="W11" s="331"/>
      <c r="X11" s="331"/>
      <c r="Y11" s="187"/>
      <c r="Z11" s="187"/>
      <c r="AA11" s="187" t="s">
        <v>121</v>
      </c>
      <c r="AB11" s="188">
        <v>25</v>
      </c>
      <c r="AC11" s="188">
        <v>15</v>
      </c>
      <c r="AD11" s="188">
        <v>10</v>
      </c>
      <c r="AE11" s="188">
        <v>6</v>
      </c>
      <c r="AF11" s="188">
        <v>3</v>
      </c>
      <c r="AG11" s="188">
        <v>1</v>
      </c>
      <c r="AH11" s="188">
        <v>0</v>
      </c>
      <c r="AI11" s="205"/>
      <c r="AJ11" s="205"/>
      <c r="AK11" s="205"/>
      <c r="AL11" s="331"/>
      <c r="AM11" s="331"/>
      <c r="AN11" s="331"/>
      <c r="AO11" s="331"/>
      <c r="AP11" s="331"/>
      <c r="AQ11" s="331"/>
      <c r="AR11" s="331"/>
      <c r="AS11" s="331"/>
    </row>
    <row r="12" spans="1:45" ht="12.9" customHeight="1" x14ac:dyDescent="0.25">
      <c r="A12" s="333"/>
      <c r="B12" s="334"/>
      <c r="C12" s="335"/>
      <c r="D12" s="335"/>
      <c r="E12" s="343"/>
      <c r="F12" s="326"/>
      <c r="G12" s="326"/>
      <c r="H12" s="336"/>
      <c r="I12" s="337" t="s">
        <v>177</v>
      </c>
      <c r="J12" s="338" t="s">
        <v>438</v>
      </c>
      <c r="K12" s="339" t="str">
        <f>UPPER(IF(OR(J12="a",J12="as"),F11,IF(OR(J12="b",J12="bs"),F13,0)))</f>
        <v>COLEMAN</v>
      </c>
      <c r="L12" s="350"/>
      <c r="M12" s="326"/>
      <c r="N12" s="349"/>
      <c r="O12" s="347"/>
      <c r="P12" s="347"/>
      <c r="Q12" s="329"/>
      <c r="R12" s="330"/>
      <c r="S12" s="331"/>
      <c r="T12" s="331"/>
      <c r="U12" s="340" t="str">
        <f>Birók!P26</f>
        <v xml:space="preserve"> </v>
      </c>
      <c r="V12" s="331"/>
      <c r="W12" s="331"/>
      <c r="X12" s="331"/>
      <c r="Y12" s="187"/>
      <c r="Z12" s="187"/>
      <c r="AA12" s="187" t="s">
        <v>123</v>
      </c>
      <c r="AB12" s="188">
        <v>15</v>
      </c>
      <c r="AC12" s="188">
        <v>10</v>
      </c>
      <c r="AD12" s="188">
        <v>6</v>
      </c>
      <c r="AE12" s="188">
        <v>3</v>
      </c>
      <c r="AF12" s="188">
        <v>1</v>
      </c>
      <c r="AG12" s="188">
        <v>0</v>
      </c>
      <c r="AH12" s="188">
        <v>0</v>
      </c>
      <c r="AI12" s="205"/>
      <c r="AJ12" s="205"/>
      <c r="AK12" s="205"/>
      <c r="AL12" s="331"/>
      <c r="AM12" s="331"/>
      <c r="AN12" s="331"/>
      <c r="AO12" s="331"/>
      <c r="AP12" s="331"/>
      <c r="AQ12" s="331"/>
      <c r="AR12" s="331"/>
      <c r="AS12" s="331"/>
    </row>
    <row r="13" spans="1:45" ht="12.9" customHeight="1" x14ac:dyDescent="0.25">
      <c r="A13" s="333">
        <v>4</v>
      </c>
      <c r="B13" s="323" t="str">
        <f>IF($E13="","",VLOOKUP($E13,'Lány 3 kcs. B ELO'!$A$7:$O$22,14))</f>
        <v/>
      </c>
      <c r="C13" s="208" t="str">
        <f>IF($E13="","",VLOOKUP($E13,'Lány 3 kcs. B ELO'!$A$7:$O$22,15))</f>
        <v/>
      </c>
      <c r="D13" s="208" t="str">
        <f>IF($E13="","",VLOOKUP($E13,'Lány 3 kcs. B ELO'!$A$7:$O$22,5))</f>
        <v/>
      </c>
      <c r="E13" s="324"/>
      <c r="F13" s="209" t="s">
        <v>389</v>
      </c>
      <c r="G13" s="209" t="s">
        <v>242</v>
      </c>
      <c r="H13" s="209"/>
      <c r="I13" s="209" t="str">
        <f>IF($E13="","",VLOOKUP($E13,'Lány 3 kcs. B ELO'!$A$7:$O$22,4))</f>
        <v/>
      </c>
      <c r="J13" s="351"/>
      <c r="K13" s="347" t="s">
        <v>403</v>
      </c>
      <c r="L13" s="326"/>
      <c r="M13" s="326"/>
      <c r="N13" s="349"/>
      <c r="O13" s="347"/>
      <c r="P13" s="347"/>
      <c r="Q13" s="329"/>
      <c r="R13" s="330"/>
      <c r="S13" s="331"/>
      <c r="T13" s="331"/>
      <c r="U13" s="340" t="str">
        <f>Birók!P27</f>
        <v xml:space="preserve"> </v>
      </c>
      <c r="V13" s="331"/>
      <c r="W13" s="331"/>
      <c r="X13" s="331"/>
      <c r="Y13" s="187"/>
      <c r="Z13" s="187"/>
      <c r="AA13" s="187" t="s">
        <v>124</v>
      </c>
      <c r="AB13" s="188">
        <v>10</v>
      </c>
      <c r="AC13" s="188">
        <v>6</v>
      </c>
      <c r="AD13" s="188">
        <v>3</v>
      </c>
      <c r="AE13" s="188">
        <v>1</v>
      </c>
      <c r="AF13" s="188">
        <v>0</v>
      </c>
      <c r="AG13" s="188">
        <v>0</v>
      </c>
      <c r="AH13" s="188">
        <v>0</v>
      </c>
      <c r="AI13" s="205"/>
      <c r="AJ13" s="205"/>
      <c r="AK13" s="205"/>
      <c r="AL13" s="331"/>
      <c r="AM13" s="331"/>
      <c r="AN13" s="331"/>
      <c r="AO13" s="331"/>
      <c r="AP13" s="331"/>
      <c r="AQ13" s="331"/>
      <c r="AR13" s="331"/>
      <c r="AS13" s="331"/>
    </row>
    <row r="14" spans="1:45" ht="12.9" customHeight="1" x14ac:dyDescent="0.25">
      <c r="A14" s="333"/>
      <c r="B14" s="334"/>
      <c r="C14" s="335"/>
      <c r="D14" s="335"/>
      <c r="E14" s="343"/>
      <c r="F14" s="326"/>
      <c r="G14" s="326"/>
      <c r="H14" s="336"/>
      <c r="I14" s="326"/>
      <c r="J14" s="344"/>
      <c r="K14" s="326"/>
      <c r="L14" s="326"/>
      <c r="M14" s="337" t="s">
        <v>177</v>
      </c>
      <c r="N14" s="345"/>
      <c r="O14" s="339" t="str">
        <f>UPPER(IF(OR(N14="a",N14="as"),M10,IF(OR(N14="b",N14="bs"),M18,0)))</f>
        <v>0</v>
      </c>
      <c r="P14" s="346"/>
      <c r="Q14" s="329"/>
      <c r="R14" s="330"/>
      <c r="S14" s="331"/>
      <c r="T14" s="331"/>
      <c r="U14" s="340" t="str">
        <f>Birók!P28</f>
        <v xml:space="preserve"> </v>
      </c>
      <c r="V14" s="331"/>
      <c r="W14" s="331"/>
      <c r="X14" s="331"/>
      <c r="Y14" s="187"/>
      <c r="Z14" s="187"/>
      <c r="AA14" s="187" t="s">
        <v>125</v>
      </c>
      <c r="AB14" s="188">
        <v>3</v>
      </c>
      <c r="AC14" s="188">
        <v>2</v>
      </c>
      <c r="AD14" s="188">
        <v>1</v>
      </c>
      <c r="AE14" s="188">
        <v>0</v>
      </c>
      <c r="AF14" s="188">
        <v>0</v>
      </c>
      <c r="AG14" s="188">
        <v>0</v>
      </c>
      <c r="AH14" s="188">
        <v>0</v>
      </c>
      <c r="AI14" s="205"/>
      <c r="AJ14" s="205"/>
      <c r="AK14" s="205"/>
      <c r="AL14" s="331"/>
      <c r="AM14" s="331"/>
      <c r="AN14" s="331"/>
      <c r="AO14" s="331"/>
      <c r="AP14" s="331"/>
      <c r="AQ14" s="331"/>
      <c r="AR14" s="331"/>
      <c r="AS14" s="331"/>
    </row>
    <row r="15" spans="1:45" ht="12.9" customHeight="1" x14ac:dyDescent="0.25">
      <c r="A15" s="333">
        <v>5</v>
      </c>
      <c r="B15" s="323" t="str">
        <f>IF($E15="","",VLOOKUP($E15,'Lány 3 kcs. B ELO'!$A$7:$O$22,14))</f>
        <v/>
      </c>
      <c r="C15" s="208" t="str">
        <f>IF($E15="","",VLOOKUP($E15,'Lány 3 kcs. B ELO'!$A$7:$O$22,15))</f>
        <v/>
      </c>
      <c r="D15" s="208" t="str">
        <f>IF($E15="","",VLOOKUP($E15,'Lány 3 kcs. B ELO'!$A$7:$O$22,5))</f>
        <v/>
      </c>
      <c r="E15" s="324"/>
      <c r="F15" s="209" t="s">
        <v>397</v>
      </c>
      <c r="G15" s="209" t="s">
        <v>228</v>
      </c>
      <c r="H15" s="209"/>
      <c r="I15" s="209" t="str">
        <f>IF($E15="","",VLOOKUP($E15,'Lány 3 kcs. B ELO'!$A$7:$O$22,4))</f>
        <v/>
      </c>
      <c r="J15" s="352"/>
      <c r="K15" s="326"/>
      <c r="L15" s="326"/>
      <c r="M15" s="326"/>
      <c r="N15" s="349"/>
      <c r="O15" s="326"/>
      <c r="P15" s="347"/>
      <c r="Q15" s="329"/>
      <c r="R15" s="330"/>
      <c r="S15" s="331"/>
      <c r="T15" s="331"/>
      <c r="U15" s="340" t="str">
        <f>Birók!P29</f>
        <v xml:space="preserve"> </v>
      </c>
      <c r="V15" s="331"/>
      <c r="W15" s="331"/>
      <c r="X15" s="331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205"/>
      <c r="AJ15" s="205"/>
      <c r="AK15" s="205"/>
      <c r="AL15" s="331"/>
      <c r="AM15" s="331"/>
      <c r="AN15" s="331"/>
      <c r="AO15" s="331"/>
      <c r="AP15" s="331"/>
      <c r="AQ15" s="331"/>
      <c r="AR15" s="331"/>
      <c r="AS15" s="331"/>
    </row>
    <row r="16" spans="1:45" ht="12.9" customHeight="1" x14ac:dyDescent="0.25">
      <c r="A16" s="333"/>
      <c r="B16" s="334"/>
      <c r="C16" s="335"/>
      <c r="D16" s="335"/>
      <c r="E16" s="343"/>
      <c r="F16" s="326"/>
      <c r="G16" s="326"/>
      <c r="H16" s="336"/>
      <c r="I16" s="337" t="s">
        <v>177</v>
      </c>
      <c r="J16" s="338" t="s">
        <v>438</v>
      </c>
      <c r="K16" s="339" t="str">
        <f>UPPER(IF(OR(J16="a",J16="as"),F15,IF(OR(J16="b",J16="bs"),F17,0)))</f>
        <v xml:space="preserve">CSÁSZÁR </v>
      </c>
      <c r="L16" s="339"/>
      <c r="M16" s="326"/>
      <c r="N16" s="349"/>
      <c r="O16" s="337"/>
      <c r="P16" s="347"/>
      <c r="Q16" s="329"/>
      <c r="R16" s="330"/>
      <c r="S16" s="331"/>
      <c r="T16" s="331"/>
      <c r="U16" s="353" t="str">
        <f>Birók!P30</f>
        <v>Egyik sem</v>
      </c>
      <c r="V16" s="331"/>
      <c r="W16" s="331"/>
      <c r="X16" s="331"/>
      <c r="Y16" s="187"/>
      <c r="Z16" s="187"/>
      <c r="AA16" s="187" t="s">
        <v>99</v>
      </c>
      <c r="AB16" s="188">
        <v>150</v>
      </c>
      <c r="AC16" s="188">
        <v>120</v>
      </c>
      <c r="AD16" s="188">
        <v>90</v>
      </c>
      <c r="AE16" s="188">
        <v>60</v>
      </c>
      <c r="AF16" s="188">
        <v>40</v>
      </c>
      <c r="AG16" s="188">
        <v>25</v>
      </c>
      <c r="AH16" s="188">
        <v>15</v>
      </c>
      <c r="AI16" s="205"/>
      <c r="AJ16" s="205"/>
      <c r="AK16" s="205"/>
      <c r="AL16" s="331"/>
      <c r="AM16" s="331"/>
      <c r="AN16" s="331"/>
      <c r="AO16" s="331"/>
      <c r="AP16" s="331"/>
      <c r="AQ16" s="331"/>
      <c r="AR16" s="331"/>
      <c r="AS16" s="331"/>
    </row>
    <row r="17" spans="1:45" ht="12.9" customHeight="1" x14ac:dyDescent="0.25">
      <c r="A17" s="333">
        <v>6</v>
      </c>
      <c r="B17" s="323" t="str">
        <f>IF($E17="","",VLOOKUP($E17,'Lány 3 kcs. B ELO'!$A$7:$O$22,14))</f>
        <v/>
      </c>
      <c r="C17" s="208" t="str">
        <f>IF($E17="","",VLOOKUP($E17,'Lány 3 kcs. B ELO'!$A$7:$O$22,15))</f>
        <v/>
      </c>
      <c r="D17" s="208" t="str">
        <f>IF($E17="","",VLOOKUP($E17,'Lány 3 kcs. B ELO'!$A$7:$O$22,5))</f>
        <v/>
      </c>
      <c r="E17" s="324"/>
      <c r="F17" s="209" t="s">
        <v>435</v>
      </c>
      <c r="G17" s="209" t="s">
        <v>200</v>
      </c>
      <c r="H17" s="209"/>
      <c r="I17" s="209" t="str">
        <f>IF($E17="","",VLOOKUP($E17,'Lány 3 kcs. B ELO'!$A$7:$O$22,4))</f>
        <v/>
      </c>
      <c r="J17" s="341"/>
      <c r="K17" s="347" t="s">
        <v>439</v>
      </c>
      <c r="L17" s="342"/>
      <c r="M17" s="326"/>
      <c r="N17" s="349"/>
      <c r="O17" s="347"/>
      <c r="P17" s="347"/>
      <c r="Q17" s="329"/>
      <c r="R17" s="330"/>
      <c r="S17" s="331"/>
      <c r="T17" s="331"/>
      <c r="U17" s="331"/>
      <c r="V17" s="331"/>
      <c r="W17" s="331"/>
      <c r="X17" s="331"/>
      <c r="Y17" s="187"/>
      <c r="Z17" s="187"/>
      <c r="AA17" s="187" t="s">
        <v>102</v>
      </c>
      <c r="AB17" s="188">
        <v>120</v>
      </c>
      <c r="AC17" s="188">
        <v>90</v>
      </c>
      <c r="AD17" s="188">
        <v>60</v>
      </c>
      <c r="AE17" s="188">
        <v>40</v>
      </c>
      <c r="AF17" s="188">
        <v>25</v>
      </c>
      <c r="AG17" s="188">
        <v>15</v>
      </c>
      <c r="AH17" s="188">
        <v>8</v>
      </c>
      <c r="AI17" s="205"/>
      <c r="AJ17" s="205"/>
      <c r="AK17" s="205"/>
      <c r="AL17" s="331"/>
      <c r="AM17" s="331"/>
      <c r="AN17" s="331"/>
      <c r="AO17" s="331"/>
      <c r="AP17" s="331"/>
      <c r="AQ17" s="331"/>
      <c r="AR17" s="331"/>
      <c r="AS17" s="331"/>
    </row>
    <row r="18" spans="1:45" ht="12.9" customHeight="1" x14ac:dyDescent="0.25">
      <c r="A18" s="333"/>
      <c r="B18" s="334"/>
      <c r="C18" s="335"/>
      <c r="D18" s="335"/>
      <c r="E18" s="343"/>
      <c r="F18" s="326"/>
      <c r="G18" s="326"/>
      <c r="H18" s="336"/>
      <c r="I18" s="326"/>
      <c r="J18" s="344"/>
      <c r="K18" s="337" t="s">
        <v>177</v>
      </c>
      <c r="L18" s="345" t="s">
        <v>438</v>
      </c>
      <c r="M18" s="339" t="str">
        <f>UPPER(IF(OR(L18="a",L18="as"),K16,IF(OR(L18="b",L18="bs"),K20,0)))</f>
        <v>SZANDA</v>
      </c>
      <c r="N18" s="354"/>
      <c r="O18" s="347"/>
      <c r="P18" s="347"/>
      <c r="Q18" s="329"/>
      <c r="R18" s="330"/>
      <c r="S18" s="331"/>
      <c r="T18" s="331"/>
      <c r="U18" s="331"/>
      <c r="V18" s="331"/>
      <c r="W18" s="331"/>
      <c r="X18" s="331"/>
      <c r="Y18" s="187"/>
      <c r="Z18" s="187"/>
      <c r="AA18" s="187" t="s">
        <v>105</v>
      </c>
      <c r="AB18" s="188">
        <v>90</v>
      </c>
      <c r="AC18" s="188">
        <v>60</v>
      </c>
      <c r="AD18" s="188">
        <v>40</v>
      </c>
      <c r="AE18" s="188">
        <v>25</v>
      </c>
      <c r="AF18" s="188">
        <v>15</v>
      </c>
      <c r="AG18" s="188">
        <v>8</v>
      </c>
      <c r="AH18" s="188">
        <v>4</v>
      </c>
      <c r="AI18" s="205"/>
      <c r="AJ18" s="205"/>
      <c r="AK18" s="205"/>
      <c r="AL18" s="331"/>
      <c r="AM18" s="331"/>
      <c r="AN18" s="331"/>
      <c r="AO18" s="331"/>
      <c r="AP18" s="331"/>
      <c r="AQ18" s="331"/>
      <c r="AR18" s="331"/>
      <c r="AS18" s="331"/>
    </row>
    <row r="19" spans="1:45" ht="12.9" customHeight="1" x14ac:dyDescent="0.25">
      <c r="A19" s="333">
        <v>7</v>
      </c>
      <c r="B19" s="323" t="str">
        <f>IF($E19="","",VLOOKUP($E19,'Lány 3 kcs. B ELO'!$A$7:$O$22,14))</f>
        <v/>
      </c>
      <c r="C19" s="208" t="str">
        <f>IF($E19="","",VLOOKUP($E19,'Lány 3 kcs. B ELO'!$A$7:$O$22,15))</f>
        <v/>
      </c>
      <c r="D19" s="208" t="str">
        <f>IF($E19="","",VLOOKUP($E19,'Lány 3 kcs. B ELO'!$A$7:$O$22,5))</f>
        <v/>
      </c>
      <c r="E19" s="324"/>
      <c r="F19" s="209" t="s">
        <v>393</v>
      </c>
      <c r="G19" s="209" t="s">
        <v>222</v>
      </c>
      <c r="H19" s="209"/>
      <c r="I19" s="209" t="str">
        <f>IF($E19="","",VLOOKUP($E19,'Lány 3 kcs. B ELO'!$A$7:$O$22,4))</f>
        <v/>
      </c>
      <c r="J19" s="325"/>
      <c r="K19" s="326"/>
      <c r="L19" s="348"/>
      <c r="M19" s="347" t="s">
        <v>403</v>
      </c>
      <c r="N19" s="347"/>
      <c r="O19" s="347"/>
      <c r="P19" s="347"/>
      <c r="Q19" s="329"/>
      <c r="R19" s="330"/>
      <c r="S19" s="331"/>
      <c r="T19" s="331"/>
      <c r="U19" s="331"/>
      <c r="V19" s="331"/>
      <c r="W19" s="331"/>
      <c r="X19" s="331"/>
      <c r="Y19" s="187"/>
      <c r="Z19" s="187"/>
      <c r="AA19" s="187" t="s">
        <v>115</v>
      </c>
      <c r="AB19" s="188">
        <v>60</v>
      </c>
      <c r="AC19" s="188">
        <v>40</v>
      </c>
      <c r="AD19" s="188">
        <v>25</v>
      </c>
      <c r="AE19" s="188">
        <v>15</v>
      </c>
      <c r="AF19" s="188">
        <v>8</v>
      </c>
      <c r="AG19" s="188">
        <v>4</v>
      </c>
      <c r="AH19" s="188">
        <v>2</v>
      </c>
      <c r="AI19" s="205"/>
      <c r="AJ19" s="205"/>
      <c r="AK19" s="205"/>
      <c r="AL19" s="331"/>
      <c r="AM19" s="331"/>
      <c r="AN19" s="331"/>
      <c r="AO19" s="331"/>
      <c r="AP19" s="331"/>
      <c r="AQ19" s="331"/>
      <c r="AR19" s="331"/>
      <c r="AS19" s="331"/>
    </row>
    <row r="20" spans="1:45" ht="12.9" customHeight="1" x14ac:dyDescent="0.25">
      <c r="A20" s="333"/>
      <c r="B20" s="334"/>
      <c r="C20" s="335"/>
      <c r="D20" s="335"/>
      <c r="E20" s="334"/>
      <c r="F20" s="326"/>
      <c r="G20" s="326"/>
      <c r="H20" s="336"/>
      <c r="I20" s="337" t="s">
        <v>177</v>
      </c>
      <c r="J20" s="338" t="s">
        <v>438</v>
      </c>
      <c r="K20" s="339" t="str">
        <f>UPPER(IF(OR(J20="a",J20="as"),F19,IF(OR(J20="b",J20="bs"),F21,0)))</f>
        <v>SZANDA</v>
      </c>
      <c r="L20" s="350"/>
      <c r="M20" s="326"/>
      <c r="N20" s="347"/>
      <c r="O20" s="347"/>
      <c r="P20" s="347"/>
      <c r="Q20" s="329"/>
      <c r="R20" s="330"/>
      <c r="S20" s="331"/>
      <c r="T20" s="331"/>
      <c r="U20" s="331"/>
      <c r="V20" s="331"/>
      <c r="W20" s="331"/>
      <c r="X20" s="331"/>
      <c r="Y20" s="187"/>
      <c r="Z20" s="187"/>
      <c r="AA20" s="187" t="s">
        <v>116</v>
      </c>
      <c r="AB20" s="188">
        <v>40</v>
      </c>
      <c r="AC20" s="188">
        <v>25</v>
      </c>
      <c r="AD20" s="188">
        <v>15</v>
      </c>
      <c r="AE20" s="188">
        <v>8</v>
      </c>
      <c r="AF20" s="188">
        <v>4</v>
      </c>
      <c r="AG20" s="188">
        <v>2</v>
      </c>
      <c r="AH20" s="188">
        <v>1</v>
      </c>
      <c r="AI20" s="205"/>
      <c r="AJ20" s="205"/>
      <c r="AK20" s="205"/>
      <c r="AL20" s="331"/>
      <c r="AM20" s="331"/>
      <c r="AN20" s="331"/>
      <c r="AO20" s="331"/>
      <c r="AP20" s="331"/>
      <c r="AQ20" s="331"/>
      <c r="AR20" s="331"/>
      <c r="AS20" s="331"/>
    </row>
    <row r="21" spans="1:45" ht="12.9" customHeight="1" x14ac:dyDescent="0.25">
      <c r="A21" s="322">
        <v>8</v>
      </c>
      <c r="B21" s="323" t="str">
        <f>IF($E21="","",VLOOKUP($E21,'Lány 3 kcs. B ELO'!$A$7:$O$22,14))</f>
        <v/>
      </c>
      <c r="C21" s="208" t="str">
        <f>IF($E21="","",VLOOKUP($E21,'Lány 3 kcs. B ELO'!$A$7:$O$22,15))</f>
        <v/>
      </c>
      <c r="D21" s="208" t="str">
        <f>IF($E21="","",VLOOKUP($E21,'Lány 3 kcs. B ELO'!$A$7:$O$22,5))</f>
        <v/>
      </c>
      <c r="E21" s="324"/>
      <c r="F21" s="284" t="s">
        <v>394</v>
      </c>
      <c r="G21" s="284" t="s">
        <v>395</v>
      </c>
      <c r="H21" s="284"/>
      <c r="I21" s="284" t="str">
        <f>IF($E21="","",VLOOKUP($E21,'Lány 3 kcs. B ELO'!$A$7:$O$22,4))</f>
        <v/>
      </c>
      <c r="J21" s="351"/>
      <c r="K21" s="347" t="s">
        <v>403</v>
      </c>
      <c r="L21" s="326"/>
      <c r="M21" s="326"/>
      <c r="N21" s="347"/>
      <c r="O21" s="347"/>
      <c r="P21" s="347"/>
      <c r="Q21" s="329"/>
      <c r="R21" s="330"/>
      <c r="S21" s="331"/>
      <c r="T21" s="331"/>
      <c r="U21" s="331"/>
      <c r="V21" s="331"/>
      <c r="W21" s="331"/>
      <c r="X21" s="331"/>
      <c r="Y21" s="187"/>
      <c r="Z21" s="187"/>
      <c r="AA21" s="187" t="s">
        <v>117</v>
      </c>
      <c r="AB21" s="188">
        <v>25</v>
      </c>
      <c r="AC21" s="188">
        <v>15</v>
      </c>
      <c r="AD21" s="188">
        <v>10</v>
      </c>
      <c r="AE21" s="188">
        <v>6</v>
      </c>
      <c r="AF21" s="188">
        <v>3</v>
      </c>
      <c r="AG21" s="188">
        <v>1</v>
      </c>
      <c r="AH21" s="188">
        <v>0</v>
      </c>
      <c r="AI21" s="205"/>
      <c r="AJ21" s="205"/>
      <c r="AK21" s="205"/>
      <c r="AL21" s="331"/>
      <c r="AM21" s="331"/>
      <c r="AN21" s="331"/>
      <c r="AO21" s="331"/>
      <c r="AP21" s="331"/>
      <c r="AQ21" s="331"/>
      <c r="AR21" s="331"/>
      <c r="AS21" s="331"/>
    </row>
    <row r="22" spans="1:45" ht="9.6" customHeight="1" x14ac:dyDescent="0.25">
      <c r="A22" s="355"/>
      <c r="B22" s="327"/>
      <c r="C22" s="327"/>
      <c r="D22" s="327"/>
      <c r="E22" s="334"/>
      <c r="F22" s="327"/>
      <c r="G22" s="327"/>
      <c r="H22" s="327"/>
      <c r="I22" s="327"/>
      <c r="J22" s="334"/>
      <c r="K22" s="327"/>
      <c r="L22" s="327"/>
      <c r="M22" s="327"/>
      <c r="N22" s="329"/>
      <c r="O22" s="329"/>
      <c r="P22" s="329"/>
      <c r="Q22" s="329"/>
      <c r="R22" s="330"/>
      <c r="S22" s="331"/>
      <c r="T22" s="331"/>
      <c r="U22" s="331"/>
      <c r="V22" s="331"/>
      <c r="W22" s="331"/>
      <c r="X22" s="331"/>
      <c r="Y22" s="187"/>
      <c r="Z22" s="187"/>
      <c r="AA22" s="187" t="s">
        <v>118</v>
      </c>
      <c r="AB22" s="188">
        <v>15</v>
      </c>
      <c r="AC22" s="188">
        <v>10</v>
      </c>
      <c r="AD22" s="188">
        <v>6</v>
      </c>
      <c r="AE22" s="188">
        <v>3</v>
      </c>
      <c r="AF22" s="188">
        <v>1</v>
      </c>
      <c r="AG22" s="188">
        <v>0</v>
      </c>
      <c r="AH22" s="188">
        <v>0</v>
      </c>
      <c r="AI22" s="205"/>
      <c r="AJ22" s="205"/>
      <c r="AK22" s="205"/>
      <c r="AL22" s="331"/>
      <c r="AM22" s="331"/>
      <c r="AN22" s="331"/>
      <c r="AO22" s="331"/>
      <c r="AP22" s="331"/>
      <c r="AQ22" s="331"/>
      <c r="AR22" s="331"/>
      <c r="AS22" s="331"/>
    </row>
    <row r="23" spans="1:45" ht="9.6" customHeight="1" x14ac:dyDescent="0.25">
      <c r="A23" s="356"/>
      <c r="B23" s="334"/>
      <c r="C23" s="334"/>
      <c r="D23" s="334"/>
      <c r="E23" s="334"/>
      <c r="F23" s="327"/>
      <c r="G23" s="327"/>
      <c r="H23" s="331"/>
      <c r="I23" s="357"/>
      <c r="J23" s="334"/>
      <c r="K23" s="327"/>
      <c r="L23" s="327"/>
      <c r="M23" s="327"/>
      <c r="N23" s="329"/>
      <c r="O23" s="329"/>
      <c r="P23" s="329"/>
      <c r="Q23" s="329"/>
      <c r="R23" s="330"/>
      <c r="S23" s="331"/>
      <c r="T23" s="331"/>
      <c r="U23" s="331"/>
      <c r="V23" s="331"/>
      <c r="W23" s="331"/>
      <c r="X23" s="331"/>
      <c r="Y23" s="187"/>
      <c r="Z23" s="187"/>
      <c r="AA23" s="187" t="s">
        <v>120</v>
      </c>
      <c r="AB23" s="188">
        <v>10</v>
      </c>
      <c r="AC23" s="188">
        <v>6</v>
      </c>
      <c r="AD23" s="188">
        <v>3</v>
      </c>
      <c r="AE23" s="188">
        <v>1</v>
      </c>
      <c r="AF23" s="188">
        <v>0</v>
      </c>
      <c r="AG23" s="188">
        <v>0</v>
      </c>
      <c r="AH23" s="188">
        <v>0</v>
      </c>
      <c r="AI23" s="205"/>
      <c r="AJ23" s="205"/>
      <c r="AK23" s="205"/>
      <c r="AL23" s="331"/>
      <c r="AM23" s="331"/>
      <c r="AN23" s="331"/>
      <c r="AO23" s="331"/>
      <c r="AP23" s="331"/>
      <c r="AQ23" s="331"/>
      <c r="AR23" s="331"/>
      <c r="AS23" s="331"/>
    </row>
    <row r="24" spans="1:45" ht="9.6" customHeight="1" x14ac:dyDescent="0.25">
      <c r="A24" s="356"/>
      <c r="B24" s="327"/>
      <c r="C24" s="327"/>
      <c r="D24" s="327"/>
      <c r="E24" s="334"/>
      <c r="F24" s="327"/>
      <c r="G24" s="327"/>
      <c r="H24" s="327"/>
      <c r="I24" s="327"/>
      <c r="J24" s="334"/>
      <c r="K24" s="327"/>
      <c r="L24" s="358"/>
      <c r="M24" s="327"/>
      <c r="N24" s="329"/>
      <c r="O24" s="329"/>
      <c r="P24" s="329"/>
      <c r="Q24" s="329"/>
      <c r="R24" s="330"/>
      <c r="S24" s="331"/>
      <c r="T24" s="331"/>
      <c r="U24" s="331"/>
      <c r="V24" s="331"/>
      <c r="W24" s="331"/>
      <c r="X24" s="331"/>
      <c r="Y24" s="187"/>
      <c r="Z24" s="187"/>
      <c r="AA24" s="187" t="s">
        <v>121</v>
      </c>
      <c r="AB24" s="188">
        <v>6</v>
      </c>
      <c r="AC24" s="188">
        <v>3</v>
      </c>
      <c r="AD24" s="188">
        <v>1</v>
      </c>
      <c r="AE24" s="188">
        <v>0</v>
      </c>
      <c r="AF24" s="188">
        <v>0</v>
      </c>
      <c r="AG24" s="188">
        <v>0</v>
      </c>
      <c r="AH24" s="188">
        <v>0</v>
      </c>
      <c r="AI24" s="205"/>
      <c r="AJ24" s="205"/>
      <c r="AK24" s="205"/>
      <c r="AL24" s="331"/>
      <c r="AM24" s="331"/>
      <c r="AN24" s="331"/>
      <c r="AO24" s="331"/>
      <c r="AP24" s="331"/>
      <c r="AQ24" s="331"/>
      <c r="AR24" s="331"/>
      <c r="AS24" s="331"/>
    </row>
    <row r="25" spans="1:45" ht="9.6" customHeight="1" x14ac:dyDescent="0.25">
      <c r="A25" s="356"/>
      <c r="B25" s="334"/>
      <c r="C25" s="334"/>
      <c r="D25" s="334"/>
      <c r="E25" s="334"/>
      <c r="F25" s="327"/>
      <c r="G25" s="327"/>
      <c r="H25" s="331"/>
      <c r="I25" s="327"/>
      <c r="J25" s="334"/>
      <c r="K25" s="357"/>
      <c r="L25" s="334"/>
      <c r="M25" s="327"/>
      <c r="N25" s="329"/>
      <c r="O25" s="329"/>
      <c r="P25" s="329"/>
      <c r="Q25" s="329"/>
      <c r="R25" s="330"/>
      <c r="S25" s="331"/>
      <c r="T25" s="331"/>
      <c r="U25" s="331"/>
      <c r="V25" s="331"/>
      <c r="W25" s="331"/>
      <c r="X25" s="331"/>
      <c r="Y25" s="187"/>
      <c r="Z25" s="187"/>
      <c r="AA25" s="187" t="s">
        <v>123</v>
      </c>
      <c r="AB25" s="188">
        <v>3</v>
      </c>
      <c r="AC25" s="188">
        <v>2</v>
      </c>
      <c r="AD25" s="188">
        <v>1</v>
      </c>
      <c r="AE25" s="188">
        <v>0</v>
      </c>
      <c r="AF25" s="188">
        <v>0</v>
      </c>
      <c r="AG25" s="188">
        <v>0</v>
      </c>
      <c r="AH25" s="188">
        <v>0</v>
      </c>
      <c r="AI25" s="205"/>
      <c r="AJ25" s="205"/>
      <c r="AK25" s="205"/>
      <c r="AL25" s="331"/>
      <c r="AM25" s="331"/>
      <c r="AN25" s="331"/>
      <c r="AO25" s="331"/>
      <c r="AP25" s="331"/>
      <c r="AQ25" s="331"/>
      <c r="AR25" s="331"/>
      <c r="AS25" s="331"/>
    </row>
    <row r="26" spans="1:45" ht="9.6" customHeight="1" x14ac:dyDescent="0.25">
      <c r="A26" s="356"/>
      <c r="B26" s="327"/>
      <c r="C26" s="327"/>
      <c r="D26" s="327"/>
      <c r="E26" s="334"/>
      <c r="F26" s="327"/>
      <c r="G26" s="327"/>
      <c r="H26" s="327"/>
      <c r="I26" s="327"/>
      <c r="J26" s="334"/>
      <c r="K26" s="327"/>
      <c r="L26" s="327"/>
      <c r="M26" s="327"/>
      <c r="N26" s="329"/>
      <c r="O26" s="329"/>
      <c r="P26" s="329"/>
      <c r="Q26" s="329"/>
      <c r="R26" s="330"/>
      <c r="S26" s="359"/>
      <c r="T26" s="331"/>
      <c r="U26" s="331"/>
      <c r="V26" s="331"/>
      <c r="W26" s="331"/>
      <c r="X26" s="331"/>
      <c r="AI26" s="205"/>
      <c r="AJ26" s="205"/>
      <c r="AK26" s="205"/>
      <c r="AL26" s="331"/>
      <c r="AM26" s="331"/>
      <c r="AN26" s="331"/>
      <c r="AO26" s="331"/>
      <c r="AP26" s="331"/>
      <c r="AQ26" s="331"/>
      <c r="AR26" s="331"/>
      <c r="AS26" s="331"/>
    </row>
    <row r="27" spans="1:45" ht="9.6" customHeight="1" x14ac:dyDescent="0.25">
      <c r="A27" s="356"/>
      <c r="B27" s="334"/>
      <c r="C27" s="334"/>
      <c r="D27" s="334"/>
      <c r="E27" s="334"/>
      <c r="F27" s="327"/>
      <c r="G27" s="327"/>
      <c r="H27" s="331"/>
      <c r="I27" s="357"/>
      <c r="J27" s="334"/>
      <c r="K27" s="327"/>
      <c r="L27" s="327"/>
      <c r="M27" s="327"/>
      <c r="N27" s="329"/>
      <c r="O27" s="329"/>
      <c r="P27" s="329"/>
      <c r="Q27" s="329"/>
      <c r="R27" s="330"/>
      <c r="S27" s="331"/>
      <c r="T27" s="331"/>
      <c r="U27" s="331"/>
      <c r="V27" s="331"/>
      <c r="W27" s="331"/>
      <c r="X27" s="331"/>
      <c r="AI27" s="205"/>
      <c r="AJ27" s="205"/>
      <c r="AK27" s="205"/>
      <c r="AL27" s="331"/>
      <c r="AM27" s="331"/>
      <c r="AN27" s="331"/>
      <c r="AO27" s="331"/>
      <c r="AP27" s="331"/>
      <c r="AQ27" s="331"/>
      <c r="AR27" s="331"/>
      <c r="AS27" s="331"/>
    </row>
    <row r="28" spans="1:45" ht="9.6" customHeight="1" x14ac:dyDescent="0.25">
      <c r="A28" s="356"/>
      <c r="B28" s="327"/>
      <c r="C28" s="327"/>
      <c r="D28" s="327"/>
      <c r="E28" s="334"/>
      <c r="F28" s="327"/>
      <c r="G28" s="327"/>
      <c r="H28" s="327"/>
      <c r="I28" s="327"/>
      <c r="J28" s="334"/>
      <c r="K28" s="327"/>
      <c r="L28" s="327"/>
      <c r="M28" s="327"/>
      <c r="N28" s="329"/>
      <c r="O28" s="329"/>
      <c r="P28" s="329"/>
      <c r="Q28" s="329"/>
      <c r="R28" s="330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60"/>
      <c r="AJ28" s="360"/>
      <c r="AK28" s="360"/>
      <c r="AL28" s="331"/>
      <c r="AM28" s="331"/>
      <c r="AN28" s="331"/>
      <c r="AO28" s="331"/>
      <c r="AP28" s="331"/>
      <c r="AQ28" s="331"/>
      <c r="AR28" s="331"/>
      <c r="AS28" s="331"/>
    </row>
    <row r="29" spans="1:45" ht="9.6" customHeight="1" x14ac:dyDescent="0.25">
      <c r="A29" s="356"/>
      <c r="B29" s="334"/>
      <c r="C29" s="334"/>
      <c r="D29" s="334"/>
      <c r="E29" s="334"/>
      <c r="F29" s="327"/>
      <c r="G29" s="327"/>
      <c r="H29" s="331"/>
      <c r="I29" s="327"/>
      <c r="J29" s="334"/>
      <c r="K29" s="327"/>
      <c r="L29" s="327"/>
      <c r="M29" s="357"/>
      <c r="N29" s="334"/>
      <c r="O29" s="327"/>
      <c r="P29" s="329"/>
      <c r="Q29" s="329"/>
      <c r="R29" s="330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60"/>
      <c r="AJ29" s="360"/>
      <c r="AK29" s="360"/>
      <c r="AL29" s="331"/>
      <c r="AM29" s="331"/>
      <c r="AN29" s="331"/>
      <c r="AO29" s="331"/>
      <c r="AP29" s="331"/>
      <c r="AQ29" s="331"/>
      <c r="AR29" s="331"/>
      <c r="AS29" s="331"/>
    </row>
    <row r="30" spans="1:45" ht="9.6" customHeight="1" x14ac:dyDescent="0.25">
      <c r="A30" s="356"/>
      <c r="B30" s="327"/>
      <c r="C30" s="327"/>
      <c r="D30" s="327"/>
      <c r="E30" s="334"/>
      <c r="F30" s="327"/>
      <c r="G30" s="327"/>
      <c r="H30" s="327"/>
      <c r="I30" s="327"/>
      <c r="J30" s="334"/>
      <c r="K30" s="327"/>
      <c r="L30" s="327"/>
      <c r="M30" s="327"/>
      <c r="N30" s="329"/>
      <c r="O30" s="327"/>
      <c r="P30" s="329"/>
      <c r="Q30" s="329"/>
      <c r="R30" s="330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60"/>
      <c r="AJ30" s="360"/>
      <c r="AK30" s="360"/>
      <c r="AL30" s="331"/>
      <c r="AM30" s="331"/>
      <c r="AN30" s="331"/>
      <c r="AO30" s="331"/>
      <c r="AP30" s="331"/>
      <c r="AQ30" s="331"/>
      <c r="AR30" s="331"/>
      <c r="AS30" s="331"/>
    </row>
    <row r="31" spans="1:45" ht="9.6" customHeight="1" x14ac:dyDescent="0.25">
      <c r="A31" s="356"/>
      <c r="B31" s="334"/>
      <c r="C31" s="334"/>
      <c r="D31" s="334"/>
      <c r="E31" s="334"/>
      <c r="F31" s="327"/>
      <c r="G31" s="327"/>
      <c r="H31" s="331"/>
      <c r="I31" s="357"/>
      <c r="J31" s="334"/>
      <c r="K31" s="327"/>
      <c r="L31" s="327"/>
      <c r="M31" s="327"/>
      <c r="N31" s="329"/>
      <c r="O31" s="329"/>
      <c r="P31" s="329"/>
      <c r="Q31" s="329"/>
      <c r="R31" s="330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60"/>
      <c r="AJ31" s="360"/>
      <c r="AK31" s="360"/>
      <c r="AL31" s="331"/>
      <c r="AM31" s="331"/>
      <c r="AN31" s="331"/>
      <c r="AO31" s="331"/>
      <c r="AP31" s="331"/>
      <c r="AQ31" s="331"/>
      <c r="AR31" s="331"/>
      <c r="AS31" s="331"/>
    </row>
    <row r="32" spans="1:45" ht="9.6" customHeight="1" x14ac:dyDescent="0.25">
      <c r="A32" s="356"/>
      <c r="B32" s="327"/>
      <c r="C32" s="327"/>
      <c r="D32" s="327"/>
      <c r="E32" s="334"/>
      <c r="F32" s="327"/>
      <c r="G32" s="327"/>
      <c r="H32" s="327"/>
      <c r="I32" s="327"/>
      <c r="J32" s="334"/>
      <c r="K32" s="327"/>
      <c r="L32" s="358"/>
      <c r="M32" s="327"/>
      <c r="N32" s="329"/>
      <c r="O32" s="329"/>
      <c r="P32" s="329"/>
      <c r="Q32" s="329"/>
      <c r="R32" s="330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60"/>
      <c r="AJ32" s="360"/>
      <c r="AK32" s="360"/>
      <c r="AL32" s="331"/>
      <c r="AM32" s="331"/>
      <c r="AN32" s="331"/>
      <c r="AO32" s="331"/>
      <c r="AP32" s="331"/>
      <c r="AQ32" s="331"/>
      <c r="AR32" s="331"/>
      <c r="AS32" s="331"/>
    </row>
    <row r="33" spans="1:45" ht="9.6" customHeight="1" x14ac:dyDescent="0.25">
      <c r="A33" s="356"/>
      <c r="B33" s="334"/>
      <c r="C33" s="334"/>
      <c r="D33" s="334"/>
      <c r="E33" s="334"/>
      <c r="F33" s="327"/>
      <c r="G33" s="327"/>
      <c r="H33" s="331"/>
      <c r="I33" s="327"/>
      <c r="J33" s="334"/>
      <c r="K33" s="357"/>
      <c r="L33" s="334"/>
      <c r="M33" s="327"/>
      <c r="N33" s="329"/>
      <c r="O33" s="329"/>
      <c r="P33" s="329"/>
      <c r="Q33" s="329"/>
      <c r="R33" s="330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60"/>
      <c r="AJ33" s="360"/>
      <c r="AK33" s="360"/>
      <c r="AL33" s="331"/>
      <c r="AM33" s="331"/>
      <c r="AN33" s="331"/>
      <c r="AO33" s="331"/>
      <c r="AP33" s="331"/>
      <c r="AQ33" s="331"/>
      <c r="AR33" s="331"/>
      <c r="AS33" s="331"/>
    </row>
    <row r="34" spans="1:45" ht="9.6" customHeight="1" x14ac:dyDescent="0.25">
      <c r="A34" s="356"/>
      <c r="B34" s="327"/>
      <c r="C34" s="327"/>
      <c r="D34" s="327"/>
      <c r="E34" s="334"/>
      <c r="F34" s="327"/>
      <c r="G34" s="327"/>
      <c r="H34" s="327"/>
      <c r="I34" s="327"/>
      <c r="J34" s="334"/>
      <c r="K34" s="327"/>
      <c r="L34" s="327"/>
      <c r="M34" s="327"/>
      <c r="N34" s="329"/>
      <c r="O34" s="329"/>
      <c r="P34" s="329"/>
      <c r="Q34" s="329"/>
      <c r="R34" s="330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60"/>
      <c r="AJ34" s="360"/>
      <c r="AK34" s="360"/>
      <c r="AL34" s="331"/>
      <c r="AM34" s="331"/>
      <c r="AN34" s="331"/>
      <c r="AO34" s="331"/>
      <c r="AP34" s="331"/>
      <c r="AQ34" s="331"/>
      <c r="AR34" s="331"/>
      <c r="AS34" s="331"/>
    </row>
    <row r="35" spans="1:45" ht="9.6" customHeight="1" x14ac:dyDescent="0.25">
      <c r="A35" s="356"/>
      <c r="B35" s="334"/>
      <c r="C35" s="334"/>
      <c r="D35" s="334"/>
      <c r="E35" s="334"/>
      <c r="F35" s="327"/>
      <c r="G35" s="327"/>
      <c r="H35" s="331"/>
      <c r="I35" s="357"/>
      <c r="J35" s="334"/>
      <c r="K35" s="327"/>
      <c r="L35" s="327"/>
      <c r="M35" s="327"/>
      <c r="N35" s="329"/>
      <c r="O35" s="329"/>
      <c r="P35" s="329"/>
      <c r="Q35" s="329"/>
      <c r="R35" s="330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60"/>
      <c r="AJ35" s="360"/>
      <c r="AK35" s="360"/>
      <c r="AL35" s="331"/>
      <c r="AM35" s="331"/>
      <c r="AN35" s="331"/>
      <c r="AO35" s="331"/>
      <c r="AP35" s="331"/>
      <c r="AQ35" s="331"/>
      <c r="AR35" s="331"/>
      <c r="AS35" s="331"/>
    </row>
    <row r="36" spans="1:45" ht="9.6" customHeight="1" x14ac:dyDescent="0.25">
      <c r="A36" s="355"/>
      <c r="B36" s="327"/>
      <c r="C36" s="327"/>
      <c r="D36" s="327"/>
      <c r="E36" s="334"/>
      <c r="F36" s="327"/>
      <c r="G36" s="327"/>
      <c r="H36" s="327"/>
      <c r="I36" s="327"/>
      <c r="J36" s="334"/>
      <c r="K36" s="327"/>
      <c r="L36" s="327"/>
      <c r="M36" s="327"/>
      <c r="N36" s="327"/>
      <c r="O36" s="327"/>
      <c r="P36" s="327"/>
      <c r="Q36" s="329"/>
      <c r="R36" s="330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60"/>
      <c r="AJ36" s="360"/>
      <c r="AK36" s="360"/>
      <c r="AL36" s="331"/>
      <c r="AM36" s="331"/>
      <c r="AN36" s="331"/>
      <c r="AO36" s="331"/>
      <c r="AP36" s="331"/>
      <c r="AQ36" s="331"/>
      <c r="AR36" s="331"/>
      <c r="AS36" s="331"/>
    </row>
    <row r="37" spans="1:45" ht="9.6" customHeight="1" x14ac:dyDescent="0.25">
      <c r="A37" s="356"/>
      <c r="B37" s="334"/>
      <c r="C37" s="334"/>
      <c r="D37" s="334"/>
      <c r="E37" s="334"/>
      <c r="F37" s="361"/>
      <c r="G37" s="361"/>
      <c r="H37" s="362"/>
      <c r="I37" s="326"/>
      <c r="J37" s="344"/>
      <c r="K37" s="326"/>
      <c r="L37" s="326"/>
      <c r="M37" s="326"/>
      <c r="N37" s="347"/>
      <c r="O37" s="347"/>
      <c r="P37" s="347"/>
      <c r="Q37" s="329"/>
      <c r="R37" s="330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60"/>
      <c r="AJ37" s="360"/>
      <c r="AK37" s="360"/>
      <c r="AL37" s="331"/>
      <c r="AM37" s="331"/>
      <c r="AN37" s="331"/>
      <c r="AO37" s="331"/>
      <c r="AP37" s="331"/>
      <c r="AQ37" s="331"/>
      <c r="AR37" s="331"/>
      <c r="AS37" s="331"/>
    </row>
    <row r="38" spans="1:45" ht="9.6" customHeight="1" x14ac:dyDescent="0.25">
      <c r="A38" s="355"/>
      <c r="B38" s="327"/>
      <c r="C38" s="327"/>
      <c r="D38" s="327"/>
      <c r="E38" s="334"/>
      <c r="F38" s="327"/>
      <c r="G38" s="327"/>
      <c r="H38" s="327"/>
      <c r="I38" s="327"/>
      <c r="J38" s="334"/>
      <c r="K38" s="327"/>
      <c r="L38" s="327"/>
      <c r="M38" s="327"/>
      <c r="N38" s="329"/>
      <c r="O38" s="329"/>
      <c r="P38" s="329"/>
      <c r="Q38" s="329"/>
      <c r="R38" s="330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60"/>
      <c r="AJ38" s="360"/>
      <c r="AK38" s="360"/>
      <c r="AL38" s="331"/>
      <c r="AM38" s="331"/>
      <c r="AN38" s="331"/>
      <c r="AO38" s="331"/>
      <c r="AP38" s="331"/>
      <c r="AQ38" s="331"/>
      <c r="AR38" s="331"/>
      <c r="AS38" s="331"/>
    </row>
    <row r="39" spans="1:45" ht="9.6" customHeight="1" x14ac:dyDescent="0.25">
      <c r="A39" s="356"/>
      <c r="B39" s="334"/>
      <c r="C39" s="334"/>
      <c r="D39" s="334"/>
      <c r="E39" s="334"/>
      <c r="F39" s="327"/>
      <c r="G39" s="327"/>
      <c r="H39" s="331"/>
      <c r="I39" s="357"/>
      <c r="J39" s="334"/>
      <c r="K39" s="327"/>
      <c r="L39" s="327"/>
      <c r="M39" s="327"/>
      <c r="N39" s="329"/>
      <c r="O39" s="329"/>
      <c r="P39" s="329"/>
      <c r="Q39" s="329"/>
      <c r="R39" s="330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60"/>
      <c r="AJ39" s="360"/>
      <c r="AK39" s="360"/>
      <c r="AL39" s="331"/>
      <c r="AM39" s="331"/>
      <c r="AN39" s="331"/>
      <c r="AO39" s="331"/>
      <c r="AP39" s="331"/>
      <c r="AQ39" s="331"/>
      <c r="AR39" s="331"/>
      <c r="AS39" s="331"/>
    </row>
    <row r="40" spans="1:45" ht="9.6" customHeight="1" x14ac:dyDescent="0.25">
      <c r="A40" s="356"/>
      <c r="B40" s="327"/>
      <c r="C40" s="327"/>
      <c r="D40" s="327"/>
      <c r="E40" s="334"/>
      <c r="F40" s="327"/>
      <c r="G40" s="327"/>
      <c r="H40" s="327"/>
      <c r="I40" s="327"/>
      <c r="J40" s="334"/>
      <c r="K40" s="327"/>
      <c r="L40" s="358"/>
      <c r="M40" s="327"/>
      <c r="N40" s="329"/>
      <c r="O40" s="329"/>
      <c r="P40" s="329"/>
      <c r="Q40" s="329"/>
      <c r="R40" s="330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60"/>
      <c r="AJ40" s="360"/>
      <c r="AK40" s="360"/>
      <c r="AL40" s="331"/>
      <c r="AM40" s="331"/>
      <c r="AN40" s="331"/>
      <c r="AO40" s="331"/>
      <c r="AP40" s="331"/>
      <c r="AQ40" s="331"/>
      <c r="AR40" s="331"/>
      <c r="AS40" s="331"/>
    </row>
    <row r="41" spans="1:45" ht="9.6" customHeight="1" x14ac:dyDescent="0.25">
      <c r="A41" s="356"/>
      <c r="B41" s="334"/>
      <c r="C41" s="334"/>
      <c r="D41" s="334"/>
      <c r="E41" s="334"/>
      <c r="F41" s="327"/>
      <c r="G41" s="327"/>
      <c r="H41" s="331"/>
      <c r="I41" s="327"/>
      <c r="J41" s="334"/>
      <c r="K41" s="357"/>
      <c r="L41" s="334"/>
      <c r="M41" s="327"/>
      <c r="N41" s="329"/>
      <c r="O41" s="329"/>
      <c r="P41" s="329"/>
      <c r="Q41" s="329"/>
      <c r="R41" s="330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60"/>
      <c r="AJ41" s="360"/>
      <c r="AK41" s="360"/>
      <c r="AL41" s="331"/>
      <c r="AM41" s="331"/>
      <c r="AN41" s="331"/>
      <c r="AO41" s="331"/>
      <c r="AP41" s="331"/>
      <c r="AQ41" s="331"/>
      <c r="AR41" s="331"/>
      <c r="AS41" s="331"/>
    </row>
    <row r="42" spans="1:45" ht="9.6" customHeight="1" x14ac:dyDescent="0.25">
      <c r="A42" s="356"/>
      <c r="B42" s="327"/>
      <c r="C42" s="327"/>
      <c r="D42" s="327"/>
      <c r="E42" s="334"/>
      <c r="F42" s="327"/>
      <c r="G42" s="327"/>
      <c r="H42" s="327"/>
      <c r="I42" s="327"/>
      <c r="J42" s="334"/>
      <c r="K42" s="327"/>
      <c r="L42" s="327"/>
      <c r="M42" s="327"/>
      <c r="N42" s="329"/>
      <c r="O42" s="329"/>
      <c r="P42" s="329"/>
      <c r="Q42" s="329"/>
      <c r="R42" s="330"/>
      <c r="S42" s="359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60"/>
      <c r="AJ42" s="360"/>
      <c r="AK42" s="360"/>
      <c r="AL42" s="331"/>
      <c r="AM42" s="331"/>
      <c r="AN42" s="331"/>
      <c r="AO42" s="331"/>
      <c r="AP42" s="331"/>
      <c r="AQ42" s="331"/>
      <c r="AR42" s="331"/>
      <c r="AS42" s="331"/>
    </row>
    <row r="43" spans="1:45" ht="9.6" customHeight="1" x14ac:dyDescent="0.25">
      <c r="A43" s="356"/>
      <c r="B43" s="334"/>
      <c r="C43" s="334"/>
      <c r="D43" s="334"/>
      <c r="E43" s="334"/>
      <c r="F43" s="327"/>
      <c r="G43" s="327"/>
      <c r="H43" s="331"/>
      <c r="I43" s="357"/>
      <c r="J43" s="334"/>
      <c r="K43" s="327"/>
      <c r="L43" s="327"/>
      <c r="M43" s="327"/>
      <c r="N43" s="329"/>
      <c r="O43" s="329"/>
      <c r="P43" s="329"/>
      <c r="Q43" s="329"/>
      <c r="R43" s="330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60"/>
      <c r="AJ43" s="360"/>
      <c r="AK43" s="360"/>
      <c r="AL43" s="331"/>
      <c r="AM43" s="331"/>
      <c r="AN43" s="331"/>
      <c r="AO43" s="331"/>
      <c r="AP43" s="331"/>
      <c r="AQ43" s="331"/>
      <c r="AR43" s="331"/>
      <c r="AS43" s="331"/>
    </row>
    <row r="44" spans="1:45" ht="9.6" customHeight="1" x14ac:dyDescent="0.25">
      <c r="A44" s="356"/>
      <c r="B44" s="327"/>
      <c r="C44" s="327"/>
      <c r="D44" s="327"/>
      <c r="E44" s="334"/>
      <c r="F44" s="327"/>
      <c r="G44" s="327"/>
      <c r="H44" s="327"/>
      <c r="I44" s="327"/>
      <c r="J44" s="334"/>
      <c r="K44" s="327"/>
      <c r="L44" s="327"/>
      <c r="M44" s="327"/>
      <c r="N44" s="329"/>
      <c r="O44" s="329"/>
      <c r="P44" s="329"/>
      <c r="Q44" s="329"/>
      <c r="R44" s="330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60"/>
      <c r="AJ44" s="360"/>
      <c r="AK44" s="360"/>
      <c r="AL44" s="331"/>
      <c r="AM44" s="331"/>
      <c r="AN44" s="331"/>
      <c r="AO44" s="331"/>
      <c r="AP44" s="331"/>
      <c r="AQ44" s="331"/>
      <c r="AR44" s="331"/>
      <c r="AS44" s="331"/>
    </row>
    <row r="45" spans="1:45" ht="9.6" customHeight="1" x14ac:dyDescent="0.25">
      <c r="A45" s="356"/>
      <c r="B45" s="334"/>
      <c r="C45" s="334"/>
      <c r="D45" s="334"/>
      <c r="E45" s="334"/>
      <c r="F45" s="327"/>
      <c r="G45" s="327"/>
      <c r="H45" s="331"/>
      <c r="I45" s="327"/>
      <c r="J45" s="334"/>
      <c r="K45" s="327"/>
      <c r="L45" s="327"/>
      <c r="M45" s="357"/>
      <c r="N45" s="334"/>
      <c r="O45" s="327"/>
      <c r="P45" s="329"/>
      <c r="Q45" s="329"/>
      <c r="R45" s="330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60"/>
      <c r="AJ45" s="360"/>
      <c r="AK45" s="360"/>
      <c r="AL45" s="331"/>
      <c r="AM45" s="331"/>
      <c r="AN45" s="331"/>
      <c r="AO45" s="331"/>
      <c r="AP45" s="331"/>
      <c r="AQ45" s="331"/>
      <c r="AR45" s="331"/>
      <c r="AS45" s="331"/>
    </row>
    <row r="46" spans="1:45" ht="9.6" customHeight="1" x14ac:dyDescent="0.25">
      <c r="A46" s="356"/>
      <c r="B46" s="327"/>
      <c r="C46" s="327"/>
      <c r="D46" s="327"/>
      <c r="E46" s="334"/>
      <c r="F46" s="327"/>
      <c r="G46" s="327"/>
      <c r="H46" s="327"/>
      <c r="I46" s="327"/>
      <c r="J46" s="334"/>
      <c r="K46" s="327"/>
      <c r="L46" s="327"/>
      <c r="M46" s="327"/>
      <c r="N46" s="329"/>
      <c r="O46" s="327"/>
      <c r="P46" s="329"/>
      <c r="Q46" s="329"/>
      <c r="R46" s="330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60"/>
      <c r="AJ46" s="360"/>
      <c r="AK46" s="360"/>
      <c r="AL46" s="331"/>
      <c r="AM46" s="331"/>
      <c r="AN46" s="331"/>
      <c r="AO46" s="331"/>
      <c r="AP46" s="331"/>
      <c r="AQ46" s="331"/>
      <c r="AR46" s="331"/>
      <c r="AS46" s="331"/>
    </row>
    <row r="47" spans="1:45" ht="9.6" customHeight="1" x14ac:dyDescent="0.25">
      <c r="A47" s="356"/>
      <c r="B47" s="334"/>
      <c r="C47" s="334"/>
      <c r="D47" s="334"/>
      <c r="E47" s="334"/>
      <c r="F47" s="327"/>
      <c r="G47" s="327"/>
      <c r="H47" s="331"/>
      <c r="I47" s="357"/>
      <c r="J47" s="334"/>
      <c r="K47" s="327"/>
      <c r="L47" s="327"/>
      <c r="M47" s="327"/>
      <c r="N47" s="329"/>
      <c r="O47" s="329"/>
      <c r="P47" s="329"/>
      <c r="Q47" s="329"/>
      <c r="R47" s="330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60"/>
      <c r="AJ47" s="360"/>
      <c r="AK47" s="360"/>
      <c r="AL47" s="331"/>
      <c r="AM47" s="331"/>
      <c r="AN47" s="331"/>
      <c r="AO47" s="331"/>
      <c r="AP47" s="331"/>
      <c r="AQ47" s="331"/>
      <c r="AR47" s="331"/>
      <c r="AS47" s="331"/>
    </row>
    <row r="48" spans="1:45" ht="9.6" customHeight="1" x14ac:dyDescent="0.25">
      <c r="A48" s="356"/>
      <c r="B48" s="327"/>
      <c r="C48" s="327"/>
      <c r="D48" s="327"/>
      <c r="E48" s="334"/>
      <c r="F48" s="327"/>
      <c r="G48" s="327"/>
      <c r="H48" s="327"/>
      <c r="I48" s="327"/>
      <c r="J48" s="334"/>
      <c r="K48" s="327"/>
      <c r="L48" s="358"/>
      <c r="M48" s="327"/>
      <c r="N48" s="329"/>
      <c r="O48" s="329"/>
      <c r="P48" s="329"/>
      <c r="Q48" s="329"/>
      <c r="R48" s="330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60"/>
      <c r="AJ48" s="360"/>
      <c r="AK48" s="360"/>
      <c r="AL48" s="331"/>
      <c r="AM48" s="331"/>
      <c r="AN48" s="331"/>
      <c r="AO48" s="331"/>
      <c r="AP48" s="331"/>
      <c r="AQ48" s="331"/>
      <c r="AR48" s="331"/>
      <c r="AS48" s="331"/>
    </row>
    <row r="49" spans="1:45" ht="9.6" customHeight="1" x14ac:dyDescent="0.25">
      <c r="A49" s="356"/>
      <c r="B49" s="334"/>
      <c r="C49" s="334"/>
      <c r="D49" s="334"/>
      <c r="E49" s="334"/>
      <c r="F49" s="327"/>
      <c r="G49" s="327"/>
      <c r="H49" s="331"/>
      <c r="I49" s="327"/>
      <c r="J49" s="334"/>
      <c r="K49" s="357"/>
      <c r="L49" s="334"/>
      <c r="M49" s="327"/>
      <c r="N49" s="329"/>
      <c r="O49" s="329"/>
      <c r="P49" s="329"/>
      <c r="Q49" s="329"/>
      <c r="R49" s="330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60"/>
      <c r="AJ49" s="360"/>
      <c r="AK49" s="360"/>
      <c r="AL49" s="331"/>
      <c r="AM49" s="331"/>
      <c r="AN49" s="331"/>
      <c r="AO49" s="331"/>
      <c r="AP49" s="331"/>
      <c r="AQ49" s="331"/>
      <c r="AR49" s="331"/>
      <c r="AS49" s="331"/>
    </row>
    <row r="50" spans="1:45" ht="9.6" customHeight="1" x14ac:dyDescent="0.25">
      <c r="A50" s="356"/>
      <c r="B50" s="327"/>
      <c r="C50" s="327"/>
      <c r="D50" s="327"/>
      <c r="E50" s="334"/>
      <c r="F50" s="327"/>
      <c r="G50" s="327"/>
      <c r="H50" s="327"/>
      <c r="I50" s="327"/>
      <c r="J50" s="334"/>
      <c r="K50" s="327"/>
      <c r="L50" s="327"/>
      <c r="M50" s="327"/>
      <c r="N50" s="329"/>
      <c r="O50" s="329"/>
      <c r="P50" s="329"/>
      <c r="Q50" s="329"/>
      <c r="R50" s="330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60"/>
      <c r="AJ50" s="360"/>
      <c r="AK50" s="360"/>
      <c r="AL50" s="331"/>
      <c r="AM50" s="331"/>
      <c r="AN50" s="331"/>
      <c r="AO50" s="331"/>
      <c r="AP50" s="331"/>
      <c r="AQ50" s="331"/>
      <c r="AR50" s="331"/>
      <c r="AS50" s="331"/>
    </row>
    <row r="51" spans="1:45" ht="9.6" customHeight="1" x14ac:dyDescent="0.25">
      <c r="A51" s="356"/>
      <c r="B51" s="334"/>
      <c r="C51" s="334"/>
      <c r="D51" s="334"/>
      <c r="E51" s="334"/>
      <c r="F51" s="327"/>
      <c r="G51" s="327"/>
      <c r="H51" s="331"/>
      <c r="I51" s="357"/>
      <c r="J51" s="334"/>
      <c r="K51" s="327"/>
      <c r="L51" s="327"/>
      <c r="M51" s="327"/>
      <c r="N51" s="329"/>
      <c r="O51" s="329"/>
      <c r="P51" s="329"/>
      <c r="Q51" s="329"/>
      <c r="R51" s="330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60"/>
      <c r="AJ51" s="360"/>
      <c r="AK51" s="360"/>
      <c r="AL51" s="331"/>
      <c r="AM51" s="331"/>
      <c r="AN51" s="331"/>
      <c r="AO51" s="331"/>
      <c r="AP51" s="331"/>
      <c r="AQ51" s="331"/>
      <c r="AR51" s="331"/>
      <c r="AS51" s="331"/>
    </row>
    <row r="52" spans="1:45" ht="9.6" customHeight="1" x14ac:dyDescent="0.25">
      <c r="A52" s="355"/>
      <c r="B52" s="327"/>
      <c r="C52" s="327"/>
      <c r="D52" s="327"/>
      <c r="E52" s="334"/>
      <c r="F52" s="327"/>
      <c r="G52" s="327"/>
      <c r="H52" s="327"/>
      <c r="I52" s="327"/>
      <c r="J52" s="334"/>
      <c r="K52" s="327"/>
      <c r="L52" s="327"/>
      <c r="M52" s="327"/>
      <c r="N52" s="327"/>
      <c r="O52" s="327"/>
      <c r="P52" s="327"/>
      <c r="Q52" s="329"/>
      <c r="R52" s="330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60"/>
      <c r="AJ52" s="360"/>
      <c r="AK52" s="360"/>
      <c r="AL52" s="331"/>
      <c r="AM52" s="331"/>
      <c r="AN52" s="331"/>
      <c r="AO52" s="331"/>
      <c r="AP52" s="331"/>
      <c r="AQ52" s="331"/>
      <c r="AR52" s="331"/>
      <c r="AS52" s="331"/>
    </row>
    <row r="53" spans="1:45" ht="6.75" customHeight="1" x14ac:dyDescent="0.25">
      <c r="A53" s="363"/>
      <c r="B53" s="363"/>
      <c r="C53" s="363"/>
      <c r="D53" s="363"/>
      <c r="E53" s="363"/>
      <c r="F53" s="364"/>
      <c r="G53" s="364"/>
      <c r="H53" s="364"/>
      <c r="I53" s="364"/>
      <c r="J53" s="365"/>
      <c r="K53" s="364"/>
      <c r="L53" s="366"/>
      <c r="M53" s="364"/>
      <c r="N53" s="366"/>
      <c r="O53" s="364"/>
      <c r="P53" s="366"/>
      <c r="Q53" s="364"/>
      <c r="R53" s="366"/>
      <c r="S53" s="360"/>
      <c r="T53" s="360"/>
      <c r="U53" s="360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60"/>
      <c r="AK53" s="360"/>
      <c r="AL53" s="360"/>
      <c r="AM53" s="360"/>
      <c r="AN53" s="360"/>
      <c r="AO53" s="360"/>
      <c r="AP53" s="360"/>
      <c r="AQ53" s="360"/>
      <c r="AR53" s="360"/>
      <c r="AS53" s="360"/>
    </row>
    <row r="54" spans="1:45" ht="10.5" customHeight="1" x14ac:dyDescent="0.25">
      <c r="A54" s="220" t="s">
        <v>108</v>
      </c>
      <c r="B54" s="221"/>
      <c r="C54" s="221"/>
      <c r="D54" s="222"/>
      <c r="E54" s="367" t="s">
        <v>126</v>
      </c>
      <c r="F54" s="368" t="s">
        <v>127</v>
      </c>
      <c r="G54" s="367"/>
      <c r="H54" s="367"/>
      <c r="I54" s="369"/>
      <c r="J54" s="367" t="s">
        <v>126</v>
      </c>
      <c r="K54" s="368" t="s">
        <v>128</v>
      </c>
      <c r="L54" s="370"/>
      <c r="M54" s="368" t="s">
        <v>129</v>
      </c>
      <c r="N54" s="371"/>
      <c r="O54" s="372" t="s">
        <v>130</v>
      </c>
      <c r="P54" s="372"/>
      <c r="Q54" s="373"/>
      <c r="R54" s="374"/>
      <c r="S54" s="54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</row>
    <row r="55" spans="1:45" ht="9" customHeight="1" x14ac:dyDescent="0.25">
      <c r="A55" s="231" t="s">
        <v>131</v>
      </c>
      <c r="B55" s="232"/>
      <c r="C55" s="375"/>
      <c r="D55" s="233"/>
      <c r="E55" s="376">
        <v>1</v>
      </c>
      <c r="F55" s="256" t="str">
        <f>IF(E55&gt;$R$62,0,UPPER(VLOOKUP(E55,'Lány 3 kcs. B ELO'!$A$7:$Q$134,2)))</f>
        <v xml:space="preserve">WALTER </v>
      </c>
      <c r="G55" s="376"/>
      <c r="H55" s="256"/>
      <c r="I55" s="249"/>
      <c r="J55" s="377" t="s">
        <v>132</v>
      </c>
      <c r="K55" s="247"/>
      <c r="L55" s="248"/>
      <c r="M55" s="247"/>
      <c r="N55" s="378"/>
      <c r="O55" s="238" t="s">
        <v>133</v>
      </c>
      <c r="P55" s="379"/>
      <c r="Q55" s="379"/>
      <c r="R55" s="378"/>
      <c r="S55" s="54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</row>
    <row r="56" spans="1:45" ht="9" customHeight="1" x14ac:dyDescent="0.25">
      <c r="A56" s="242" t="s">
        <v>134</v>
      </c>
      <c r="B56" s="243"/>
      <c r="C56" s="380"/>
      <c r="D56" s="244"/>
      <c r="E56" s="376">
        <v>2</v>
      </c>
      <c r="F56" s="256" t="str">
        <f>IF(E56&gt;$R$62,0,UPPER(VLOOKUP(E56,'Lány 3 kcs. B ELO'!$A$7:$Q$134,2)))</f>
        <v xml:space="preserve">SZALAI </v>
      </c>
      <c r="G56" s="376"/>
      <c r="H56" s="256"/>
      <c r="I56" s="249"/>
      <c r="J56" s="377" t="s">
        <v>135</v>
      </c>
      <c r="K56" s="247"/>
      <c r="L56" s="248"/>
      <c r="M56" s="247"/>
      <c r="N56" s="378"/>
      <c r="O56" s="270"/>
      <c r="P56" s="272"/>
      <c r="Q56" s="243"/>
      <c r="R56" s="381"/>
      <c r="S56" s="54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</row>
    <row r="57" spans="1:45" ht="9" customHeight="1" x14ac:dyDescent="0.25">
      <c r="A57" s="253"/>
      <c r="B57" s="254"/>
      <c r="C57" s="382"/>
      <c r="D57" s="255"/>
      <c r="E57" s="376"/>
      <c r="F57" s="256"/>
      <c r="G57" s="376"/>
      <c r="H57" s="256"/>
      <c r="I57" s="249"/>
      <c r="J57" s="377" t="s">
        <v>136</v>
      </c>
      <c r="K57" s="247"/>
      <c r="L57" s="248"/>
      <c r="M57" s="247"/>
      <c r="N57" s="378"/>
      <c r="O57" s="238" t="s">
        <v>137</v>
      </c>
      <c r="P57" s="379"/>
      <c r="Q57" s="379"/>
      <c r="R57" s="378"/>
      <c r="S57" s="54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</row>
    <row r="58" spans="1:45" ht="9" customHeight="1" x14ac:dyDescent="0.25">
      <c r="A58" s="258"/>
      <c r="B58" s="259"/>
      <c r="C58" s="259"/>
      <c r="D58" s="260"/>
      <c r="E58" s="376"/>
      <c r="F58" s="256"/>
      <c r="G58" s="376"/>
      <c r="H58" s="256"/>
      <c r="I58" s="249"/>
      <c r="J58" s="377" t="s">
        <v>138</v>
      </c>
      <c r="K58" s="247"/>
      <c r="L58" s="248"/>
      <c r="M58" s="247"/>
      <c r="N58" s="378"/>
      <c r="O58" s="247"/>
      <c r="P58" s="248"/>
      <c r="Q58" s="247"/>
      <c r="R58" s="378"/>
      <c r="S58" s="54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</row>
    <row r="59" spans="1:45" ht="9" customHeight="1" x14ac:dyDescent="0.25">
      <c r="A59" s="262"/>
      <c r="B59" s="49"/>
      <c r="C59" s="49"/>
      <c r="D59" s="263"/>
      <c r="E59" s="376"/>
      <c r="F59" s="256"/>
      <c r="G59" s="376"/>
      <c r="H59" s="256"/>
      <c r="I59" s="249"/>
      <c r="J59" s="377" t="s">
        <v>139</v>
      </c>
      <c r="K59" s="247"/>
      <c r="L59" s="248"/>
      <c r="M59" s="247"/>
      <c r="N59" s="378"/>
      <c r="O59" s="243"/>
      <c r="P59" s="272"/>
      <c r="Q59" s="243"/>
      <c r="R59" s="381"/>
      <c r="S59" s="54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</row>
    <row r="60" spans="1:45" ht="9" customHeight="1" x14ac:dyDescent="0.25">
      <c r="A60" s="264"/>
      <c r="B60" s="14"/>
      <c r="C60" s="259"/>
      <c r="D60" s="260"/>
      <c r="E60" s="376"/>
      <c r="F60" s="256"/>
      <c r="G60" s="376"/>
      <c r="H60" s="256"/>
      <c r="I60" s="249"/>
      <c r="J60" s="377" t="s">
        <v>140</v>
      </c>
      <c r="K60" s="247"/>
      <c r="L60" s="248"/>
      <c r="M60" s="247"/>
      <c r="N60" s="378"/>
      <c r="O60" s="238" t="s">
        <v>33</v>
      </c>
      <c r="P60" s="379"/>
      <c r="Q60" s="379"/>
      <c r="R60" s="378"/>
      <c r="S60" s="54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</row>
    <row r="61" spans="1:45" ht="9" customHeight="1" x14ac:dyDescent="0.25">
      <c r="A61" s="264"/>
      <c r="B61" s="14"/>
      <c r="C61" s="383"/>
      <c r="D61" s="265"/>
      <c r="E61" s="376"/>
      <c r="F61" s="256"/>
      <c r="G61" s="376"/>
      <c r="H61" s="256"/>
      <c r="I61" s="249"/>
      <c r="J61" s="377" t="s">
        <v>141</v>
      </c>
      <c r="K61" s="247"/>
      <c r="L61" s="248"/>
      <c r="M61" s="247"/>
      <c r="N61" s="378"/>
      <c r="O61" s="247"/>
      <c r="P61" s="248"/>
      <c r="Q61" s="247"/>
      <c r="R61" s="378"/>
      <c r="S61" s="54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</row>
    <row r="62" spans="1:45" ht="9" customHeight="1" x14ac:dyDescent="0.25">
      <c r="A62" s="266"/>
      <c r="B62" s="267"/>
      <c r="C62" s="384"/>
      <c r="D62" s="268"/>
      <c r="E62" s="385"/>
      <c r="F62" s="270"/>
      <c r="G62" s="385"/>
      <c r="H62" s="270"/>
      <c r="I62" s="273"/>
      <c r="J62" s="386" t="s">
        <v>142</v>
      </c>
      <c r="K62" s="243"/>
      <c r="L62" s="272"/>
      <c r="M62" s="243"/>
      <c r="N62" s="381"/>
      <c r="O62" s="243">
        <f>R4</f>
        <v>0</v>
      </c>
      <c r="P62" s="272"/>
      <c r="Q62" s="243"/>
      <c r="R62" s="387">
        <f>MIN(4,'Lány 3 kcs. B ELO'!Q5)</f>
        <v>4</v>
      </c>
      <c r="S62" s="54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</row>
    <row r="63" spans="1:45" x14ac:dyDescent="0.25"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L63" s="205"/>
      <c r="AM63" s="205"/>
      <c r="AN63" s="205"/>
      <c r="AO63" s="205"/>
      <c r="AP63" s="205"/>
      <c r="AQ63" s="205"/>
      <c r="AR63" s="205"/>
      <c r="AS63" s="205"/>
    </row>
    <row r="64" spans="1:45" x14ac:dyDescent="0.25"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L64" s="205"/>
      <c r="AM64" s="205"/>
      <c r="AN64" s="205"/>
      <c r="AO64" s="205"/>
      <c r="AP64" s="205"/>
      <c r="AQ64" s="205"/>
      <c r="AR64" s="205"/>
      <c r="AS64" s="205"/>
    </row>
    <row r="65" spans="20:45" x14ac:dyDescent="0.25"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L65" s="205"/>
      <c r="AM65" s="205"/>
      <c r="AN65" s="205"/>
      <c r="AO65" s="205"/>
      <c r="AP65" s="205"/>
      <c r="AQ65" s="205"/>
      <c r="AR65" s="205"/>
      <c r="AS65" s="205"/>
    </row>
    <row r="66" spans="20:45" x14ac:dyDescent="0.25"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L66" s="205"/>
      <c r="AM66" s="205"/>
      <c r="AN66" s="205"/>
      <c r="AO66" s="205"/>
      <c r="AP66" s="205"/>
      <c r="AQ66" s="205"/>
      <c r="AR66" s="205"/>
      <c r="AS66" s="205"/>
    </row>
    <row r="67" spans="20:45" x14ac:dyDescent="0.25"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L67" s="205"/>
      <c r="AM67" s="205"/>
      <c r="AN67" s="205"/>
      <c r="AO67" s="205"/>
      <c r="AP67" s="205"/>
      <c r="AQ67" s="205"/>
      <c r="AR67" s="205"/>
      <c r="AS67" s="205"/>
    </row>
    <row r="68" spans="20:45" x14ac:dyDescent="0.25"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L68" s="205"/>
      <c r="AM68" s="205"/>
      <c r="AN68" s="205"/>
      <c r="AO68" s="205"/>
      <c r="AP68" s="205"/>
      <c r="AQ68" s="205"/>
      <c r="AR68" s="205"/>
      <c r="AS68" s="205"/>
    </row>
    <row r="69" spans="20:45" x14ac:dyDescent="0.25"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L69" s="205"/>
      <c r="AM69" s="205"/>
      <c r="AN69" s="205"/>
      <c r="AO69" s="205"/>
      <c r="AP69" s="205"/>
      <c r="AQ69" s="205"/>
      <c r="AR69" s="205"/>
      <c r="AS69" s="205"/>
    </row>
    <row r="70" spans="20:45" x14ac:dyDescent="0.25"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L70" s="205"/>
      <c r="AM70" s="205"/>
      <c r="AN70" s="205"/>
      <c r="AO70" s="205"/>
      <c r="AP70" s="205"/>
      <c r="AQ70" s="205"/>
      <c r="AR70" s="205"/>
      <c r="AS70" s="205"/>
    </row>
    <row r="71" spans="20:45" x14ac:dyDescent="0.25"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L71" s="205"/>
      <c r="AM71" s="205"/>
      <c r="AN71" s="205"/>
      <c r="AO71" s="205"/>
      <c r="AP71" s="205"/>
      <c r="AQ71" s="205"/>
      <c r="AR71" s="205"/>
      <c r="AS71" s="205"/>
    </row>
    <row r="72" spans="20:45" x14ac:dyDescent="0.25"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L72" s="205"/>
      <c r="AM72" s="205"/>
      <c r="AN72" s="205"/>
      <c r="AO72" s="205"/>
      <c r="AP72" s="205"/>
      <c r="AQ72" s="205"/>
      <c r="AR72" s="205"/>
      <c r="AS72" s="205"/>
    </row>
    <row r="73" spans="20:45" x14ac:dyDescent="0.25"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L73" s="205"/>
      <c r="AM73" s="205"/>
      <c r="AN73" s="205"/>
      <c r="AO73" s="205"/>
      <c r="AP73" s="205"/>
      <c r="AQ73" s="205"/>
      <c r="AR73" s="205"/>
      <c r="AS73" s="205"/>
    </row>
    <row r="74" spans="20:45" x14ac:dyDescent="0.25"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L74" s="205"/>
      <c r="AM74" s="205"/>
      <c r="AN74" s="205"/>
      <c r="AO74" s="205"/>
      <c r="AP74" s="205"/>
      <c r="AQ74" s="205"/>
      <c r="AR74" s="205"/>
      <c r="AS74" s="205"/>
    </row>
    <row r="75" spans="20:45" x14ac:dyDescent="0.25"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L75" s="205"/>
      <c r="AM75" s="205"/>
      <c r="AN75" s="205"/>
      <c r="AO75" s="205"/>
      <c r="AP75" s="205"/>
      <c r="AQ75" s="205"/>
      <c r="AR75" s="205"/>
      <c r="AS75" s="205"/>
    </row>
    <row r="76" spans="20:45" x14ac:dyDescent="0.25"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L76" s="205"/>
      <c r="AM76" s="205"/>
      <c r="AN76" s="205"/>
      <c r="AO76" s="205"/>
      <c r="AP76" s="205"/>
      <c r="AQ76" s="205"/>
      <c r="AR76" s="205"/>
      <c r="AS76" s="205"/>
    </row>
    <row r="77" spans="20:45" x14ac:dyDescent="0.25"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L77" s="205"/>
      <c r="AM77" s="205"/>
      <c r="AN77" s="205"/>
      <c r="AO77" s="205"/>
      <c r="AP77" s="205"/>
      <c r="AQ77" s="205"/>
      <c r="AR77" s="205"/>
      <c r="AS77" s="205"/>
    </row>
    <row r="78" spans="20:45" x14ac:dyDescent="0.25"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L78" s="205"/>
      <c r="AM78" s="205"/>
      <c r="AN78" s="205"/>
      <c r="AO78" s="205"/>
      <c r="AP78" s="205"/>
      <c r="AQ78" s="205"/>
      <c r="AR78" s="205"/>
      <c r="AS78" s="205"/>
    </row>
    <row r="79" spans="20:45" x14ac:dyDescent="0.25"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L79" s="205"/>
      <c r="AM79" s="205"/>
      <c r="AN79" s="205"/>
      <c r="AO79" s="205"/>
      <c r="AP79" s="205"/>
      <c r="AQ79" s="205"/>
      <c r="AR79" s="205"/>
      <c r="AS79" s="205"/>
    </row>
    <row r="80" spans="20:45" x14ac:dyDescent="0.25"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L80" s="205"/>
      <c r="AM80" s="205"/>
      <c r="AN80" s="205"/>
      <c r="AO80" s="205"/>
      <c r="AP80" s="205"/>
      <c r="AQ80" s="205"/>
      <c r="AR80" s="205"/>
      <c r="AS80" s="205"/>
    </row>
    <row r="81" spans="20:45" x14ac:dyDescent="0.25"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L81" s="205"/>
      <c r="AM81" s="205"/>
      <c r="AN81" s="205"/>
      <c r="AO81" s="205"/>
      <c r="AP81" s="205"/>
      <c r="AQ81" s="205"/>
      <c r="AR81" s="205"/>
      <c r="AS81" s="205"/>
    </row>
    <row r="82" spans="20:45" x14ac:dyDescent="0.25"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L82" s="205"/>
      <c r="AM82" s="205"/>
      <c r="AN82" s="205"/>
      <c r="AO82" s="205"/>
      <c r="AP82" s="205"/>
      <c r="AQ82" s="205"/>
      <c r="AR82" s="205"/>
      <c r="AS82" s="205"/>
    </row>
    <row r="83" spans="20:45" x14ac:dyDescent="0.25"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L83" s="205"/>
      <c r="AM83" s="205"/>
      <c r="AN83" s="205"/>
      <c r="AO83" s="205"/>
      <c r="AP83" s="205"/>
      <c r="AQ83" s="205"/>
      <c r="AR83" s="205"/>
      <c r="AS83" s="205"/>
    </row>
    <row r="84" spans="20:45" x14ac:dyDescent="0.25"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L84" s="205"/>
      <c r="AM84" s="205"/>
      <c r="AN84" s="205"/>
      <c r="AO84" s="205"/>
      <c r="AP84" s="205"/>
      <c r="AQ84" s="205"/>
      <c r="AR84" s="205"/>
      <c r="AS84" s="205"/>
    </row>
    <row r="85" spans="20:45" x14ac:dyDescent="0.25"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L85" s="205"/>
      <c r="AM85" s="205"/>
      <c r="AN85" s="205"/>
      <c r="AO85" s="205"/>
      <c r="AP85" s="205"/>
      <c r="AQ85" s="205"/>
      <c r="AR85" s="205"/>
      <c r="AS85" s="205"/>
    </row>
    <row r="86" spans="20:45" x14ac:dyDescent="0.25"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L86" s="205"/>
      <c r="AM86" s="205"/>
      <c r="AN86" s="205"/>
      <c r="AO86" s="205"/>
      <c r="AP86" s="205"/>
      <c r="AQ86" s="205"/>
      <c r="AR86" s="205"/>
      <c r="AS86" s="205"/>
    </row>
    <row r="87" spans="20:45" x14ac:dyDescent="0.25"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L87" s="205"/>
      <c r="AM87" s="205"/>
      <c r="AN87" s="205"/>
      <c r="AO87" s="205"/>
      <c r="AP87" s="205"/>
      <c r="AQ87" s="205"/>
      <c r="AR87" s="205"/>
      <c r="AS87" s="205"/>
    </row>
    <row r="88" spans="20:45" x14ac:dyDescent="0.25"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L88" s="205"/>
      <c r="AM88" s="205"/>
      <c r="AN88" s="205"/>
      <c r="AO88" s="205"/>
      <c r="AP88" s="205"/>
      <c r="AQ88" s="205"/>
      <c r="AR88" s="205"/>
      <c r="AS88" s="205"/>
    </row>
    <row r="89" spans="20:45" x14ac:dyDescent="0.25"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L89" s="205"/>
      <c r="AM89" s="205"/>
      <c r="AN89" s="205"/>
      <c r="AO89" s="205"/>
      <c r="AP89" s="205"/>
      <c r="AQ89" s="205"/>
      <c r="AR89" s="205"/>
      <c r="AS89" s="205"/>
    </row>
    <row r="90" spans="20:45" x14ac:dyDescent="0.25"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L90" s="205"/>
      <c r="AM90" s="205"/>
      <c r="AN90" s="205"/>
      <c r="AO90" s="205"/>
      <c r="AP90" s="205"/>
      <c r="AQ90" s="205"/>
      <c r="AR90" s="205"/>
      <c r="AS90" s="205"/>
    </row>
    <row r="91" spans="20:45" x14ac:dyDescent="0.25"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L91" s="205"/>
      <c r="AM91" s="205"/>
      <c r="AN91" s="205"/>
      <c r="AO91" s="205"/>
      <c r="AP91" s="205"/>
      <c r="AQ91" s="205"/>
      <c r="AR91" s="205"/>
      <c r="AS91" s="205"/>
    </row>
    <row r="92" spans="20:45" x14ac:dyDescent="0.25"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L92" s="205"/>
      <c r="AM92" s="205"/>
      <c r="AN92" s="205"/>
      <c r="AO92" s="205"/>
      <c r="AP92" s="205"/>
      <c r="AQ92" s="205"/>
      <c r="AR92" s="205"/>
      <c r="AS92" s="205"/>
    </row>
    <row r="93" spans="20:45" x14ac:dyDescent="0.25"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L93" s="205"/>
      <c r="AM93" s="205"/>
      <c r="AN93" s="205"/>
      <c r="AO93" s="205"/>
      <c r="AP93" s="205"/>
      <c r="AQ93" s="205"/>
      <c r="AR93" s="205"/>
      <c r="AS93" s="205"/>
    </row>
    <row r="94" spans="20:45" x14ac:dyDescent="0.25"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L94" s="205"/>
      <c r="AM94" s="205"/>
      <c r="AN94" s="205"/>
      <c r="AO94" s="205"/>
      <c r="AP94" s="205"/>
      <c r="AQ94" s="205"/>
      <c r="AR94" s="205"/>
      <c r="AS94" s="205"/>
    </row>
    <row r="95" spans="20:45" x14ac:dyDescent="0.25"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L95" s="205"/>
      <c r="AM95" s="205"/>
      <c r="AN95" s="205"/>
      <c r="AO95" s="205"/>
      <c r="AP95" s="205"/>
      <c r="AQ95" s="205"/>
      <c r="AR95" s="205"/>
      <c r="AS95" s="205"/>
    </row>
    <row r="96" spans="20:45" x14ac:dyDescent="0.25"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L96" s="205"/>
      <c r="AM96" s="205"/>
      <c r="AN96" s="205"/>
      <c r="AO96" s="205"/>
      <c r="AP96" s="205"/>
      <c r="AQ96" s="205"/>
      <c r="AR96" s="205"/>
      <c r="AS96" s="205"/>
    </row>
    <row r="97" spans="20:45" x14ac:dyDescent="0.25"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L97" s="205"/>
      <c r="AM97" s="205"/>
      <c r="AN97" s="205"/>
      <c r="AO97" s="205"/>
      <c r="AP97" s="205"/>
      <c r="AQ97" s="205"/>
      <c r="AR97" s="205"/>
      <c r="AS97" s="205"/>
    </row>
    <row r="98" spans="20:45" x14ac:dyDescent="0.25"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L98" s="205"/>
      <c r="AM98" s="205"/>
      <c r="AN98" s="205"/>
      <c r="AO98" s="205"/>
      <c r="AP98" s="205"/>
      <c r="AQ98" s="205"/>
      <c r="AR98" s="205"/>
      <c r="AS98" s="205"/>
    </row>
    <row r="99" spans="20:45" x14ac:dyDescent="0.25"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L99" s="205"/>
      <c r="AM99" s="205"/>
      <c r="AN99" s="205"/>
      <c r="AO99" s="205"/>
      <c r="AP99" s="205"/>
      <c r="AQ99" s="205"/>
      <c r="AR99" s="205"/>
      <c r="AS99" s="205"/>
    </row>
    <row r="100" spans="20:45" x14ac:dyDescent="0.25"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L100" s="205"/>
      <c r="AM100" s="205"/>
      <c r="AN100" s="205"/>
      <c r="AO100" s="205"/>
      <c r="AP100" s="205"/>
      <c r="AQ100" s="205"/>
      <c r="AR100" s="205"/>
      <c r="AS100" s="205"/>
    </row>
    <row r="101" spans="20:45" x14ac:dyDescent="0.25"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L101" s="205"/>
      <c r="AM101" s="205"/>
      <c r="AN101" s="205"/>
      <c r="AO101" s="205"/>
      <c r="AP101" s="205"/>
      <c r="AQ101" s="205"/>
      <c r="AR101" s="205"/>
      <c r="AS101" s="205"/>
    </row>
    <row r="102" spans="20:45" x14ac:dyDescent="0.25"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L102" s="205"/>
      <c r="AM102" s="205"/>
      <c r="AN102" s="205"/>
      <c r="AO102" s="205"/>
      <c r="AP102" s="205"/>
      <c r="AQ102" s="205"/>
      <c r="AR102" s="205"/>
      <c r="AS102" s="205"/>
    </row>
    <row r="103" spans="20:45" x14ac:dyDescent="0.25"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L103" s="205"/>
      <c r="AM103" s="205"/>
      <c r="AN103" s="205"/>
      <c r="AO103" s="205"/>
      <c r="AP103" s="205"/>
      <c r="AQ103" s="205"/>
      <c r="AR103" s="205"/>
      <c r="AS103" s="205"/>
    </row>
    <row r="104" spans="20:45" x14ac:dyDescent="0.25"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L104" s="205"/>
      <c r="AM104" s="205"/>
      <c r="AN104" s="205"/>
      <c r="AO104" s="205"/>
      <c r="AP104" s="205"/>
      <c r="AQ104" s="205"/>
      <c r="AR104" s="205"/>
      <c r="AS104" s="205"/>
    </row>
    <row r="105" spans="20:45" x14ac:dyDescent="0.25"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L105" s="205"/>
      <c r="AM105" s="205"/>
      <c r="AN105" s="205"/>
      <c r="AO105" s="205"/>
      <c r="AP105" s="205"/>
      <c r="AQ105" s="205"/>
      <c r="AR105" s="205"/>
      <c r="AS105" s="205"/>
    </row>
    <row r="106" spans="20:45" x14ac:dyDescent="0.25"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L106" s="205"/>
      <c r="AM106" s="205"/>
      <c r="AN106" s="205"/>
      <c r="AO106" s="205"/>
      <c r="AP106" s="205"/>
      <c r="AQ106" s="205"/>
      <c r="AR106" s="205"/>
      <c r="AS106" s="205"/>
    </row>
    <row r="107" spans="20:45" x14ac:dyDescent="0.25"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L107" s="205"/>
      <c r="AM107" s="205"/>
      <c r="AN107" s="205"/>
      <c r="AO107" s="205"/>
      <c r="AP107" s="205"/>
      <c r="AQ107" s="205"/>
      <c r="AR107" s="205"/>
      <c r="AS107" s="205"/>
    </row>
    <row r="108" spans="20:45" x14ac:dyDescent="0.25"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L108" s="205"/>
      <c r="AM108" s="205"/>
      <c r="AN108" s="205"/>
      <c r="AO108" s="205"/>
      <c r="AP108" s="205"/>
      <c r="AQ108" s="205"/>
      <c r="AR108" s="205"/>
      <c r="AS108" s="205"/>
    </row>
    <row r="109" spans="20:45" x14ac:dyDescent="0.25"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5"/>
      <c r="AL109" s="205"/>
      <c r="AM109" s="205"/>
      <c r="AN109" s="205"/>
      <c r="AO109" s="205"/>
      <c r="AP109" s="205"/>
      <c r="AQ109" s="205"/>
      <c r="AR109" s="205"/>
      <c r="AS109" s="205"/>
    </row>
    <row r="110" spans="20:45" x14ac:dyDescent="0.25"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05"/>
      <c r="AL110" s="205"/>
      <c r="AM110" s="205"/>
      <c r="AN110" s="205"/>
      <c r="AO110" s="205"/>
      <c r="AP110" s="205"/>
      <c r="AQ110" s="205"/>
      <c r="AR110" s="205"/>
      <c r="AS110" s="205"/>
    </row>
    <row r="111" spans="20:45" x14ac:dyDescent="0.25"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05"/>
      <c r="AL111" s="205"/>
      <c r="AM111" s="205"/>
      <c r="AN111" s="205"/>
      <c r="AO111" s="205"/>
      <c r="AP111" s="205"/>
      <c r="AQ111" s="205"/>
      <c r="AR111" s="205"/>
      <c r="AS111" s="205"/>
    </row>
    <row r="112" spans="20:45" x14ac:dyDescent="0.25"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L112" s="205"/>
      <c r="AM112" s="205"/>
      <c r="AN112" s="205"/>
      <c r="AO112" s="205"/>
      <c r="AP112" s="205"/>
      <c r="AQ112" s="205"/>
      <c r="AR112" s="205"/>
      <c r="AS112" s="205"/>
    </row>
    <row r="113" spans="20:45" x14ac:dyDescent="0.25"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L113" s="205"/>
      <c r="AM113" s="205"/>
      <c r="AN113" s="205"/>
      <c r="AO113" s="205"/>
      <c r="AP113" s="205"/>
      <c r="AQ113" s="205"/>
      <c r="AR113" s="205"/>
      <c r="AS113" s="205"/>
    </row>
    <row r="114" spans="20:45" x14ac:dyDescent="0.25"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L114" s="205"/>
      <c r="AM114" s="205"/>
      <c r="AN114" s="205"/>
      <c r="AO114" s="205"/>
      <c r="AP114" s="205"/>
      <c r="AQ114" s="205"/>
      <c r="AR114" s="205"/>
      <c r="AS114" s="205"/>
    </row>
    <row r="115" spans="20:45" x14ac:dyDescent="0.25"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L115" s="205"/>
      <c r="AM115" s="205"/>
      <c r="AN115" s="205"/>
      <c r="AO115" s="205"/>
      <c r="AP115" s="205"/>
      <c r="AQ115" s="205"/>
      <c r="AR115" s="205"/>
      <c r="AS115" s="205"/>
    </row>
    <row r="116" spans="20:45" x14ac:dyDescent="0.25"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L116" s="205"/>
      <c r="AM116" s="205"/>
      <c r="AN116" s="205"/>
      <c r="AO116" s="205"/>
      <c r="AP116" s="205"/>
      <c r="AQ116" s="205"/>
      <c r="AR116" s="205"/>
      <c r="AS116" s="205"/>
    </row>
    <row r="117" spans="20:45" x14ac:dyDescent="0.25"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L117" s="205"/>
      <c r="AM117" s="205"/>
      <c r="AN117" s="205"/>
      <c r="AO117" s="205"/>
      <c r="AP117" s="205"/>
      <c r="AQ117" s="205"/>
      <c r="AR117" s="205"/>
      <c r="AS117" s="205"/>
    </row>
    <row r="118" spans="20:45" x14ac:dyDescent="0.25"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L118" s="205"/>
      <c r="AM118" s="205"/>
      <c r="AN118" s="205"/>
      <c r="AO118" s="205"/>
      <c r="AP118" s="205"/>
      <c r="AQ118" s="205"/>
      <c r="AR118" s="205"/>
      <c r="AS118" s="205"/>
    </row>
    <row r="119" spans="20:45" x14ac:dyDescent="0.25"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L119" s="205"/>
      <c r="AM119" s="205"/>
      <c r="AN119" s="205"/>
      <c r="AO119" s="205"/>
      <c r="AP119" s="205"/>
      <c r="AQ119" s="205"/>
      <c r="AR119" s="205"/>
      <c r="AS119" s="205"/>
    </row>
    <row r="120" spans="20:45" x14ac:dyDescent="0.25"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L120" s="205"/>
      <c r="AM120" s="205"/>
      <c r="AN120" s="205"/>
      <c r="AO120" s="205"/>
      <c r="AP120" s="205"/>
      <c r="AQ120" s="205"/>
      <c r="AR120" s="205"/>
      <c r="AS120" s="205"/>
    </row>
    <row r="121" spans="20:45" x14ac:dyDescent="0.25"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L121" s="205"/>
      <c r="AM121" s="205"/>
      <c r="AN121" s="205"/>
      <c r="AO121" s="205"/>
      <c r="AP121" s="205"/>
      <c r="AQ121" s="205"/>
      <c r="AR121" s="205"/>
      <c r="AS121" s="205"/>
    </row>
    <row r="122" spans="20:45" x14ac:dyDescent="0.25"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L122" s="205"/>
      <c r="AM122" s="205"/>
      <c r="AN122" s="205"/>
      <c r="AO122" s="205"/>
      <c r="AP122" s="205"/>
      <c r="AQ122" s="205"/>
      <c r="AR122" s="205"/>
      <c r="AS122" s="205"/>
    </row>
    <row r="123" spans="20:45" x14ac:dyDescent="0.25"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L123" s="205"/>
      <c r="AM123" s="205"/>
      <c r="AN123" s="205"/>
      <c r="AO123" s="205"/>
      <c r="AP123" s="205"/>
      <c r="AQ123" s="205"/>
      <c r="AR123" s="205"/>
      <c r="AS123" s="205"/>
    </row>
    <row r="124" spans="20:45" x14ac:dyDescent="0.25"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L124" s="205"/>
      <c r="AM124" s="205"/>
      <c r="AN124" s="205"/>
      <c r="AO124" s="205"/>
      <c r="AP124" s="205"/>
      <c r="AQ124" s="205"/>
      <c r="AR124" s="205"/>
      <c r="AS124" s="205"/>
    </row>
    <row r="125" spans="20:45" x14ac:dyDescent="0.25"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L125" s="205"/>
      <c r="AM125" s="205"/>
      <c r="AN125" s="205"/>
      <c r="AO125" s="205"/>
      <c r="AP125" s="205"/>
      <c r="AQ125" s="205"/>
      <c r="AR125" s="205"/>
      <c r="AS125" s="205"/>
    </row>
    <row r="126" spans="20:45" x14ac:dyDescent="0.25"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L126" s="205"/>
      <c r="AM126" s="205"/>
      <c r="AN126" s="205"/>
      <c r="AO126" s="205"/>
      <c r="AP126" s="205"/>
      <c r="AQ126" s="205"/>
      <c r="AR126" s="205"/>
      <c r="AS126" s="205"/>
    </row>
    <row r="127" spans="20:45" x14ac:dyDescent="0.25"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/>
      <c r="AH127" s="205"/>
      <c r="AL127" s="205"/>
      <c r="AM127" s="205"/>
      <c r="AN127" s="205"/>
      <c r="AO127" s="205"/>
      <c r="AP127" s="205"/>
      <c r="AQ127" s="205"/>
      <c r="AR127" s="205"/>
      <c r="AS127" s="205"/>
    </row>
    <row r="128" spans="20:45" x14ac:dyDescent="0.25"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L128" s="205"/>
      <c r="AM128" s="205"/>
      <c r="AN128" s="205"/>
      <c r="AO128" s="205"/>
      <c r="AP128" s="205"/>
      <c r="AQ128" s="205"/>
      <c r="AR128" s="205"/>
      <c r="AS128" s="205"/>
    </row>
    <row r="129" spans="20:45" x14ac:dyDescent="0.25"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/>
      <c r="AH129" s="205"/>
      <c r="AL129" s="205"/>
      <c r="AM129" s="205"/>
      <c r="AN129" s="205"/>
      <c r="AO129" s="205"/>
      <c r="AP129" s="205"/>
      <c r="AQ129" s="205"/>
      <c r="AR129" s="205"/>
      <c r="AS129" s="205"/>
    </row>
    <row r="130" spans="20:45" x14ac:dyDescent="0.25"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/>
      <c r="AH130" s="205"/>
      <c r="AL130" s="205"/>
      <c r="AM130" s="205"/>
      <c r="AN130" s="205"/>
      <c r="AO130" s="205"/>
      <c r="AP130" s="205"/>
      <c r="AQ130" s="205"/>
      <c r="AR130" s="205"/>
      <c r="AS130" s="205"/>
    </row>
    <row r="131" spans="20:45" x14ac:dyDescent="0.25"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L131" s="205"/>
      <c r="AM131" s="205"/>
      <c r="AN131" s="205"/>
      <c r="AO131" s="205"/>
      <c r="AP131" s="205"/>
      <c r="AQ131" s="205"/>
      <c r="AR131" s="205"/>
      <c r="AS131" s="205"/>
    </row>
    <row r="132" spans="20:45" x14ac:dyDescent="0.25"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L132" s="205"/>
      <c r="AM132" s="205"/>
      <c r="AN132" s="205"/>
      <c r="AO132" s="205"/>
      <c r="AP132" s="205"/>
      <c r="AQ132" s="205"/>
      <c r="AR132" s="205"/>
      <c r="AS132" s="205"/>
    </row>
    <row r="133" spans="20:45" x14ac:dyDescent="0.25"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L133" s="205"/>
      <c r="AM133" s="205"/>
      <c r="AN133" s="205"/>
      <c r="AO133" s="205"/>
      <c r="AP133" s="205"/>
      <c r="AQ133" s="205"/>
      <c r="AR133" s="205"/>
      <c r="AS133" s="205"/>
    </row>
    <row r="134" spans="20:45" x14ac:dyDescent="0.25"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L134" s="205"/>
      <c r="AM134" s="205"/>
      <c r="AN134" s="205"/>
      <c r="AO134" s="205"/>
      <c r="AP134" s="205"/>
      <c r="AQ134" s="205"/>
      <c r="AR134" s="205"/>
      <c r="AS134" s="205"/>
    </row>
    <row r="135" spans="20:45" x14ac:dyDescent="0.25"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L135" s="205"/>
      <c r="AM135" s="205"/>
      <c r="AN135" s="205"/>
      <c r="AO135" s="205"/>
      <c r="AP135" s="205"/>
      <c r="AQ135" s="205"/>
      <c r="AR135" s="205"/>
      <c r="AS135" s="205"/>
    </row>
    <row r="136" spans="20:45" x14ac:dyDescent="0.25"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L136" s="205"/>
      <c r="AM136" s="205"/>
      <c r="AN136" s="205"/>
      <c r="AO136" s="205"/>
      <c r="AP136" s="205"/>
      <c r="AQ136" s="205"/>
      <c r="AR136" s="205"/>
      <c r="AS136" s="205"/>
    </row>
    <row r="137" spans="20:45" x14ac:dyDescent="0.25"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L137" s="205"/>
      <c r="AM137" s="205"/>
      <c r="AN137" s="205"/>
      <c r="AO137" s="205"/>
      <c r="AP137" s="205"/>
      <c r="AQ137" s="205"/>
      <c r="AR137" s="205"/>
      <c r="AS137" s="205"/>
    </row>
    <row r="138" spans="20:45" x14ac:dyDescent="0.25"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L138" s="205"/>
      <c r="AM138" s="205"/>
      <c r="AN138" s="205"/>
      <c r="AO138" s="205"/>
      <c r="AP138" s="205"/>
      <c r="AQ138" s="205"/>
      <c r="AR138" s="205"/>
      <c r="AS138" s="205"/>
    </row>
    <row r="139" spans="20:45" x14ac:dyDescent="0.25"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L139" s="205"/>
      <c r="AM139" s="205"/>
      <c r="AN139" s="205"/>
      <c r="AO139" s="205"/>
      <c r="AP139" s="205"/>
      <c r="AQ139" s="205"/>
      <c r="AR139" s="205"/>
      <c r="AS139" s="205"/>
    </row>
    <row r="140" spans="20:45" x14ac:dyDescent="0.25"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L140" s="205"/>
      <c r="AM140" s="205"/>
      <c r="AN140" s="205"/>
      <c r="AO140" s="205"/>
      <c r="AP140" s="205"/>
      <c r="AQ140" s="205"/>
      <c r="AR140" s="205"/>
      <c r="AS140" s="205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04" priority="10" stopIfTrue="1" operator="equal">
      <formula>"QA"</formula>
    </cfRule>
    <cfRule type="cellIs" dxfId="103" priority="11" stopIfTrue="1" operator="equal">
      <formula>"DA"</formula>
    </cfRule>
  </conditionalFormatting>
  <conditionalFormatting sqref="E7 E21">
    <cfRule type="expression" dxfId="102" priority="13" stopIfTrue="1">
      <formula>$E7&lt;5</formula>
    </cfRule>
  </conditionalFormatting>
  <conditionalFormatting sqref="E22 E24 E26 E28 E30 E32 E34 E36 E38 E40 E42 E44 E46 E48 E50 E52">
    <cfRule type="expression" dxfId="101" priority="5" stopIfTrue="1">
      <formula>AND($E22&lt;9,$C22&gt;0)</formula>
    </cfRule>
  </conditionalFormatting>
  <conditionalFormatting sqref="F7 F9 F11 F13 F15 F17 F19">
    <cfRule type="cellIs" dxfId="100" priority="14" stopIfTrue="1" operator="equal">
      <formula>"Bye"</formula>
    </cfRule>
  </conditionalFormatting>
  <conditionalFormatting sqref="F21:F22 F24 F26 F28 F30 F32 F34 F36 F38 F40 F42 F44 F46 F48 F50">
    <cfRule type="cellIs" dxfId="99" priority="6" stopIfTrue="1" operator="equal">
      <formula>"Bye"</formula>
    </cfRule>
  </conditionalFormatting>
  <conditionalFormatting sqref="F22 F24 F26 F28 F30 F32 F34 F36 F38 F40 F42 F44 F46 F48 F50">
    <cfRule type="expression" dxfId="98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97" priority="1" stopIfTrue="1">
      <formula>AND($E7&lt;9,$C7&gt;0)</formula>
    </cfRule>
  </conditionalFormatting>
  <conditionalFormatting sqref="I8 K10 I12 M14 I16 K18 I20 I23 K25 I27 M29 I31 K33 I35 I39 K41 I43 M45 I47 K49 I51">
    <cfRule type="expression" dxfId="96" priority="2" stopIfTrue="1">
      <formula>AND($O$1="CU",I8="Umpire")</formula>
    </cfRule>
    <cfRule type="expression" dxfId="95" priority="3" stopIfTrue="1">
      <formula>AND($O$1="CU",I8&lt;&gt;"Umpire",J8&lt;&gt;"")</formula>
    </cfRule>
    <cfRule type="expression" dxfId="94" priority="4" stopIfTrue="1">
      <formula>AND($O$1="CU",I8&lt;&gt;"Umpire")</formula>
    </cfRule>
  </conditionalFormatting>
  <conditionalFormatting sqref="J8 L10 J12 N14 J16 L18 J20 R62">
    <cfRule type="expression" dxfId="93" priority="12" stopIfTrue="1">
      <formula>$O$1="CU"</formula>
    </cfRule>
  </conditionalFormatting>
  <conditionalFormatting sqref="K8 M10 K12 O14 K16 M18 K20 K23 M25 K27 O29 K31 M33 K35 K39 M41 K43 O45 K47 M49 K51">
    <cfRule type="expression" dxfId="92" priority="8" stopIfTrue="1">
      <formula>J8="as"</formula>
    </cfRule>
    <cfRule type="expression" dxfId="91" priority="9" stopIfTrue="1">
      <formula>J8="bs"</formula>
    </cfRule>
  </conditionalFormatting>
  <conditionalFormatting sqref="O16">
    <cfRule type="expression" dxfId="90" priority="15" stopIfTrue="1">
      <formula>AND($O$1="CU",O16="Umpire")</formula>
    </cfRule>
    <cfRule type="expression" dxfId="89" priority="16" stopIfTrue="1">
      <formula>AND($O$1="CU",O16&lt;&gt;"Umpire",P16&lt;&gt;"")</formula>
    </cfRule>
    <cfRule type="expression" dxfId="88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0D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1507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508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>
    <tabColor indexed="27"/>
  </sheetPr>
  <dimension ref="A1:Q156"/>
  <sheetViews>
    <sheetView showGridLines="0" showZeros="0" workbookViewId="0">
      <pane ySplit="6" topLeftCell="A7" activePane="bottomLeft" state="frozen"/>
      <selection pane="bottomLeft" activeCell="D9" sqref="D9"/>
    </sheetView>
  </sheetViews>
  <sheetFormatPr defaultRowHeight="13.2" x14ac:dyDescent="0.25"/>
  <cols>
    <col min="1" max="1" width="3.88671875" customWidth="1"/>
    <col min="2" max="2" width="14" bestFit="1" customWidth="1"/>
    <col min="3" max="3" width="12.5546875" bestFit="1" customWidth="1"/>
    <col min="4" max="4" width="58.5546875" style="39" bestFit="1" customWidth="1"/>
    <col min="5" max="5" width="12.109375" style="88" customWidth="1"/>
    <col min="6" max="6" width="6.109375" style="89" hidden="1" customWidth="1"/>
    <col min="7" max="7" width="29.8867187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388" t="str">
        <f>Altalanos!$C$8</f>
        <v>Fiú 3 kcs. A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3">
      <c r="A7" s="139">
        <v>1</v>
      </c>
      <c r="B7" s="152" t="s">
        <v>257</v>
      </c>
      <c r="C7" s="152" t="s">
        <v>258</v>
      </c>
      <c r="D7" s="390" t="s">
        <v>185</v>
      </c>
      <c r="E7" s="142"/>
      <c r="F7" s="143"/>
      <c r="G7" s="144"/>
      <c r="H7" s="145"/>
      <c r="I7" s="145"/>
      <c r="J7" s="146"/>
      <c r="K7" s="147"/>
      <c r="L7" s="148"/>
      <c r="M7" s="147"/>
      <c r="N7" s="149"/>
      <c r="O7" s="145"/>
      <c r="P7" s="150"/>
      <c r="Q7" s="151"/>
    </row>
    <row r="8" spans="1:17" ht="18.899999999999999" customHeight="1" x14ac:dyDescent="0.3">
      <c r="A8" s="139">
        <v>2</v>
      </c>
      <c r="B8" s="152" t="s">
        <v>259</v>
      </c>
      <c r="C8" s="152" t="s">
        <v>260</v>
      </c>
      <c r="D8" s="390" t="s">
        <v>261</v>
      </c>
      <c r="E8" s="142"/>
      <c r="F8" s="154"/>
      <c r="G8" s="155"/>
      <c r="H8" s="145"/>
      <c r="I8" s="145"/>
      <c r="J8" s="146"/>
      <c r="K8" s="147"/>
      <c r="L8" s="148"/>
      <c r="M8" s="147"/>
      <c r="N8" s="149"/>
      <c r="O8" s="145"/>
      <c r="P8" s="150"/>
      <c r="Q8" s="151"/>
    </row>
    <row r="9" spans="1:17" ht="18.899999999999999" customHeight="1" x14ac:dyDescent="0.25">
      <c r="A9" s="139">
        <v>3</v>
      </c>
      <c r="B9" s="140" t="s">
        <v>262</v>
      </c>
      <c r="C9" s="391" t="s">
        <v>263</v>
      </c>
      <c r="D9" s="392" t="s">
        <v>264</v>
      </c>
      <c r="E9" s="142"/>
      <c r="F9" s="154"/>
      <c r="G9" s="155"/>
      <c r="H9" s="145"/>
      <c r="I9" s="145"/>
      <c r="J9" s="146"/>
      <c r="K9" s="147"/>
      <c r="L9" s="148"/>
      <c r="M9" s="147"/>
      <c r="N9" s="149"/>
      <c r="O9" s="145"/>
      <c r="P9" s="156"/>
      <c r="Q9" s="157"/>
    </row>
    <row r="10" spans="1:17" ht="18.899999999999999" customHeight="1" x14ac:dyDescent="0.25">
      <c r="A10" s="139">
        <v>4</v>
      </c>
      <c r="B10" s="140" t="s">
        <v>265</v>
      </c>
      <c r="C10" s="391" t="s">
        <v>266</v>
      </c>
      <c r="D10" s="141" t="s">
        <v>267</v>
      </c>
      <c r="E10" s="142"/>
      <c r="F10" s="154"/>
      <c r="G10" s="155"/>
      <c r="H10" s="145"/>
      <c r="I10" s="145"/>
      <c r="J10" s="146"/>
      <c r="K10" s="147"/>
      <c r="L10" s="148"/>
      <c r="M10" s="147"/>
      <c r="N10" s="149"/>
      <c r="O10" s="145"/>
      <c r="P10" s="158"/>
      <c r="Q10" s="159"/>
    </row>
    <row r="11" spans="1:17" ht="18.899999999999999" customHeight="1" x14ac:dyDescent="0.25">
      <c r="A11" s="139">
        <v>5</v>
      </c>
      <c r="B11" s="140" t="s">
        <v>268</v>
      </c>
      <c r="C11" s="140" t="s">
        <v>269</v>
      </c>
      <c r="D11" s="141" t="s">
        <v>270</v>
      </c>
      <c r="E11" s="142"/>
      <c r="F11" s="154"/>
      <c r="G11" s="155"/>
      <c r="H11" s="145"/>
      <c r="I11" s="145"/>
      <c r="J11" s="146"/>
      <c r="K11" s="147"/>
      <c r="L11" s="148"/>
      <c r="M11" s="147"/>
      <c r="N11" s="149"/>
      <c r="O11" s="145"/>
      <c r="P11" s="158"/>
      <c r="Q11" s="159"/>
    </row>
    <row r="12" spans="1:17" ht="18.899999999999999" customHeight="1" x14ac:dyDescent="0.25">
      <c r="A12" s="139">
        <v>6</v>
      </c>
      <c r="B12" s="140" t="s">
        <v>271</v>
      </c>
      <c r="C12" s="140" t="s">
        <v>272</v>
      </c>
      <c r="D12" s="141" t="s">
        <v>273</v>
      </c>
      <c r="E12" s="142"/>
      <c r="F12" s="154"/>
      <c r="G12" s="155"/>
      <c r="H12" s="145"/>
      <c r="I12" s="145"/>
      <c r="J12" s="146"/>
      <c r="K12" s="147"/>
      <c r="L12" s="148"/>
      <c r="M12" s="147"/>
      <c r="N12" s="149"/>
      <c r="O12" s="145"/>
      <c r="P12" s="158"/>
      <c r="Q12" s="159"/>
    </row>
    <row r="13" spans="1:17" ht="18.899999999999999" customHeight="1" x14ac:dyDescent="0.25">
      <c r="A13" s="139">
        <v>7</v>
      </c>
      <c r="B13" s="140" t="s">
        <v>274</v>
      </c>
      <c r="C13" s="140" t="s">
        <v>275</v>
      </c>
      <c r="D13" s="141" t="s">
        <v>276</v>
      </c>
      <c r="E13" s="142"/>
      <c r="F13" s="154"/>
      <c r="G13" s="155"/>
      <c r="H13" s="145"/>
      <c r="I13" s="145"/>
      <c r="J13" s="146"/>
      <c r="K13" s="147"/>
      <c r="L13" s="148"/>
      <c r="M13" s="147"/>
      <c r="N13" s="149"/>
      <c r="O13" s="145"/>
      <c r="P13" s="158"/>
      <c r="Q13" s="159"/>
    </row>
    <row r="14" spans="1:17" ht="18.899999999999999" customHeight="1" x14ac:dyDescent="0.25">
      <c r="A14" s="139">
        <v>8</v>
      </c>
      <c r="B14" s="160" t="s">
        <v>189</v>
      </c>
      <c r="C14" s="160" t="s">
        <v>277</v>
      </c>
      <c r="D14" s="141" t="s">
        <v>278</v>
      </c>
      <c r="E14" s="142"/>
      <c r="F14" s="154"/>
      <c r="G14" s="155"/>
      <c r="H14" s="145"/>
      <c r="I14" s="145"/>
      <c r="J14" s="146"/>
      <c r="K14" s="147"/>
      <c r="L14" s="148"/>
      <c r="M14" s="147"/>
      <c r="N14" s="149"/>
      <c r="O14" s="145"/>
      <c r="P14" s="158"/>
      <c r="Q14" s="159"/>
    </row>
    <row r="15" spans="1:17" ht="18.899999999999999" customHeight="1" x14ac:dyDescent="0.25">
      <c r="A15" s="139">
        <v>9</v>
      </c>
      <c r="B15" s="160" t="s">
        <v>279</v>
      </c>
      <c r="C15" s="160" t="s">
        <v>280</v>
      </c>
      <c r="D15" s="141" t="s">
        <v>281</v>
      </c>
      <c r="E15" s="142"/>
      <c r="F15" s="151"/>
      <c r="G15" s="151"/>
      <c r="H15" s="145"/>
      <c r="I15" s="145"/>
      <c r="J15" s="146"/>
      <c r="K15" s="147"/>
      <c r="L15" s="148"/>
      <c r="M15" s="161"/>
      <c r="N15" s="149"/>
      <c r="O15" s="145"/>
      <c r="P15" s="151"/>
      <c r="Q15" s="151"/>
    </row>
    <row r="16" spans="1:17" ht="18.899999999999999" customHeight="1" x14ac:dyDescent="0.25">
      <c r="A16" s="139">
        <v>10</v>
      </c>
      <c r="B16" s="140" t="s">
        <v>189</v>
      </c>
      <c r="C16" s="391" t="s">
        <v>282</v>
      </c>
      <c r="D16" s="392" t="s">
        <v>283</v>
      </c>
      <c r="E16" s="142"/>
      <c r="F16" s="151"/>
      <c r="G16" s="151"/>
      <c r="H16" s="145"/>
      <c r="I16" s="145"/>
      <c r="J16" s="146"/>
      <c r="K16" s="147"/>
      <c r="L16" s="148"/>
      <c r="M16" s="161"/>
      <c r="N16" s="149"/>
      <c r="O16" s="145"/>
      <c r="P16" s="150"/>
      <c r="Q16" s="151"/>
    </row>
    <row r="17" spans="1:17" ht="18.899999999999999" customHeight="1" x14ac:dyDescent="0.25">
      <c r="A17" s="139">
        <v>11</v>
      </c>
      <c r="B17" s="140" t="s">
        <v>284</v>
      </c>
      <c r="C17" s="391" t="s">
        <v>285</v>
      </c>
      <c r="D17" s="392" t="s">
        <v>286</v>
      </c>
      <c r="E17" s="142"/>
      <c r="F17" s="151"/>
      <c r="G17" s="151"/>
      <c r="H17" s="145"/>
      <c r="I17" s="145"/>
      <c r="J17" s="146"/>
      <c r="K17" s="147"/>
      <c r="L17" s="148"/>
      <c r="M17" s="161"/>
      <c r="N17" s="149"/>
      <c r="O17" s="145"/>
      <c r="P17" s="150"/>
      <c r="Q17" s="151"/>
    </row>
    <row r="18" spans="1:17" ht="18.899999999999999" customHeight="1" x14ac:dyDescent="0.25">
      <c r="A18" s="139">
        <v>12</v>
      </c>
      <c r="B18" s="140" t="s">
        <v>287</v>
      </c>
      <c r="C18" s="391" t="s">
        <v>288</v>
      </c>
      <c r="D18" s="141" t="s">
        <v>289</v>
      </c>
      <c r="E18" s="142"/>
      <c r="F18" s="151"/>
      <c r="G18" s="151"/>
      <c r="H18" s="145"/>
      <c r="I18" s="145"/>
      <c r="J18" s="146"/>
      <c r="K18" s="147"/>
      <c r="L18" s="148"/>
      <c r="M18" s="161"/>
      <c r="N18" s="149"/>
      <c r="O18" s="145"/>
      <c r="P18" s="150"/>
      <c r="Q18" s="151"/>
    </row>
    <row r="19" spans="1:17" ht="18.899999999999999" customHeight="1" x14ac:dyDescent="0.25">
      <c r="A19" s="139">
        <v>13</v>
      </c>
      <c r="B19" s="140" t="s">
        <v>290</v>
      </c>
      <c r="C19" s="140" t="s">
        <v>291</v>
      </c>
      <c r="D19" s="141" t="s">
        <v>292</v>
      </c>
      <c r="E19" s="142"/>
      <c r="F19" s="151"/>
      <c r="G19" s="151"/>
      <c r="H19" s="145"/>
      <c r="I19" s="145"/>
      <c r="J19" s="146"/>
      <c r="K19" s="147"/>
      <c r="L19" s="148"/>
      <c r="M19" s="161"/>
      <c r="N19" s="149"/>
      <c r="O19" s="145"/>
      <c r="P19" s="150"/>
      <c r="Q19" s="151"/>
    </row>
    <row r="20" spans="1:17" ht="18.899999999999999" customHeight="1" x14ac:dyDescent="0.25">
      <c r="A20" s="139">
        <v>14</v>
      </c>
      <c r="B20" s="140" t="s">
        <v>293</v>
      </c>
      <c r="C20" s="140" t="s">
        <v>294</v>
      </c>
      <c r="D20" s="141" t="s">
        <v>295</v>
      </c>
      <c r="E20" s="142"/>
      <c r="F20" s="151"/>
      <c r="G20" s="151"/>
      <c r="H20" s="145"/>
      <c r="I20" s="145"/>
      <c r="J20" s="146"/>
      <c r="K20" s="147"/>
      <c r="L20" s="148"/>
      <c r="M20" s="161"/>
      <c r="N20" s="149"/>
      <c r="O20" s="145"/>
      <c r="P20" s="150"/>
      <c r="Q20" s="151"/>
    </row>
    <row r="21" spans="1:17" ht="18.899999999999999" customHeight="1" x14ac:dyDescent="0.25">
      <c r="A21" s="139">
        <v>15</v>
      </c>
      <c r="B21" s="140" t="s">
        <v>297</v>
      </c>
      <c r="C21" s="140" t="s">
        <v>298</v>
      </c>
      <c r="D21" s="141" t="s">
        <v>299</v>
      </c>
      <c r="E21" s="142"/>
      <c r="F21" s="151"/>
      <c r="G21" s="151"/>
      <c r="H21" s="145"/>
      <c r="I21" s="145"/>
      <c r="J21" s="146"/>
      <c r="K21" s="147"/>
      <c r="L21" s="148"/>
      <c r="M21" s="161"/>
      <c r="N21" s="149"/>
      <c r="O21" s="145"/>
      <c r="P21" s="150"/>
      <c r="Q21" s="151"/>
    </row>
    <row r="22" spans="1:17" ht="18.899999999999999" customHeight="1" x14ac:dyDescent="0.25">
      <c r="A22" s="139">
        <v>16</v>
      </c>
      <c r="B22" s="140" t="s">
        <v>300</v>
      </c>
      <c r="C22" s="140" t="s">
        <v>301</v>
      </c>
      <c r="D22" s="163" t="s">
        <v>302</v>
      </c>
      <c r="E22" s="142"/>
      <c r="F22" s="151"/>
      <c r="G22" s="151"/>
      <c r="H22" s="145"/>
      <c r="I22" s="145"/>
      <c r="J22" s="146"/>
      <c r="K22" s="147"/>
      <c r="L22" s="148"/>
      <c r="M22" s="161"/>
      <c r="N22" s="149"/>
      <c r="O22" s="145"/>
      <c r="P22" s="150"/>
      <c r="Q22" s="151"/>
    </row>
    <row r="23" spans="1:17" ht="18.899999999999999" customHeight="1" x14ac:dyDescent="0.25">
      <c r="A23" s="139">
        <v>17</v>
      </c>
      <c r="B23" s="140"/>
      <c r="C23" s="140"/>
      <c r="D23" s="141"/>
      <c r="E23" s="142"/>
      <c r="F23" s="151"/>
      <c r="G23" s="151"/>
      <c r="H23" s="145"/>
      <c r="I23" s="145"/>
      <c r="J23" s="146"/>
      <c r="K23" s="147"/>
      <c r="L23" s="148"/>
      <c r="M23" s="161"/>
      <c r="N23" s="149"/>
      <c r="O23" s="145"/>
      <c r="P23" s="150"/>
      <c r="Q23" s="151"/>
    </row>
    <row r="24" spans="1:17" ht="18.899999999999999" customHeight="1" x14ac:dyDescent="0.25">
      <c r="A24" s="139">
        <v>18</v>
      </c>
      <c r="B24" s="140"/>
      <c r="C24" s="140"/>
      <c r="D24" s="163"/>
      <c r="E24" s="142"/>
      <c r="F24" s="151"/>
      <c r="G24" s="151"/>
      <c r="H24" s="145"/>
      <c r="I24" s="145"/>
      <c r="J24" s="146"/>
      <c r="K24" s="147"/>
      <c r="L24" s="148"/>
      <c r="M24" s="161"/>
      <c r="N24" s="149"/>
      <c r="O24" s="145"/>
      <c r="P24" s="150"/>
      <c r="Q24" s="151"/>
    </row>
    <row r="25" spans="1:17" ht="18.899999999999999" customHeight="1" x14ac:dyDescent="0.25">
      <c r="A25" s="139">
        <v>19</v>
      </c>
      <c r="B25" s="164"/>
      <c r="C25" s="164"/>
      <c r="D25" s="145"/>
      <c r="E25" s="142"/>
      <c r="F25" s="151"/>
      <c r="G25" s="151"/>
      <c r="H25" s="145"/>
      <c r="I25" s="145"/>
      <c r="J25" s="146"/>
      <c r="K25" s="147"/>
      <c r="L25" s="148"/>
      <c r="M25" s="161"/>
      <c r="N25" s="149"/>
      <c r="O25" s="145"/>
      <c r="P25" s="150"/>
      <c r="Q25" s="151"/>
    </row>
    <row r="26" spans="1:17" ht="18.899999999999999" customHeight="1" x14ac:dyDescent="0.25">
      <c r="A26" s="139">
        <v>20</v>
      </c>
      <c r="B26" s="164"/>
      <c r="C26" s="164"/>
      <c r="D26" s="145"/>
      <c r="E26" s="142"/>
      <c r="F26" s="151"/>
      <c r="G26" s="151"/>
      <c r="H26" s="145"/>
      <c r="I26" s="145"/>
      <c r="J26" s="146"/>
      <c r="K26" s="147"/>
      <c r="L26" s="148"/>
      <c r="M26" s="161"/>
      <c r="N26" s="149"/>
      <c r="O26" s="145"/>
      <c r="P26" s="150"/>
      <c r="Q26" s="151"/>
    </row>
    <row r="27" spans="1:17" ht="18.899999999999999" customHeight="1" x14ac:dyDescent="0.25">
      <c r="A27" s="139">
        <v>21</v>
      </c>
      <c r="B27" s="164"/>
      <c r="C27" s="164"/>
      <c r="D27" s="145"/>
      <c r="E27" s="142"/>
      <c r="F27" s="151"/>
      <c r="G27" s="151"/>
      <c r="H27" s="145"/>
      <c r="I27" s="145"/>
      <c r="J27" s="146"/>
      <c r="K27" s="147"/>
      <c r="L27" s="148"/>
      <c r="M27" s="161"/>
      <c r="N27" s="149"/>
      <c r="O27" s="145"/>
      <c r="P27" s="150"/>
      <c r="Q27" s="151"/>
    </row>
    <row r="28" spans="1:17" ht="18.899999999999999" customHeight="1" x14ac:dyDescent="0.25">
      <c r="A28" s="139">
        <v>22</v>
      </c>
      <c r="B28" s="164"/>
      <c r="C28" s="164"/>
      <c r="D28" s="145"/>
      <c r="E28" s="165"/>
      <c r="F28" s="166"/>
      <c r="G28" s="157"/>
      <c r="H28" s="145"/>
      <c r="I28" s="145"/>
      <c r="J28" s="146"/>
      <c r="K28" s="147"/>
      <c r="L28" s="148"/>
      <c r="M28" s="161"/>
      <c r="N28" s="149"/>
      <c r="O28" s="145"/>
      <c r="P28" s="150"/>
      <c r="Q28" s="151"/>
    </row>
    <row r="29" spans="1:17" ht="18.899999999999999" customHeight="1" x14ac:dyDescent="0.25">
      <c r="A29" s="139">
        <v>23</v>
      </c>
      <c r="B29" s="164"/>
      <c r="C29" s="164"/>
      <c r="D29" s="145"/>
      <c r="E29" s="167"/>
      <c r="F29" s="151"/>
      <c r="G29" s="151"/>
      <c r="H29" s="145"/>
      <c r="I29" s="145"/>
      <c r="J29" s="146"/>
      <c r="K29" s="147"/>
      <c r="L29" s="148"/>
      <c r="M29" s="161"/>
      <c r="N29" s="149"/>
      <c r="O29" s="145"/>
      <c r="P29" s="150"/>
      <c r="Q29" s="151"/>
    </row>
    <row r="30" spans="1:17" ht="18.899999999999999" customHeight="1" x14ac:dyDescent="0.25">
      <c r="A30" s="139">
        <v>24</v>
      </c>
      <c r="B30" s="164"/>
      <c r="C30" s="164"/>
      <c r="D30" s="145"/>
      <c r="E30" s="142"/>
      <c r="F30" s="151"/>
      <c r="G30" s="151"/>
      <c r="H30" s="145"/>
      <c r="I30" s="145"/>
      <c r="J30" s="146"/>
      <c r="K30" s="147"/>
      <c r="L30" s="148"/>
      <c r="M30" s="161"/>
      <c r="N30" s="149"/>
      <c r="O30" s="145"/>
      <c r="P30" s="150"/>
      <c r="Q30" s="151"/>
    </row>
    <row r="31" spans="1:17" ht="18.899999999999999" customHeight="1" x14ac:dyDescent="0.25">
      <c r="A31" s="139">
        <v>25</v>
      </c>
      <c r="B31" s="164"/>
      <c r="C31" s="164"/>
      <c r="D31" s="145"/>
      <c r="E31" s="142"/>
      <c r="F31" s="151"/>
      <c r="G31" s="151"/>
      <c r="H31" s="145"/>
      <c r="I31" s="145"/>
      <c r="J31" s="146"/>
      <c r="K31" s="147"/>
      <c r="L31" s="148"/>
      <c r="M31" s="161"/>
      <c r="N31" s="149"/>
      <c r="O31" s="145"/>
      <c r="P31" s="150"/>
      <c r="Q31" s="151"/>
    </row>
    <row r="32" spans="1:17" ht="18.899999999999999" customHeight="1" x14ac:dyDescent="0.25">
      <c r="A32" s="139">
        <v>26</v>
      </c>
      <c r="B32" s="164"/>
      <c r="C32" s="164"/>
      <c r="D32" s="145"/>
      <c r="E32" s="168"/>
      <c r="F32" s="151"/>
      <c r="G32" s="151"/>
      <c r="H32" s="145"/>
      <c r="I32" s="145"/>
      <c r="J32" s="146"/>
      <c r="K32" s="147"/>
      <c r="L32" s="148"/>
      <c r="M32" s="161"/>
      <c r="N32" s="149"/>
      <c r="O32" s="145"/>
      <c r="P32" s="150"/>
      <c r="Q32" s="151"/>
    </row>
    <row r="33" spans="1:17" ht="18.899999999999999" customHeight="1" x14ac:dyDescent="0.25">
      <c r="A33" s="139">
        <v>27</v>
      </c>
      <c r="B33" s="164"/>
      <c r="C33" s="164"/>
      <c r="D33" s="145"/>
      <c r="E33" s="142"/>
      <c r="F33" s="151"/>
      <c r="G33" s="151"/>
      <c r="H33" s="145"/>
      <c r="I33" s="145"/>
      <c r="J33" s="146"/>
      <c r="K33" s="147"/>
      <c r="L33" s="148"/>
      <c r="M33" s="161"/>
      <c r="N33" s="149"/>
      <c r="O33" s="145"/>
      <c r="P33" s="150"/>
      <c r="Q33" s="151"/>
    </row>
    <row r="34" spans="1:17" ht="18.899999999999999" customHeight="1" x14ac:dyDescent="0.25">
      <c r="A34" s="139">
        <v>28</v>
      </c>
      <c r="B34" s="164"/>
      <c r="C34" s="164"/>
      <c r="D34" s="145"/>
      <c r="E34" s="142"/>
      <c r="F34" s="151"/>
      <c r="G34" s="151"/>
      <c r="H34" s="145"/>
      <c r="I34" s="145"/>
      <c r="J34" s="146"/>
      <c r="K34" s="147"/>
      <c r="L34" s="148"/>
      <c r="M34" s="161"/>
      <c r="N34" s="149"/>
      <c r="O34" s="145"/>
      <c r="P34" s="150"/>
      <c r="Q34" s="151"/>
    </row>
    <row r="35" spans="1:17" ht="18.899999999999999" customHeight="1" x14ac:dyDescent="0.25">
      <c r="A35" s="139">
        <v>29</v>
      </c>
      <c r="B35" s="164"/>
      <c r="C35" s="164"/>
      <c r="D35" s="145"/>
      <c r="E35" s="142"/>
      <c r="F35" s="151"/>
      <c r="G35" s="151"/>
      <c r="H35" s="145"/>
      <c r="I35" s="145"/>
      <c r="J35" s="146"/>
      <c r="K35" s="147"/>
      <c r="L35" s="148"/>
      <c r="M35" s="161"/>
      <c r="N35" s="149"/>
      <c r="O35" s="145"/>
      <c r="P35" s="150"/>
      <c r="Q35" s="151"/>
    </row>
    <row r="36" spans="1:17" ht="18.899999999999999" customHeight="1" x14ac:dyDescent="0.25">
      <c r="A36" s="139">
        <v>30</v>
      </c>
      <c r="B36" s="164"/>
      <c r="C36" s="164"/>
      <c r="D36" s="145"/>
      <c r="E36" s="142"/>
      <c r="F36" s="151"/>
      <c r="G36" s="151"/>
      <c r="H36" s="145"/>
      <c r="I36" s="145"/>
      <c r="J36" s="146"/>
      <c r="K36" s="147"/>
      <c r="L36" s="148"/>
      <c r="M36" s="161"/>
      <c r="N36" s="149"/>
      <c r="O36" s="145"/>
      <c r="P36" s="150"/>
      <c r="Q36" s="151"/>
    </row>
    <row r="37" spans="1:17" ht="18.899999999999999" customHeight="1" x14ac:dyDescent="0.25">
      <c r="A37" s="139">
        <v>31</v>
      </c>
      <c r="B37" s="164"/>
      <c r="C37" s="164"/>
      <c r="D37" s="145"/>
      <c r="E37" s="142"/>
      <c r="F37" s="151"/>
      <c r="G37" s="151"/>
      <c r="H37" s="145"/>
      <c r="I37" s="145"/>
      <c r="J37" s="146"/>
      <c r="K37" s="147"/>
      <c r="L37" s="148"/>
      <c r="M37" s="161"/>
      <c r="N37" s="149"/>
      <c r="O37" s="145"/>
      <c r="P37" s="150"/>
      <c r="Q37" s="151"/>
    </row>
    <row r="38" spans="1:17" ht="18.899999999999999" customHeight="1" x14ac:dyDescent="0.25">
      <c r="A38" s="139">
        <v>32</v>
      </c>
      <c r="B38" s="164"/>
      <c r="C38" s="164"/>
      <c r="D38" s="145"/>
      <c r="E38" s="142"/>
      <c r="F38" s="151"/>
      <c r="G38" s="151"/>
      <c r="H38" s="154"/>
      <c r="I38" s="155"/>
      <c r="J38" s="146"/>
      <c r="K38" s="147"/>
      <c r="L38" s="148"/>
      <c r="M38" s="161"/>
      <c r="N38" s="149"/>
      <c r="O38" s="151"/>
      <c r="P38" s="150"/>
      <c r="Q38" s="151"/>
    </row>
    <row r="39" spans="1:17" ht="18.899999999999999" customHeight="1" x14ac:dyDescent="0.25">
      <c r="A39" s="139">
        <v>33</v>
      </c>
      <c r="B39" s="164"/>
      <c r="C39" s="164"/>
      <c r="D39" s="145"/>
      <c r="E39" s="142"/>
      <c r="F39" s="151"/>
      <c r="G39" s="151"/>
      <c r="H39" s="154"/>
      <c r="I39" s="155"/>
      <c r="J39" s="146"/>
      <c r="K39" s="147"/>
      <c r="L39" s="148"/>
      <c r="M39" s="161"/>
      <c r="N39" s="157"/>
      <c r="O39" s="151"/>
      <c r="P39" s="150"/>
      <c r="Q39" s="151"/>
    </row>
    <row r="40" spans="1:17" ht="18.899999999999999" customHeight="1" x14ac:dyDescent="0.25">
      <c r="A40" s="139">
        <v>34</v>
      </c>
      <c r="B40" s="164"/>
      <c r="C40" s="164"/>
      <c r="D40" s="145"/>
      <c r="E40" s="142"/>
      <c r="F40" s="151"/>
      <c r="G40" s="151"/>
      <c r="H40" s="154"/>
      <c r="I40" s="155"/>
      <c r="J40" s="146" t="e">
        <f>IF(AND(Q40="",#REF!&gt;0,#REF!&lt;5),K40,0)</f>
        <v>#REF!</v>
      </c>
      <c r="K40" s="147" t="str">
        <f>IF(D40="","ZZZ9",IF(AND(#REF!&gt;0,#REF!&lt;5),D40&amp;#REF!,D40&amp;"9"))</f>
        <v>ZZZ9</v>
      </c>
      <c r="L40" s="148">
        <f t="shared" ref="L40:L156" si="0">IF(Q40="",999,Q40)</f>
        <v>999</v>
      </c>
      <c r="M40" s="161">
        <f t="shared" ref="M40:M156" si="1">IF(P40=999,999,1)</f>
        <v>999</v>
      </c>
      <c r="N40" s="157"/>
      <c r="O40" s="151"/>
      <c r="P40" s="150">
        <f t="shared" ref="P40:P156" si="2">IF(N40="DA",1,IF(N40="WC",2,IF(N40="SE",3,IF(N40="Q",4,IF(N40="LL",5,999)))))</f>
        <v>999</v>
      </c>
      <c r="Q40" s="151"/>
    </row>
    <row r="41" spans="1:17" ht="18.899999999999999" customHeight="1" x14ac:dyDescent="0.25">
      <c r="A41" s="139">
        <v>35</v>
      </c>
      <c r="B41" s="164"/>
      <c r="C41" s="164"/>
      <c r="D41" s="145"/>
      <c r="E41" s="142"/>
      <c r="F41" s="151"/>
      <c r="G41" s="151"/>
      <c r="H41" s="154"/>
      <c r="I41" s="155"/>
      <c r="J41" s="146" t="e">
        <f>IF(AND(Q41="",#REF!&gt;0,#REF!&lt;5),K41,0)</f>
        <v>#REF!</v>
      </c>
      <c r="K41" s="147" t="str">
        <f>IF(D41="","ZZZ9",IF(AND(#REF!&gt;0,#REF!&lt;5),D41&amp;#REF!,D41&amp;"9"))</f>
        <v>ZZZ9</v>
      </c>
      <c r="L41" s="148">
        <f t="shared" si="0"/>
        <v>999</v>
      </c>
      <c r="M41" s="161">
        <f t="shared" si="1"/>
        <v>999</v>
      </c>
      <c r="N41" s="157"/>
      <c r="O41" s="151"/>
      <c r="P41" s="150">
        <f t="shared" si="2"/>
        <v>999</v>
      </c>
      <c r="Q41" s="151"/>
    </row>
    <row r="42" spans="1:17" ht="18.899999999999999" customHeight="1" x14ac:dyDescent="0.25">
      <c r="A42" s="139">
        <v>36</v>
      </c>
      <c r="B42" s="164"/>
      <c r="C42" s="164"/>
      <c r="D42" s="145"/>
      <c r="E42" s="142"/>
      <c r="F42" s="151"/>
      <c r="G42" s="151"/>
      <c r="H42" s="154"/>
      <c r="I42" s="155"/>
      <c r="J42" s="146" t="e">
        <f>IF(AND(Q42="",#REF!&gt;0,#REF!&lt;5),K42,0)</f>
        <v>#REF!</v>
      </c>
      <c r="K42" s="147" t="str">
        <f>IF(D42="","ZZZ9",IF(AND(#REF!&gt;0,#REF!&lt;5),D42&amp;#REF!,D42&amp;"9"))</f>
        <v>ZZZ9</v>
      </c>
      <c r="L42" s="148">
        <f t="shared" si="0"/>
        <v>999</v>
      </c>
      <c r="M42" s="161">
        <f t="shared" si="1"/>
        <v>999</v>
      </c>
      <c r="N42" s="157"/>
      <c r="O42" s="151"/>
      <c r="P42" s="150">
        <f t="shared" si="2"/>
        <v>999</v>
      </c>
      <c r="Q42" s="151"/>
    </row>
    <row r="43" spans="1:17" ht="18.899999999999999" customHeight="1" x14ac:dyDescent="0.25">
      <c r="A43" s="139">
        <v>37</v>
      </c>
      <c r="B43" s="164"/>
      <c r="C43" s="164"/>
      <c r="D43" s="145"/>
      <c r="E43" s="142"/>
      <c r="F43" s="151"/>
      <c r="G43" s="151"/>
      <c r="H43" s="154"/>
      <c r="I43" s="155"/>
      <c r="J43" s="146" t="e">
        <f>IF(AND(Q43="",#REF!&gt;0,#REF!&lt;5),K43,0)</f>
        <v>#REF!</v>
      </c>
      <c r="K43" s="147" t="str">
        <f>IF(D43="","ZZZ9",IF(AND(#REF!&gt;0,#REF!&lt;5),D43&amp;#REF!,D43&amp;"9"))</f>
        <v>ZZZ9</v>
      </c>
      <c r="L43" s="148">
        <f t="shared" si="0"/>
        <v>999</v>
      </c>
      <c r="M43" s="161">
        <f t="shared" si="1"/>
        <v>999</v>
      </c>
      <c r="N43" s="157"/>
      <c r="O43" s="151"/>
      <c r="P43" s="150">
        <f t="shared" si="2"/>
        <v>999</v>
      </c>
      <c r="Q43" s="151"/>
    </row>
    <row r="44" spans="1:17" ht="18.899999999999999" customHeight="1" x14ac:dyDescent="0.25">
      <c r="A44" s="139">
        <v>38</v>
      </c>
      <c r="B44" s="164"/>
      <c r="C44" s="164"/>
      <c r="D44" s="145"/>
      <c r="E44" s="142"/>
      <c r="F44" s="151"/>
      <c r="G44" s="151"/>
      <c r="H44" s="154"/>
      <c r="I44" s="155"/>
      <c r="J44" s="146" t="e">
        <f>IF(AND(Q44="",#REF!&gt;0,#REF!&lt;5),K44,0)</f>
        <v>#REF!</v>
      </c>
      <c r="K44" s="147" t="str">
        <f>IF(D44="","ZZZ9",IF(AND(#REF!&gt;0,#REF!&lt;5),D44&amp;#REF!,D44&amp;"9"))</f>
        <v>ZZZ9</v>
      </c>
      <c r="L44" s="148">
        <f t="shared" si="0"/>
        <v>999</v>
      </c>
      <c r="M44" s="161">
        <f t="shared" si="1"/>
        <v>999</v>
      </c>
      <c r="N44" s="157"/>
      <c r="O44" s="151"/>
      <c r="P44" s="150">
        <f t="shared" si="2"/>
        <v>999</v>
      </c>
      <c r="Q44" s="151"/>
    </row>
    <row r="45" spans="1:17" ht="18.899999999999999" customHeight="1" x14ac:dyDescent="0.25">
      <c r="A45" s="139">
        <v>39</v>
      </c>
      <c r="B45" s="164"/>
      <c r="C45" s="164"/>
      <c r="D45" s="145"/>
      <c r="E45" s="142"/>
      <c r="F45" s="151"/>
      <c r="G45" s="151"/>
      <c r="H45" s="154"/>
      <c r="I45" s="155"/>
      <c r="J45" s="146" t="e">
        <f>IF(AND(Q45="",#REF!&gt;0,#REF!&lt;5),K45,0)</f>
        <v>#REF!</v>
      </c>
      <c r="K45" s="147" t="str">
        <f>IF(D45="","ZZZ9",IF(AND(#REF!&gt;0,#REF!&lt;5),D45&amp;#REF!,D45&amp;"9"))</f>
        <v>ZZZ9</v>
      </c>
      <c r="L45" s="148">
        <f t="shared" si="0"/>
        <v>999</v>
      </c>
      <c r="M45" s="161">
        <f t="shared" si="1"/>
        <v>999</v>
      </c>
      <c r="N45" s="157"/>
      <c r="O45" s="151"/>
      <c r="P45" s="150">
        <f t="shared" si="2"/>
        <v>999</v>
      </c>
      <c r="Q45" s="151"/>
    </row>
    <row r="46" spans="1:17" ht="18.899999999999999" customHeight="1" x14ac:dyDescent="0.25">
      <c r="A46" s="139">
        <v>40</v>
      </c>
      <c r="B46" s="164"/>
      <c r="C46" s="164"/>
      <c r="D46" s="145"/>
      <c r="E46" s="142"/>
      <c r="F46" s="151"/>
      <c r="G46" s="151"/>
      <c r="H46" s="154"/>
      <c r="I46" s="155"/>
      <c r="J46" s="146" t="e">
        <f>IF(AND(Q46="",#REF!&gt;0,#REF!&lt;5),K46,0)</f>
        <v>#REF!</v>
      </c>
      <c r="K46" s="147" t="str">
        <f>IF(D46="","ZZZ9",IF(AND(#REF!&gt;0,#REF!&lt;5),D46&amp;#REF!,D46&amp;"9"))</f>
        <v>ZZZ9</v>
      </c>
      <c r="L46" s="148">
        <f t="shared" si="0"/>
        <v>999</v>
      </c>
      <c r="M46" s="161">
        <f t="shared" si="1"/>
        <v>999</v>
      </c>
      <c r="N46" s="157"/>
      <c r="O46" s="151"/>
      <c r="P46" s="150">
        <f t="shared" si="2"/>
        <v>999</v>
      </c>
      <c r="Q46" s="151"/>
    </row>
    <row r="47" spans="1:17" ht="18.899999999999999" customHeight="1" x14ac:dyDescent="0.25">
      <c r="A47" s="139">
        <v>41</v>
      </c>
      <c r="B47" s="164"/>
      <c r="C47" s="164"/>
      <c r="D47" s="145"/>
      <c r="E47" s="142"/>
      <c r="F47" s="151"/>
      <c r="G47" s="151"/>
      <c r="H47" s="154"/>
      <c r="I47" s="155"/>
      <c r="J47" s="146" t="e">
        <f>IF(AND(Q47="",#REF!&gt;0,#REF!&lt;5),K47,0)</f>
        <v>#REF!</v>
      </c>
      <c r="K47" s="147" t="str">
        <f>IF(D47="","ZZZ9",IF(AND(#REF!&gt;0,#REF!&lt;5),D47&amp;#REF!,D47&amp;"9"))</f>
        <v>ZZZ9</v>
      </c>
      <c r="L47" s="148">
        <f t="shared" si="0"/>
        <v>999</v>
      </c>
      <c r="M47" s="161">
        <f t="shared" si="1"/>
        <v>999</v>
      </c>
      <c r="N47" s="157"/>
      <c r="O47" s="151"/>
      <c r="P47" s="150">
        <f t="shared" si="2"/>
        <v>999</v>
      </c>
      <c r="Q47" s="151"/>
    </row>
    <row r="48" spans="1:17" ht="18.899999999999999" customHeight="1" x14ac:dyDescent="0.25">
      <c r="A48" s="139">
        <v>42</v>
      </c>
      <c r="B48" s="164"/>
      <c r="C48" s="164"/>
      <c r="D48" s="145"/>
      <c r="E48" s="142"/>
      <c r="F48" s="151"/>
      <c r="G48" s="151"/>
      <c r="H48" s="154"/>
      <c r="I48" s="155"/>
      <c r="J48" s="146" t="e">
        <f>IF(AND(Q48="",#REF!&gt;0,#REF!&lt;5),K48,0)</f>
        <v>#REF!</v>
      </c>
      <c r="K48" s="147" t="str">
        <f>IF(D48="","ZZZ9",IF(AND(#REF!&gt;0,#REF!&lt;5),D48&amp;#REF!,D48&amp;"9"))</f>
        <v>ZZZ9</v>
      </c>
      <c r="L48" s="148">
        <f t="shared" si="0"/>
        <v>999</v>
      </c>
      <c r="M48" s="161">
        <f t="shared" si="1"/>
        <v>999</v>
      </c>
      <c r="N48" s="157"/>
      <c r="O48" s="151"/>
      <c r="P48" s="150">
        <f t="shared" si="2"/>
        <v>999</v>
      </c>
      <c r="Q48" s="151"/>
    </row>
    <row r="49" spans="1:17" ht="18.899999999999999" customHeight="1" x14ac:dyDescent="0.25">
      <c r="A49" s="139">
        <v>43</v>
      </c>
      <c r="B49" s="164"/>
      <c r="C49" s="164"/>
      <c r="D49" s="145"/>
      <c r="E49" s="142"/>
      <c r="F49" s="151"/>
      <c r="G49" s="151"/>
      <c r="H49" s="154"/>
      <c r="I49" s="155"/>
      <c r="J49" s="146" t="e">
        <f>IF(AND(Q49="",#REF!&gt;0,#REF!&lt;5),K49,0)</f>
        <v>#REF!</v>
      </c>
      <c r="K49" s="147" t="str">
        <f>IF(D49="","ZZZ9",IF(AND(#REF!&gt;0,#REF!&lt;5),D49&amp;#REF!,D49&amp;"9"))</f>
        <v>ZZZ9</v>
      </c>
      <c r="L49" s="148">
        <f t="shared" si="0"/>
        <v>999</v>
      </c>
      <c r="M49" s="161">
        <f t="shared" si="1"/>
        <v>999</v>
      </c>
      <c r="N49" s="157"/>
      <c r="O49" s="151"/>
      <c r="P49" s="150">
        <f t="shared" si="2"/>
        <v>999</v>
      </c>
      <c r="Q49" s="151"/>
    </row>
    <row r="50" spans="1:17" ht="18.899999999999999" customHeight="1" x14ac:dyDescent="0.25">
      <c r="A50" s="139">
        <v>44</v>
      </c>
      <c r="B50" s="164"/>
      <c r="C50" s="164"/>
      <c r="D50" s="145"/>
      <c r="E50" s="142"/>
      <c r="F50" s="151"/>
      <c r="G50" s="151"/>
      <c r="H50" s="154"/>
      <c r="I50" s="155"/>
      <c r="J50" s="146" t="e">
        <f>IF(AND(Q50="",#REF!&gt;0,#REF!&lt;5),K50,0)</f>
        <v>#REF!</v>
      </c>
      <c r="K50" s="147" t="str">
        <f>IF(D50="","ZZZ9",IF(AND(#REF!&gt;0,#REF!&lt;5),D50&amp;#REF!,D50&amp;"9"))</f>
        <v>ZZZ9</v>
      </c>
      <c r="L50" s="148">
        <f t="shared" si="0"/>
        <v>999</v>
      </c>
      <c r="M50" s="161">
        <f t="shared" si="1"/>
        <v>999</v>
      </c>
      <c r="N50" s="157"/>
      <c r="O50" s="151"/>
      <c r="P50" s="150">
        <f t="shared" si="2"/>
        <v>999</v>
      </c>
      <c r="Q50" s="151"/>
    </row>
    <row r="51" spans="1:17" ht="18.899999999999999" customHeight="1" x14ac:dyDescent="0.25">
      <c r="A51" s="139">
        <v>45</v>
      </c>
      <c r="B51" s="164"/>
      <c r="C51" s="164"/>
      <c r="D51" s="145"/>
      <c r="E51" s="142"/>
      <c r="F51" s="151"/>
      <c r="G51" s="151"/>
      <c r="H51" s="154"/>
      <c r="I51" s="155"/>
      <c r="J51" s="146" t="e">
        <f>IF(AND(Q51="",#REF!&gt;0,#REF!&lt;5),K51,0)</f>
        <v>#REF!</v>
      </c>
      <c r="K51" s="147" t="str">
        <f>IF(D51="","ZZZ9",IF(AND(#REF!&gt;0,#REF!&lt;5),D51&amp;#REF!,D51&amp;"9"))</f>
        <v>ZZZ9</v>
      </c>
      <c r="L51" s="148">
        <f t="shared" si="0"/>
        <v>999</v>
      </c>
      <c r="M51" s="161">
        <f t="shared" si="1"/>
        <v>999</v>
      </c>
      <c r="N51" s="157"/>
      <c r="O51" s="151"/>
      <c r="P51" s="150">
        <f t="shared" si="2"/>
        <v>999</v>
      </c>
      <c r="Q51" s="151"/>
    </row>
    <row r="52" spans="1:17" ht="18.899999999999999" customHeight="1" x14ac:dyDescent="0.25">
      <c r="A52" s="139">
        <v>46</v>
      </c>
      <c r="B52" s="164"/>
      <c r="C52" s="164"/>
      <c r="D52" s="145"/>
      <c r="E52" s="142"/>
      <c r="F52" s="151"/>
      <c r="G52" s="151"/>
      <c r="H52" s="154"/>
      <c r="I52" s="155"/>
      <c r="J52" s="146" t="e">
        <f>IF(AND(Q52="",#REF!&gt;0,#REF!&lt;5),K52,0)</f>
        <v>#REF!</v>
      </c>
      <c r="K52" s="147" t="str">
        <f>IF(D52="","ZZZ9",IF(AND(#REF!&gt;0,#REF!&lt;5),D52&amp;#REF!,D52&amp;"9"))</f>
        <v>ZZZ9</v>
      </c>
      <c r="L52" s="148">
        <f t="shared" si="0"/>
        <v>999</v>
      </c>
      <c r="M52" s="161">
        <f t="shared" si="1"/>
        <v>999</v>
      </c>
      <c r="N52" s="157"/>
      <c r="O52" s="151"/>
      <c r="P52" s="150">
        <f t="shared" si="2"/>
        <v>999</v>
      </c>
      <c r="Q52" s="151"/>
    </row>
    <row r="53" spans="1:17" ht="18.899999999999999" customHeight="1" x14ac:dyDescent="0.25">
      <c r="A53" s="139">
        <v>47</v>
      </c>
      <c r="B53" s="164"/>
      <c r="C53" s="164"/>
      <c r="D53" s="145"/>
      <c r="E53" s="142"/>
      <c r="F53" s="151"/>
      <c r="G53" s="151"/>
      <c r="H53" s="154"/>
      <c r="I53" s="155"/>
      <c r="J53" s="146" t="e">
        <f>IF(AND(Q53="",#REF!&gt;0,#REF!&lt;5),K53,0)</f>
        <v>#REF!</v>
      </c>
      <c r="K53" s="147" t="str">
        <f>IF(D53="","ZZZ9",IF(AND(#REF!&gt;0,#REF!&lt;5),D53&amp;#REF!,D53&amp;"9"))</f>
        <v>ZZZ9</v>
      </c>
      <c r="L53" s="148">
        <f t="shared" si="0"/>
        <v>999</v>
      </c>
      <c r="M53" s="161">
        <f t="shared" si="1"/>
        <v>999</v>
      </c>
      <c r="N53" s="157"/>
      <c r="O53" s="151"/>
      <c r="P53" s="150">
        <f t="shared" si="2"/>
        <v>999</v>
      </c>
      <c r="Q53" s="151"/>
    </row>
    <row r="54" spans="1:17" ht="18.899999999999999" customHeight="1" x14ac:dyDescent="0.25">
      <c r="A54" s="139">
        <v>48</v>
      </c>
      <c r="B54" s="164"/>
      <c r="C54" s="164"/>
      <c r="D54" s="145"/>
      <c r="E54" s="142"/>
      <c r="F54" s="151"/>
      <c r="G54" s="151"/>
      <c r="H54" s="154"/>
      <c r="I54" s="155"/>
      <c r="J54" s="146" t="e">
        <f>IF(AND(Q54="",#REF!&gt;0,#REF!&lt;5),K54,0)</f>
        <v>#REF!</v>
      </c>
      <c r="K54" s="147" t="str">
        <f>IF(D54="","ZZZ9",IF(AND(#REF!&gt;0,#REF!&lt;5),D54&amp;#REF!,D54&amp;"9"))</f>
        <v>ZZZ9</v>
      </c>
      <c r="L54" s="148">
        <f t="shared" si="0"/>
        <v>999</v>
      </c>
      <c r="M54" s="161">
        <f t="shared" si="1"/>
        <v>999</v>
      </c>
      <c r="N54" s="157"/>
      <c r="O54" s="151"/>
      <c r="P54" s="150">
        <f t="shared" si="2"/>
        <v>999</v>
      </c>
      <c r="Q54" s="151"/>
    </row>
    <row r="55" spans="1:17" ht="18.899999999999999" customHeight="1" x14ac:dyDescent="0.25">
      <c r="A55" s="139">
        <v>49</v>
      </c>
      <c r="B55" s="164"/>
      <c r="C55" s="164"/>
      <c r="D55" s="145"/>
      <c r="E55" s="142"/>
      <c r="F55" s="151"/>
      <c r="G55" s="151"/>
      <c r="H55" s="154"/>
      <c r="I55" s="155"/>
      <c r="J55" s="146" t="e">
        <f>IF(AND(Q55="",#REF!&gt;0,#REF!&lt;5),K55,0)</f>
        <v>#REF!</v>
      </c>
      <c r="K55" s="147" t="str">
        <f>IF(D55="","ZZZ9",IF(AND(#REF!&gt;0,#REF!&lt;5),D55&amp;#REF!,D55&amp;"9"))</f>
        <v>ZZZ9</v>
      </c>
      <c r="L55" s="148">
        <f t="shared" si="0"/>
        <v>999</v>
      </c>
      <c r="M55" s="161">
        <f t="shared" si="1"/>
        <v>999</v>
      </c>
      <c r="N55" s="157"/>
      <c r="O55" s="151"/>
      <c r="P55" s="150">
        <f t="shared" si="2"/>
        <v>999</v>
      </c>
      <c r="Q55" s="151"/>
    </row>
    <row r="56" spans="1:17" ht="18.899999999999999" customHeight="1" x14ac:dyDescent="0.25">
      <c r="A56" s="139">
        <v>50</v>
      </c>
      <c r="B56" s="164"/>
      <c r="C56" s="164"/>
      <c r="D56" s="145"/>
      <c r="E56" s="142"/>
      <c r="F56" s="151"/>
      <c r="G56" s="151"/>
      <c r="H56" s="154"/>
      <c r="I56" s="155"/>
      <c r="J56" s="146" t="e">
        <f>IF(AND(Q56="",#REF!&gt;0,#REF!&lt;5),K56,0)</f>
        <v>#REF!</v>
      </c>
      <c r="K56" s="147" t="str">
        <f>IF(D56="","ZZZ9",IF(AND(#REF!&gt;0,#REF!&lt;5),D56&amp;#REF!,D56&amp;"9"))</f>
        <v>ZZZ9</v>
      </c>
      <c r="L56" s="148">
        <f t="shared" si="0"/>
        <v>999</v>
      </c>
      <c r="M56" s="161">
        <f t="shared" si="1"/>
        <v>999</v>
      </c>
      <c r="N56" s="157"/>
      <c r="O56" s="151"/>
      <c r="P56" s="150">
        <f t="shared" si="2"/>
        <v>999</v>
      </c>
      <c r="Q56" s="151"/>
    </row>
    <row r="57" spans="1:17" ht="18.899999999999999" customHeight="1" x14ac:dyDescent="0.25">
      <c r="A57" s="139">
        <v>51</v>
      </c>
      <c r="B57" s="164"/>
      <c r="C57" s="164"/>
      <c r="D57" s="145"/>
      <c r="E57" s="142"/>
      <c r="F57" s="151"/>
      <c r="G57" s="151"/>
      <c r="H57" s="154"/>
      <c r="I57" s="155"/>
      <c r="J57" s="146" t="e">
        <f>IF(AND(Q57="",#REF!&gt;0,#REF!&lt;5),K57,0)</f>
        <v>#REF!</v>
      </c>
      <c r="K57" s="147" t="str">
        <f>IF(D57="","ZZZ9",IF(AND(#REF!&gt;0,#REF!&lt;5),D57&amp;#REF!,D57&amp;"9"))</f>
        <v>ZZZ9</v>
      </c>
      <c r="L57" s="148">
        <f t="shared" si="0"/>
        <v>999</v>
      </c>
      <c r="M57" s="161">
        <f t="shared" si="1"/>
        <v>999</v>
      </c>
      <c r="N57" s="157"/>
      <c r="O57" s="151"/>
      <c r="P57" s="150">
        <f t="shared" si="2"/>
        <v>999</v>
      </c>
      <c r="Q57" s="151"/>
    </row>
    <row r="58" spans="1:17" ht="18.899999999999999" customHeight="1" x14ac:dyDescent="0.25">
      <c r="A58" s="139">
        <v>52</v>
      </c>
      <c r="B58" s="164"/>
      <c r="C58" s="164"/>
      <c r="D58" s="145"/>
      <c r="E58" s="142"/>
      <c r="F58" s="151"/>
      <c r="G58" s="151"/>
      <c r="H58" s="154"/>
      <c r="I58" s="155"/>
      <c r="J58" s="146" t="e">
        <f>IF(AND(Q58="",#REF!&gt;0,#REF!&lt;5),K58,0)</f>
        <v>#REF!</v>
      </c>
      <c r="K58" s="147" t="str">
        <f>IF(D58="","ZZZ9",IF(AND(#REF!&gt;0,#REF!&lt;5),D58&amp;#REF!,D58&amp;"9"))</f>
        <v>ZZZ9</v>
      </c>
      <c r="L58" s="148">
        <f t="shared" si="0"/>
        <v>999</v>
      </c>
      <c r="M58" s="161">
        <f t="shared" si="1"/>
        <v>999</v>
      </c>
      <c r="N58" s="157"/>
      <c r="O58" s="151"/>
      <c r="P58" s="150">
        <f t="shared" si="2"/>
        <v>999</v>
      </c>
      <c r="Q58" s="151"/>
    </row>
    <row r="59" spans="1:17" ht="18.899999999999999" customHeight="1" x14ac:dyDescent="0.25">
      <c r="A59" s="139">
        <v>53</v>
      </c>
      <c r="B59" s="164"/>
      <c r="C59" s="164"/>
      <c r="D59" s="145"/>
      <c r="E59" s="142"/>
      <c r="F59" s="151"/>
      <c r="G59" s="151"/>
      <c r="H59" s="154"/>
      <c r="I59" s="155"/>
      <c r="J59" s="146" t="e">
        <f>IF(AND(Q59="",#REF!&gt;0,#REF!&lt;5),K59,0)</f>
        <v>#REF!</v>
      </c>
      <c r="K59" s="147" t="str">
        <f>IF(D59="","ZZZ9",IF(AND(#REF!&gt;0,#REF!&lt;5),D59&amp;#REF!,D59&amp;"9"))</f>
        <v>ZZZ9</v>
      </c>
      <c r="L59" s="148">
        <f t="shared" si="0"/>
        <v>999</v>
      </c>
      <c r="M59" s="161">
        <f t="shared" si="1"/>
        <v>999</v>
      </c>
      <c r="N59" s="157"/>
      <c r="O59" s="151"/>
      <c r="P59" s="150">
        <f t="shared" si="2"/>
        <v>999</v>
      </c>
      <c r="Q59" s="151"/>
    </row>
    <row r="60" spans="1:17" ht="18.899999999999999" customHeight="1" x14ac:dyDescent="0.25">
      <c r="A60" s="139">
        <v>54</v>
      </c>
      <c r="B60" s="164"/>
      <c r="C60" s="164"/>
      <c r="D60" s="145"/>
      <c r="E60" s="142"/>
      <c r="F60" s="151"/>
      <c r="G60" s="151"/>
      <c r="H60" s="154"/>
      <c r="I60" s="155"/>
      <c r="J60" s="146" t="e">
        <f>IF(AND(Q60="",#REF!&gt;0,#REF!&lt;5),K60,0)</f>
        <v>#REF!</v>
      </c>
      <c r="K60" s="147" t="str">
        <f>IF(D60="","ZZZ9",IF(AND(#REF!&gt;0,#REF!&lt;5),D60&amp;#REF!,D60&amp;"9"))</f>
        <v>ZZZ9</v>
      </c>
      <c r="L60" s="148">
        <f t="shared" si="0"/>
        <v>999</v>
      </c>
      <c r="M60" s="161">
        <f t="shared" si="1"/>
        <v>999</v>
      </c>
      <c r="N60" s="157"/>
      <c r="O60" s="151"/>
      <c r="P60" s="150">
        <f t="shared" si="2"/>
        <v>999</v>
      </c>
      <c r="Q60" s="151"/>
    </row>
    <row r="61" spans="1:17" ht="18.899999999999999" customHeight="1" x14ac:dyDescent="0.25">
      <c r="A61" s="139">
        <v>55</v>
      </c>
      <c r="B61" s="164"/>
      <c r="C61" s="164"/>
      <c r="D61" s="145"/>
      <c r="E61" s="142"/>
      <c r="F61" s="151"/>
      <c r="G61" s="151"/>
      <c r="H61" s="154"/>
      <c r="I61" s="155"/>
      <c r="J61" s="146" t="e">
        <f>IF(AND(Q61="",#REF!&gt;0,#REF!&lt;5),K61,0)</f>
        <v>#REF!</v>
      </c>
      <c r="K61" s="147" t="str">
        <f>IF(D61="","ZZZ9",IF(AND(#REF!&gt;0,#REF!&lt;5),D61&amp;#REF!,D61&amp;"9"))</f>
        <v>ZZZ9</v>
      </c>
      <c r="L61" s="148">
        <f t="shared" si="0"/>
        <v>999</v>
      </c>
      <c r="M61" s="161">
        <f t="shared" si="1"/>
        <v>999</v>
      </c>
      <c r="N61" s="157"/>
      <c r="O61" s="151"/>
      <c r="P61" s="150">
        <f t="shared" si="2"/>
        <v>999</v>
      </c>
      <c r="Q61" s="151"/>
    </row>
    <row r="62" spans="1:17" ht="18.899999999999999" customHeight="1" x14ac:dyDescent="0.25">
      <c r="A62" s="139">
        <v>56</v>
      </c>
      <c r="B62" s="164"/>
      <c r="C62" s="164"/>
      <c r="D62" s="145"/>
      <c r="E62" s="142"/>
      <c r="F62" s="151"/>
      <c r="G62" s="151"/>
      <c r="H62" s="154"/>
      <c r="I62" s="155"/>
      <c r="J62" s="146" t="e">
        <f>IF(AND(Q62="",#REF!&gt;0,#REF!&lt;5),K62,0)</f>
        <v>#REF!</v>
      </c>
      <c r="K62" s="147" t="str">
        <f>IF(D62="","ZZZ9",IF(AND(#REF!&gt;0,#REF!&lt;5),D62&amp;#REF!,D62&amp;"9"))</f>
        <v>ZZZ9</v>
      </c>
      <c r="L62" s="148">
        <f t="shared" si="0"/>
        <v>999</v>
      </c>
      <c r="M62" s="161">
        <f t="shared" si="1"/>
        <v>999</v>
      </c>
      <c r="N62" s="157"/>
      <c r="O62" s="151"/>
      <c r="P62" s="150">
        <f t="shared" si="2"/>
        <v>999</v>
      </c>
      <c r="Q62" s="151"/>
    </row>
    <row r="63" spans="1:17" ht="18.899999999999999" customHeight="1" x14ac:dyDescent="0.25">
      <c r="A63" s="139">
        <v>57</v>
      </c>
      <c r="B63" s="164"/>
      <c r="C63" s="164"/>
      <c r="D63" s="145"/>
      <c r="E63" s="142"/>
      <c r="F63" s="151"/>
      <c r="G63" s="151"/>
      <c r="H63" s="154"/>
      <c r="I63" s="155"/>
      <c r="J63" s="146" t="e">
        <f>IF(AND(Q63="",#REF!&gt;0,#REF!&lt;5),K63,0)</f>
        <v>#REF!</v>
      </c>
      <c r="K63" s="147" t="str">
        <f>IF(D63="","ZZZ9",IF(AND(#REF!&gt;0,#REF!&lt;5),D63&amp;#REF!,D63&amp;"9"))</f>
        <v>ZZZ9</v>
      </c>
      <c r="L63" s="148">
        <f t="shared" si="0"/>
        <v>999</v>
      </c>
      <c r="M63" s="161">
        <f t="shared" si="1"/>
        <v>999</v>
      </c>
      <c r="N63" s="157"/>
      <c r="O63" s="151"/>
      <c r="P63" s="150">
        <f t="shared" si="2"/>
        <v>999</v>
      </c>
      <c r="Q63" s="151"/>
    </row>
    <row r="64" spans="1:17" ht="18.899999999999999" customHeight="1" x14ac:dyDescent="0.25">
      <c r="A64" s="139">
        <v>58</v>
      </c>
      <c r="B64" s="164"/>
      <c r="C64" s="164"/>
      <c r="D64" s="145"/>
      <c r="E64" s="142"/>
      <c r="F64" s="151"/>
      <c r="G64" s="151"/>
      <c r="H64" s="154"/>
      <c r="I64" s="155"/>
      <c r="J64" s="146" t="e">
        <f>IF(AND(Q64="",#REF!&gt;0,#REF!&lt;5),K64,0)</f>
        <v>#REF!</v>
      </c>
      <c r="K64" s="147" t="str">
        <f>IF(D64="","ZZZ9",IF(AND(#REF!&gt;0,#REF!&lt;5),D64&amp;#REF!,D64&amp;"9"))</f>
        <v>ZZZ9</v>
      </c>
      <c r="L64" s="148">
        <f t="shared" si="0"/>
        <v>999</v>
      </c>
      <c r="M64" s="161">
        <f t="shared" si="1"/>
        <v>999</v>
      </c>
      <c r="N64" s="157"/>
      <c r="O64" s="151"/>
      <c r="P64" s="150">
        <f t="shared" si="2"/>
        <v>999</v>
      </c>
      <c r="Q64" s="151"/>
    </row>
    <row r="65" spans="1:17" ht="18.899999999999999" customHeight="1" x14ac:dyDescent="0.25">
      <c r="A65" s="139">
        <v>59</v>
      </c>
      <c r="B65" s="164"/>
      <c r="C65" s="164"/>
      <c r="D65" s="145"/>
      <c r="E65" s="142"/>
      <c r="F65" s="151"/>
      <c r="G65" s="151"/>
      <c r="H65" s="154"/>
      <c r="I65" s="155"/>
      <c r="J65" s="146" t="e">
        <f>IF(AND(Q65="",#REF!&gt;0,#REF!&lt;5),K65,0)</f>
        <v>#REF!</v>
      </c>
      <c r="K65" s="147" t="str">
        <f>IF(D65="","ZZZ9",IF(AND(#REF!&gt;0,#REF!&lt;5),D65&amp;#REF!,D65&amp;"9"))</f>
        <v>ZZZ9</v>
      </c>
      <c r="L65" s="148">
        <f t="shared" si="0"/>
        <v>999</v>
      </c>
      <c r="M65" s="161">
        <f t="shared" si="1"/>
        <v>999</v>
      </c>
      <c r="N65" s="157"/>
      <c r="O65" s="151"/>
      <c r="P65" s="150">
        <f t="shared" si="2"/>
        <v>999</v>
      </c>
      <c r="Q65" s="151"/>
    </row>
    <row r="66" spans="1:17" ht="18.899999999999999" customHeight="1" x14ac:dyDescent="0.25">
      <c r="A66" s="139">
        <v>60</v>
      </c>
      <c r="B66" s="164"/>
      <c r="C66" s="164"/>
      <c r="D66" s="145"/>
      <c r="E66" s="142"/>
      <c r="F66" s="151"/>
      <c r="G66" s="151"/>
      <c r="H66" s="154"/>
      <c r="I66" s="155"/>
      <c r="J66" s="146" t="e">
        <f>IF(AND(Q66="",#REF!&gt;0,#REF!&lt;5),K66,0)</f>
        <v>#REF!</v>
      </c>
      <c r="K66" s="147" t="str">
        <f>IF(D66="","ZZZ9",IF(AND(#REF!&gt;0,#REF!&lt;5),D66&amp;#REF!,D66&amp;"9"))</f>
        <v>ZZZ9</v>
      </c>
      <c r="L66" s="148">
        <f t="shared" si="0"/>
        <v>999</v>
      </c>
      <c r="M66" s="161">
        <f t="shared" si="1"/>
        <v>999</v>
      </c>
      <c r="N66" s="157"/>
      <c r="O66" s="151"/>
      <c r="P66" s="150">
        <f t="shared" si="2"/>
        <v>999</v>
      </c>
      <c r="Q66" s="151"/>
    </row>
    <row r="67" spans="1:17" ht="18.899999999999999" customHeight="1" x14ac:dyDescent="0.25">
      <c r="A67" s="139">
        <v>61</v>
      </c>
      <c r="B67" s="164"/>
      <c r="C67" s="164"/>
      <c r="D67" s="145"/>
      <c r="E67" s="142"/>
      <c r="F67" s="151"/>
      <c r="G67" s="151"/>
      <c r="H67" s="154"/>
      <c r="I67" s="155"/>
      <c r="J67" s="146" t="e">
        <f>IF(AND(Q67="",#REF!&gt;0,#REF!&lt;5),K67,0)</f>
        <v>#REF!</v>
      </c>
      <c r="K67" s="147" t="str">
        <f>IF(D67="","ZZZ9",IF(AND(#REF!&gt;0,#REF!&lt;5),D67&amp;#REF!,D67&amp;"9"))</f>
        <v>ZZZ9</v>
      </c>
      <c r="L67" s="148">
        <f t="shared" si="0"/>
        <v>999</v>
      </c>
      <c r="M67" s="161">
        <f t="shared" si="1"/>
        <v>999</v>
      </c>
      <c r="N67" s="157"/>
      <c r="O67" s="151"/>
      <c r="P67" s="150">
        <f t="shared" si="2"/>
        <v>999</v>
      </c>
      <c r="Q67" s="151"/>
    </row>
    <row r="68" spans="1:17" ht="18.899999999999999" customHeight="1" x14ac:dyDescent="0.25">
      <c r="A68" s="139">
        <v>62</v>
      </c>
      <c r="B68" s="164"/>
      <c r="C68" s="164"/>
      <c r="D68" s="145"/>
      <c r="E68" s="142"/>
      <c r="F68" s="151"/>
      <c r="G68" s="151"/>
      <c r="H68" s="154"/>
      <c r="I68" s="155"/>
      <c r="J68" s="146" t="e">
        <f>IF(AND(Q68="",#REF!&gt;0,#REF!&lt;5),K68,0)</f>
        <v>#REF!</v>
      </c>
      <c r="K68" s="147" t="str">
        <f>IF(D68="","ZZZ9",IF(AND(#REF!&gt;0,#REF!&lt;5),D68&amp;#REF!,D68&amp;"9"))</f>
        <v>ZZZ9</v>
      </c>
      <c r="L68" s="148">
        <f t="shared" si="0"/>
        <v>999</v>
      </c>
      <c r="M68" s="161">
        <f t="shared" si="1"/>
        <v>999</v>
      </c>
      <c r="N68" s="157"/>
      <c r="O68" s="151"/>
      <c r="P68" s="150">
        <f t="shared" si="2"/>
        <v>999</v>
      </c>
      <c r="Q68" s="151"/>
    </row>
    <row r="69" spans="1:17" ht="18.899999999999999" customHeight="1" x14ac:dyDescent="0.25">
      <c r="A69" s="139">
        <v>63</v>
      </c>
      <c r="B69" s="164"/>
      <c r="C69" s="164"/>
      <c r="D69" s="145"/>
      <c r="E69" s="142"/>
      <c r="F69" s="151"/>
      <c r="G69" s="151"/>
      <c r="H69" s="154"/>
      <c r="I69" s="155"/>
      <c r="J69" s="146" t="e">
        <f>IF(AND(Q69="",#REF!&gt;0,#REF!&lt;5),K69,0)</f>
        <v>#REF!</v>
      </c>
      <c r="K69" s="147" t="str">
        <f>IF(D69="","ZZZ9",IF(AND(#REF!&gt;0,#REF!&lt;5),D69&amp;#REF!,D69&amp;"9"))</f>
        <v>ZZZ9</v>
      </c>
      <c r="L69" s="148">
        <f t="shared" si="0"/>
        <v>999</v>
      </c>
      <c r="M69" s="161">
        <f t="shared" si="1"/>
        <v>999</v>
      </c>
      <c r="N69" s="157"/>
      <c r="O69" s="151"/>
      <c r="P69" s="150">
        <f t="shared" si="2"/>
        <v>999</v>
      </c>
      <c r="Q69" s="151"/>
    </row>
    <row r="70" spans="1:17" ht="18.899999999999999" customHeight="1" x14ac:dyDescent="0.25">
      <c r="A70" s="139">
        <v>64</v>
      </c>
      <c r="B70" s="164"/>
      <c r="C70" s="164"/>
      <c r="D70" s="145"/>
      <c r="E70" s="142"/>
      <c r="F70" s="151"/>
      <c r="G70" s="151"/>
      <c r="H70" s="154"/>
      <c r="I70" s="155"/>
      <c r="J70" s="146" t="e">
        <f>IF(AND(Q70="",#REF!&gt;0,#REF!&lt;5),K70,0)</f>
        <v>#REF!</v>
      </c>
      <c r="K70" s="147" t="str">
        <f>IF(D70="","ZZZ9",IF(AND(#REF!&gt;0,#REF!&lt;5),D70&amp;#REF!,D70&amp;"9"))</f>
        <v>ZZZ9</v>
      </c>
      <c r="L70" s="148">
        <f t="shared" si="0"/>
        <v>999</v>
      </c>
      <c r="M70" s="161">
        <f t="shared" si="1"/>
        <v>999</v>
      </c>
      <c r="N70" s="157"/>
      <c r="O70" s="151"/>
      <c r="P70" s="150">
        <f t="shared" si="2"/>
        <v>999</v>
      </c>
      <c r="Q70" s="151"/>
    </row>
    <row r="71" spans="1:17" ht="18.899999999999999" customHeight="1" x14ac:dyDescent="0.25">
      <c r="A71" s="139">
        <v>65</v>
      </c>
      <c r="B71" s="164"/>
      <c r="C71" s="164"/>
      <c r="D71" s="145"/>
      <c r="E71" s="142"/>
      <c r="F71" s="151"/>
      <c r="G71" s="151"/>
      <c r="H71" s="154"/>
      <c r="I71" s="155"/>
      <c r="J71" s="146" t="e">
        <f>IF(AND(Q71="",#REF!&gt;0,#REF!&lt;5),K71,0)</f>
        <v>#REF!</v>
      </c>
      <c r="K71" s="147" t="str">
        <f>IF(D71="","ZZZ9",IF(AND(#REF!&gt;0,#REF!&lt;5),D71&amp;#REF!,D71&amp;"9"))</f>
        <v>ZZZ9</v>
      </c>
      <c r="L71" s="148">
        <f t="shared" si="0"/>
        <v>999</v>
      </c>
      <c r="M71" s="161">
        <f t="shared" si="1"/>
        <v>999</v>
      </c>
      <c r="N71" s="157"/>
      <c r="O71" s="151"/>
      <c r="P71" s="150">
        <f t="shared" si="2"/>
        <v>999</v>
      </c>
      <c r="Q71" s="151"/>
    </row>
    <row r="72" spans="1:17" ht="18.899999999999999" customHeight="1" x14ac:dyDescent="0.25">
      <c r="A72" s="139">
        <v>66</v>
      </c>
      <c r="B72" s="164"/>
      <c r="C72" s="164"/>
      <c r="D72" s="145"/>
      <c r="E72" s="142"/>
      <c r="F72" s="151"/>
      <c r="G72" s="151"/>
      <c r="H72" s="154"/>
      <c r="I72" s="155"/>
      <c r="J72" s="146" t="e">
        <f>IF(AND(Q72="",#REF!&gt;0,#REF!&lt;5),K72,0)</f>
        <v>#REF!</v>
      </c>
      <c r="K72" s="147" t="str">
        <f>IF(D72="","ZZZ9",IF(AND(#REF!&gt;0,#REF!&lt;5),D72&amp;#REF!,D72&amp;"9"))</f>
        <v>ZZZ9</v>
      </c>
      <c r="L72" s="148">
        <f t="shared" si="0"/>
        <v>999</v>
      </c>
      <c r="M72" s="161">
        <f t="shared" si="1"/>
        <v>999</v>
      </c>
      <c r="N72" s="157"/>
      <c r="O72" s="151"/>
      <c r="P72" s="150">
        <f t="shared" si="2"/>
        <v>999</v>
      </c>
      <c r="Q72" s="151"/>
    </row>
    <row r="73" spans="1:17" ht="18.899999999999999" customHeight="1" x14ac:dyDescent="0.25">
      <c r="A73" s="139">
        <v>67</v>
      </c>
      <c r="B73" s="164"/>
      <c r="C73" s="164"/>
      <c r="D73" s="145"/>
      <c r="E73" s="142"/>
      <c r="F73" s="151"/>
      <c r="G73" s="151"/>
      <c r="H73" s="154"/>
      <c r="I73" s="155"/>
      <c r="J73" s="146" t="e">
        <f>IF(AND(Q73="",#REF!&gt;0,#REF!&lt;5),K73,0)</f>
        <v>#REF!</v>
      </c>
      <c r="K73" s="147" t="str">
        <f>IF(D73="","ZZZ9",IF(AND(#REF!&gt;0,#REF!&lt;5),D73&amp;#REF!,D73&amp;"9"))</f>
        <v>ZZZ9</v>
      </c>
      <c r="L73" s="148">
        <f t="shared" si="0"/>
        <v>999</v>
      </c>
      <c r="M73" s="161">
        <f t="shared" si="1"/>
        <v>999</v>
      </c>
      <c r="N73" s="157"/>
      <c r="O73" s="151"/>
      <c r="P73" s="150">
        <f t="shared" si="2"/>
        <v>999</v>
      </c>
      <c r="Q73" s="151"/>
    </row>
    <row r="74" spans="1:17" ht="18.899999999999999" customHeight="1" x14ac:dyDescent="0.25">
      <c r="A74" s="139">
        <v>68</v>
      </c>
      <c r="B74" s="164"/>
      <c r="C74" s="164"/>
      <c r="D74" s="145"/>
      <c r="E74" s="142"/>
      <c r="F74" s="151"/>
      <c r="G74" s="151"/>
      <c r="H74" s="154"/>
      <c r="I74" s="155"/>
      <c r="J74" s="146" t="e">
        <f>IF(AND(Q74="",#REF!&gt;0,#REF!&lt;5),K74,0)</f>
        <v>#REF!</v>
      </c>
      <c r="K74" s="147" t="str">
        <f>IF(D74="","ZZZ9",IF(AND(#REF!&gt;0,#REF!&lt;5),D74&amp;#REF!,D74&amp;"9"))</f>
        <v>ZZZ9</v>
      </c>
      <c r="L74" s="148">
        <f t="shared" si="0"/>
        <v>999</v>
      </c>
      <c r="M74" s="161">
        <f t="shared" si="1"/>
        <v>999</v>
      </c>
      <c r="N74" s="157"/>
      <c r="O74" s="151"/>
      <c r="P74" s="150">
        <f t="shared" si="2"/>
        <v>999</v>
      </c>
      <c r="Q74" s="151"/>
    </row>
    <row r="75" spans="1:17" ht="18.899999999999999" customHeight="1" x14ac:dyDescent="0.25">
      <c r="A75" s="139">
        <v>69</v>
      </c>
      <c r="B75" s="164"/>
      <c r="C75" s="164"/>
      <c r="D75" s="145"/>
      <c r="E75" s="142"/>
      <c r="F75" s="151"/>
      <c r="G75" s="151"/>
      <c r="H75" s="154"/>
      <c r="I75" s="155"/>
      <c r="J75" s="146" t="e">
        <f>IF(AND(Q75="",#REF!&gt;0,#REF!&lt;5),K75,0)</f>
        <v>#REF!</v>
      </c>
      <c r="K75" s="147" t="str">
        <f>IF(D75="","ZZZ9",IF(AND(#REF!&gt;0,#REF!&lt;5),D75&amp;#REF!,D75&amp;"9"))</f>
        <v>ZZZ9</v>
      </c>
      <c r="L75" s="148">
        <f t="shared" si="0"/>
        <v>999</v>
      </c>
      <c r="M75" s="161">
        <f t="shared" si="1"/>
        <v>999</v>
      </c>
      <c r="N75" s="157"/>
      <c r="O75" s="151"/>
      <c r="P75" s="150">
        <f t="shared" si="2"/>
        <v>999</v>
      </c>
      <c r="Q75" s="151"/>
    </row>
    <row r="76" spans="1:17" ht="18.899999999999999" customHeight="1" x14ac:dyDescent="0.25">
      <c r="A76" s="139">
        <v>70</v>
      </c>
      <c r="B76" s="164"/>
      <c r="C76" s="164"/>
      <c r="D76" s="145"/>
      <c r="E76" s="142"/>
      <c r="F76" s="151"/>
      <c r="G76" s="151"/>
      <c r="H76" s="154"/>
      <c r="I76" s="155"/>
      <c r="J76" s="146" t="e">
        <f>IF(AND(Q76="",#REF!&gt;0,#REF!&lt;5),K76,0)</f>
        <v>#REF!</v>
      </c>
      <c r="K76" s="147" t="str">
        <f>IF(D76="","ZZZ9",IF(AND(#REF!&gt;0,#REF!&lt;5),D76&amp;#REF!,D76&amp;"9"))</f>
        <v>ZZZ9</v>
      </c>
      <c r="L76" s="148">
        <f t="shared" si="0"/>
        <v>999</v>
      </c>
      <c r="M76" s="161">
        <f t="shared" si="1"/>
        <v>999</v>
      </c>
      <c r="N76" s="157"/>
      <c r="O76" s="151"/>
      <c r="P76" s="150">
        <f t="shared" si="2"/>
        <v>999</v>
      </c>
      <c r="Q76" s="151"/>
    </row>
    <row r="77" spans="1:17" ht="18.899999999999999" customHeight="1" x14ac:dyDescent="0.25">
      <c r="A77" s="139">
        <v>71</v>
      </c>
      <c r="B77" s="164"/>
      <c r="C77" s="164"/>
      <c r="D77" s="145"/>
      <c r="E77" s="142"/>
      <c r="F77" s="151"/>
      <c r="G77" s="151"/>
      <c r="H77" s="154"/>
      <c r="I77" s="155"/>
      <c r="J77" s="146" t="e">
        <f>IF(AND(Q77="",#REF!&gt;0,#REF!&lt;5),K77,0)</f>
        <v>#REF!</v>
      </c>
      <c r="K77" s="147" t="str">
        <f>IF(D77="","ZZZ9",IF(AND(#REF!&gt;0,#REF!&lt;5),D77&amp;#REF!,D77&amp;"9"))</f>
        <v>ZZZ9</v>
      </c>
      <c r="L77" s="148">
        <f t="shared" si="0"/>
        <v>999</v>
      </c>
      <c r="M77" s="161">
        <f t="shared" si="1"/>
        <v>999</v>
      </c>
      <c r="N77" s="157"/>
      <c r="O77" s="151"/>
      <c r="P77" s="150">
        <f t="shared" si="2"/>
        <v>999</v>
      </c>
      <c r="Q77" s="151"/>
    </row>
    <row r="78" spans="1:17" ht="18.899999999999999" customHeight="1" x14ac:dyDescent="0.25">
      <c r="A78" s="139">
        <v>72</v>
      </c>
      <c r="B78" s="164"/>
      <c r="C78" s="164"/>
      <c r="D78" s="145"/>
      <c r="E78" s="142"/>
      <c r="F78" s="151"/>
      <c r="G78" s="151"/>
      <c r="H78" s="154"/>
      <c r="I78" s="155"/>
      <c r="J78" s="146" t="e">
        <f>IF(AND(Q78="",#REF!&gt;0,#REF!&lt;5),K78,0)</f>
        <v>#REF!</v>
      </c>
      <c r="K78" s="147" t="str">
        <f>IF(D78="","ZZZ9",IF(AND(#REF!&gt;0,#REF!&lt;5),D78&amp;#REF!,D78&amp;"9"))</f>
        <v>ZZZ9</v>
      </c>
      <c r="L78" s="148">
        <f t="shared" si="0"/>
        <v>999</v>
      </c>
      <c r="M78" s="161">
        <f t="shared" si="1"/>
        <v>999</v>
      </c>
      <c r="N78" s="157"/>
      <c r="O78" s="151"/>
      <c r="P78" s="150">
        <f t="shared" si="2"/>
        <v>999</v>
      </c>
      <c r="Q78" s="151"/>
    </row>
    <row r="79" spans="1:17" ht="18.899999999999999" customHeight="1" x14ac:dyDescent="0.25">
      <c r="A79" s="139">
        <v>73</v>
      </c>
      <c r="B79" s="164"/>
      <c r="C79" s="164"/>
      <c r="D79" s="145"/>
      <c r="E79" s="142"/>
      <c r="F79" s="151"/>
      <c r="G79" s="151"/>
      <c r="H79" s="154"/>
      <c r="I79" s="155"/>
      <c r="J79" s="146" t="e">
        <f>IF(AND(Q79="",#REF!&gt;0,#REF!&lt;5),K79,0)</f>
        <v>#REF!</v>
      </c>
      <c r="K79" s="147" t="str">
        <f>IF(D79="","ZZZ9",IF(AND(#REF!&gt;0,#REF!&lt;5),D79&amp;#REF!,D79&amp;"9"))</f>
        <v>ZZZ9</v>
      </c>
      <c r="L79" s="148">
        <f t="shared" si="0"/>
        <v>999</v>
      </c>
      <c r="M79" s="161">
        <f t="shared" si="1"/>
        <v>999</v>
      </c>
      <c r="N79" s="157"/>
      <c r="O79" s="151"/>
      <c r="P79" s="150">
        <f t="shared" si="2"/>
        <v>999</v>
      </c>
      <c r="Q79" s="151"/>
    </row>
    <row r="80" spans="1:17" ht="18.899999999999999" customHeight="1" x14ac:dyDescent="0.25">
      <c r="A80" s="139">
        <v>74</v>
      </c>
      <c r="B80" s="164"/>
      <c r="C80" s="164"/>
      <c r="D80" s="145"/>
      <c r="E80" s="142"/>
      <c r="F80" s="151"/>
      <c r="G80" s="151"/>
      <c r="H80" s="154"/>
      <c r="I80" s="155"/>
      <c r="J80" s="146" t="e">
        <f>IF(AND(Q80="",#REF!&gt;0,#REF!&lt;5),K80,0)</f>
        <v>#REF!</v>
      </c>
      <c r="K80" s="147" t="str">
        <f>IF(D80="","ZZZ9",IF(AND(#REF!&gt;0,#REF!&lt;5),D80&amp;#REF!,D80&amp;"9"))</f>
        <v>ZZZ9</v>
      </c>
      <c r="L80" s="148">
        <f t="shared" si="0"/>
        <v>999</v>
      </c>
      <c r="M80" s="161">
        <f t="shared" si="1"/>
        <v>999</v>
      </c>
      <c r="N80" s="157"/>
      <c r="O80" s="151"/>
      <c r="P80" s="150">
        <f t="shared" si="2"/>
        <v>999</v>
      </c>
      <c r="Q80" s="151"/>
    </row>
    <row r="81" spans="1:17" ht="18.899999999999999" customHeight="1" x14ac:dyDescent="0.25">
      <c r="A81" s="139">
        <v>75</v>
      </c>
      <c r="B81" s="164"/>
      <c r="C81" s="164"/>
      <c r="D81" s="145"/>
      <c r="E81" s="142"/>
      <c r="F81" s="151"/>
      <c r="G81" s="151"/>
      <c r="H81" s="154"/>
      <c r="I81" s="155"/>
      <c r="J81" s="146" t="e">
        <f>IF(AND(Q81="",#REF!&gt;0,#REF!&lt;5),K81,0)</f>
        <v>#REF!</v>
      </c>
      <c r="K81" s="147" t="str">
        <f>IF(D81="","ZZZ9",IF(AND(#REF!&gt;0,#REF!&lt;5),D81&amp;#REF!,D81&amp;"9"))</f>
        <v>ZZZ9</v>
      </c>
      <c r="L81" s="148">
        <f t="shared" si="0"/>
        <v>999</v>
      </c>
      <c r="M81" s="161">
        <f t="shared" si="1"/>
        <v>999</v>
      </c>
      <c r="N81" s="157"/>
      <c r="O81" s="151"/>
      <c r="P81" s="150">
        <f t="shared" si="2"/>
        <v>999</v>
      </c>
      <c r="Q81" s="151"/>
    </row>
    <row r="82" spans="1:17" ht="18.899999999999999" customHeight="1" x14ac:dyDescent="0.25">
      <c r="A82" s="139">
        <v>76</v>
      </c>
      <c r="B82" s="164"/>
      <c r="C82" s="164"/>
      <c r="D82" s="145"/>
      <c r="E82" s="142"/>
      <c r="F82" s="151"/>
      <c r="G82" s="151"/>
      <c r="H82" s="154"/>
      <c r="I82" s="155"/>
      <c r="J82" s="146" t="e">
        <f>IF(AND(Q82="",#REF!&gt;0,#REF!&lt;5),K82,0)</f>
        <v>#REF!</v>
      </c>
      <c r="K82" s="147" t="str">
        <f>IF(D82="","ZZZ9",IF(AND(#REF!&gt;0,#REF!&lt;5),D82&amp;#REF!,D82&amp;"9"))</f>
        <v>ZZZ9</v>
      </c>
      <c r="L82" s="148">
        <f t="shared" si="0"/>
        <v>999</v>
      </c>
      <c r="M82" s="161">
        <f t="shared" si="1"/>
        <v>999</v>
      </c>
      <c r="N82" s="157"/>
      <c r="O82" s="151"/>
      <c r="P82" s="150">
        <f t="shared" si="2"/>
        <v>999</v>
      </c>
      <c r="Q82" s="151"/>
    </row>
    <row r="83" spans="1:17" ht="18.899999999999999" customHeight="1" x14ac:dyDescent="0.25">
      <c r="A83" s="139">
        <v>77</v>
      </c>
      <c r="B83" s="164"/>
      <c r="C83" s="164"/>
      <c r="D83" s="145"/>
      <c r="E83" s="142"/>
      <c r="F83" s="151"/>
      <c r="G83" s="151"/>
      <c r="H83" s="154"/>
      <c r="I83" s="155"/>
      <c r="J83" s="146" t="e">
        <f>IF(AND(Q83="",#REF!&gt;0,#REF!&lt;5),K83,0)</f>
        <v>#REF!</v>
      </c>
      <c r="K83" s="147" t="str">
        <f>IF(D83="","ZZZ9",IF(AND(#REF!&gt;0,#REF!&lt;5),D83&amp;#REF!,D83&amp;"9"))</f>
        <v>ZZZ9</v>
      </c>
      <c r="L83" s="148">
        <f t="shared" si="0"/>
        <v>999</v>
      </c>
      <c r="M83" s="161">
        <f t="shared" si="1"/>
        <v>999</v>
      </c>
      <c r="N83" s="157"/>
      <c r="O83" s="151"/>
      <c r="P83" s="150">
        <f t="shared" si="2"/>
        <v>999</v>
      </c>
      <c r="Q83" s="151"/>
    </row>
    <row r="84" spans="1:17" ht="18.899999999999999" customHeight="1" x14ac:dyDescent="0.25">
      <c r="A84" s="139">
        <v>78</v>
      </c>
      <c r="B84" s="164"/>
      <c r="C84" s="164"/>
      <c r="D84" s="145"/>
      <c r="E84" s="142"/>
      <c r="F84" s="151"/>
      <c r="G84" s="151"/>
      <c r="H84" s="154"/>
      <c r="I84" s="155"/>
      <c r="J84" s="146" t="e">
        <f>IF(AND(Q84="",#REF!&gt;0,#REF!&lt;5),K84,0)</f>
        <v>#REF!</v>
      </c>
      <c r="K84" s="147" t="str">
        <f>IF(D84="","ZZZ9",IF(AND(#REF!&gt;0,#REF!&lt;5),D84&amp;#REF!,D84&amp;"9"))</f>
        <v>ZZZ9</v>
      </c>
      <c r="L84" s="148">
        <f t="shared" si="0"/>
        <v>999</v>
      </c>
      <c r="M84" s="161">
        <f t="shared" si="1"/>
        <v>999</v>
      </c>
      <c r="N84" s="157"/>
      <c r="O84" s="151"/>
      <c r="P84" s="150">
        <f t="shared" si="2"/>
        <v>999</v>
      </c>
      <c r="Q84" s="151"/>
    </row>
    <row r="85" spans="1:17" ht="18.899999999999999" customHeight="1" x14ac:dyDescent="0.25">
      <c r="A85" s="139">
        <v>79</v>
      </c>
      <c r="B85" s="164"/>
      <c r="C85" s="164"/>
      <c r="D85" s="145"/>
      <c r="E85" s="142"/>
      <c r="F85" s="151"/>
      <c r="G85" s="151"/>
      <c r="H85" s="154"/>
      <c r="I85" s="155"/>
      <c r="J85" s="146" t="e">
        <f>IF(AND(Q85="",#REF!&gt;0,#REF!&lt;5),K85,0)</f>
        <v>#REF!</v>
      </c>
      <c r="K85" s="147" t="str">
        <f>IF(D85="","ZZZ9",IF(AND(#REF!&gt;0,#REF!&lt;5),D85&amp;#REF!,D85&amp;"9"))</f>
        <v>ZZZ9</v>
      </c>
      <c r="L85" s="148">
        <f t="shared" si="0"/>
        <v>999</v>
      </c>
      <c r="M85" s="161">
        <f t="shared" si="1"/>
        <v>999</v>
      </c>
      <c r="N85" s="157"/>
      <c r="O85" s="151"/>
      <c r="P85" s="150">
        <f t="shared" si="2"/>
        <v>999</v>
      </c>
      <c r="Q85" s="151"/>
    </row>
    <row r="86" spans="1:17" ht="18.899999999999999" customHeight="1" x14ac:dyDescent="0.25">
      <c r="A86" s="139">
        <v>80</v>
      </c>
      <c r="B86" s="164"/>
      <c r="C86" s="164"/>
      <c r="D86" s="145"/>
      <c r="E86" s="142"/>
      <c r="F86" s="151"/>
      <c r="G86" s="151"/>
      <c r="H86" s="154"/>
      <c r="I86" s="155"/>
      <c r="J86" s="146" t="e">
        <f>IF(AND(Q86="",#REF!&gt;0,#REF!&lt;5),K86,0)</f>
        <v>#REF!</v>
      </c>
      <c r="K86" s="147" t="str">
        <f>IF(D86="","ZZZ9",IF(AND(#REF!&gt;0,#REF!&lt;5),D86&amp;#REF!,D86&amp;"9"))</f>
        <v>ZZZ9</v>
      </c>
      <c r="L86" s="148">
        <f t="shared" si="0"/>
        <v>999</v>
      </c>
      <c r="M86" s="161">
        <f t="shared" si="1"/>
        <v>999</v>
      </c>
      <c r="N86" s="157"/>
      <c r="O86" s="151"/>
      <c r="P86" s="150">
        <f t="shared" si="2"/>
        <v>999</v>
      </c>
      <c r="Q86" s="151"/>
    </row>
    <row r="87" spans="1:17" ht="18.899999999999999" customHeight="1" x14ac:dyDescent="0.25">
      <c r="A87" s="139">
        <v>81</v>
      </c>
      <c r="B87" s="164"/>
      <c r="C87" s="164"/>
      <c r="D87" s="145"/>
      <c r="E87" s="142"/>
      <c r="F87" s="151"/>
      <c r="G87" s="151"/>
      <c r="H87" s="154"/>
      <c r="I87" s="155"/>
      <c r="J87" s="146" t="e">
        <f>IF(AND(Q87="",#REF!&gt;0,#REF!&lt;5),K87,0)</f>
        <v>#REF!</v>
      </c>
      <c r="K87" s="147" t="str">
        <f>IF(D87="","ZZZ9",IF(AND(#REF!&gt;0,#REF!&lt;5),D87&amp;#REF!,D87&amp;"9"))</f>
        <v>ZZZ9</v>
      </c>
      <c r="L87" s="148">
        <f t="shared" si="0"/>
        <v>999</v>
      </c>
      <c r="M87" s="161">
        <f t="shared" si="1"/>
        <v>999</v>
      </c>
      <c r="N87" s="157"/>
      <c r="O87" s="151"/>
      <c r="P87" s="150">
        <f t="shared" si="2"/>
        <v>999</v>
      </c>
      <c r="Q87" s="151"/>
    </row>
    <row r="88" spans="1:17" ht="18.899999999999999" customHeight="1" x14ac:dyDescent="0.25">
      <c r="A88" s="139">
        <v>82</v>
      </c>
      <c r="B88" s="164"/>
      <c r="C88" s="164"/>
      <c r="D88" s="145"/>
      <c r="E88" s="142"/>
      <c r="F88" s="151"/>
      <c r="G88" s="151"/>
      <c r="H88" s="154"/>
      <c r="I88" s="155"/>
      <c r="J88" s="146" t="e">
        <f>IF(AND(Q88="",#REF!&gt;0,#REF!&lt;5),K88,0)</f>
        <v>#REF!</v>
      </c>
      <c r="K88" s="147" t="str">
        <f>IF(D88="","ZZZ9",IF(AND(#REF!&gt;0,#REF!&lt;5),D88&amp;#REF!,D88&amp;"9"))</f>
        <v>ZZZ9</v>
      </c>
      <c r="L88" s="148">
        <f t="shared" si="0"/>
        <v>999</v>
      </c>
      <c r="M88" s="161">
        <f t="shared" si="1"/>
        <v>999</v>
      </c>
      <c r="N88" s="157"/>
      <c r="O88" s="151"/>
      <c r="P88" s="150">
        <f t="shared" si="2"/>
        <v>999</v>
      </c>
      <c r="Q88" s="151"/>
    </row>
    <row r="89" spans="1:17" ht="18.899999999999999" customHeight="1" x14ac:dyDescent="0.25">
      <c r="A89" s="139">
        <v>83</v>
      </c>
      <c r="B89" s="164"/>
      <c r="C89" s="164"/>
      <c r="D89" s="145"/>
      <c r="E89" s="142"/>
      <c r="F89" s="151"/>
      <c r="G89" s="151"/>
      <c r="H89" s="154"/>
      <c r="I89" s="155"/>
      <c r="J89" s="146" t="e">
        <f>IF(AND(Q89="",#REF!&gt;0,#REF!&lt;5),K89,0)</f>
        <v>#REF!</v>
      </c>
      <c r="K89" s="147" t="str">
        <f>IF(D89="","ZZZ9",IF(AND(#REF!&gt;0,#REF!&lt;5),D89&amp;#REF!,D89&amp;"9"))</f>
        <v>ZZZ9</v>
      </c>
      <c r="L89" s="148">
        <f t="shared" si="0"/>
        <v>999</v>
      </c>
      <c r="M89" s="161">
        <f t="shared" si="1"/>
        <v>999</v>
      </c>
      <c r="N89" s="157"/>
      <c r="O89" s="151"/>
      <c r="P89" s="150">
        <f t="shared" si="2"/>
        <v>999</v>
      </c>
      <c r="Q89" s="151"/>
    </row>
    <row r="90" spans="1:17" ht="18.899999999999999" customHeight="1" x14ac:dyDescent="0.25">
      <c r="A90" s="139">
        <v>84</v>
      </c>
      <c r="B90" s="164"/>
      <c r="C90" s="164"/>
      <c r="D90" s="145"/>
      <c r="E90" s="142"/>
      <c r="F90" s="151"/>
      <c r="G90" s="151"/>
      <c r="H90" s="154"/>
      <c r="I90" s="155"/>
      <c r="J90" s="146" t="e">
        <f>IF(AND(Q90="",#REF!&gt;0,#REF!&lt;5),K90,0)</f>
        <v>#REF!</v>
      </c>
      <c r="K90" s="147" t="str">
        <f>IF(D90="","ZZZ9",IF(AND(#REF!&gt;0,#REF!&lt;5),D90&amp;#REF!,D90&amp;"9"))</f>
        <v>ZZZ9</v>
      </c>
      <c r="L90" s="148">
        <f t="shared" si="0"/>
        <v>999</v>
      </c>
      <c r="M90" s="161">
        <f t="shared" si="1"/>
        <v>999</v>
      </c>
      <c r="N90" s="157"/>
      <c r="O90" s="151"/>
      <c r="P90" s="150">
        <f t="shared" si="2"/>
        <v>999</v>
      </c>
      <c r="Q90" s="151"/>
    </row>
    <row r="91" spans="1:17" ht="18.899999999999999" customHeight="1" x14ac:dyDescent="0.25">
      <c r="A91" s="139">
        <v>85</v>
      </c>
      <c r="B91" s="164"/>
      <c r="C91" s="164"/>
      <c r="D91" s="145"/>
      <c r="E91" s="142"/>
      <c r="F91" s="151"/>
      <c r="G91" s="151"/>
      <c r="H91" s="154"/>
      <c r="I91" s="155"/>
      <c r="J91" s="146" t="e">
        <f>IF(AND(Q91="",#REF!&gt;0,#REF!&lt;5),K91,0)</f>
        <v>#REF!</v>
      </c>
      <c r="K91" s="147" t="str">
        <f>IF(D91="","ZZZ9",IF(AND(#REF!&gt;0,#REF!&lt;5),D91&amp;#REF!,D91&amp;"9"))</f>
        <v>ZZZ9</v>
      </c>
      <c r="L91" s="148">
        <f t="shared" si="0"/>
        <v>999</v>
      </c>
      <c r="M91" s="161">
        <f t="shared" si="1"/>
        <v>999</v>
      </c>
      <c r="N91" s="157"/>
      <c r="O91" s="151"/>
      <c r="P91" s="150">
        <f t="shared" si="2"/>
        <v>999</v>
      </c>
      <c r="Q91" s="151"/>
    </row>
    <row r="92" spans="1:17" ht="18.899999999999999" customHeight="1" x14ac:dyDescent="0.25">
      <c r="A92" s="139">
        <v>86</v>
      </c>
      <c r="B92" s="164"/>
      <c r="C92" s="164"/>
      <c r="D92" s="145"/>
      <c r="E92" s="142"/>
      <c r="F92" s="151"/>
      <c r="G92" s="151"/>
      <c r="H92" s="154"/>
      <c r="I92" s="155"/>
      <c r="J92" s="146" t="e">
        <f>IF(AND(Q92="",#REF!&gt;0,#REF!&lt;5),K92,0)</f>
        <v>#REF!</v>
      </c>
      <c r="K92" s="147" t="str">
        <f>IF(D92="","ZZZ9",IF(AND(#REF!&gt;0,#REF!&lt;5),D92&amp;#REF!,D92&amp;"9"))</f>
        <v>ZZZ9</v>
      </c>
      <c r="L92" s="148">
        <f t="shared" si="0"/>
        <v>999</v>
      </c>
      <c r="M92" s="161">
        <f t="shared" si="1"/>
        <v>999</v>
      </c>
      <c r="N92" s="157"/>
      <c r="O92" s="151"/>
      <c r="P92" s="150">
        <f t="shared" si="2"/>
        <v>999</v>
      </c>
      <c r="Q92" s="151"/>
    </row>
    <row r="93" spans="1:17" ht="18.899999999999999" customHeight="1" x14ac:dyDescent="0.25">
      <c r="A93" s="139">
        <v>87</v>
      </c>
      <c r="B93" s="164"/>
      <c r="C93" s="164"/>
      <c r="D93" s="145"/>
      <c r="E93" s="142"/>
      <c r="F93" s="151"/>
      <c r="G93" s="151"/>
      <c r="H93" s="154"/>
      <c r="I93" s="155"/>
      <c r="J93" s="146" t="e">
        <f>IF(AND(Q93="",#REF!&gt;0,#REF!&lt;5),K93,0)</f>
        <v>#REF!</v>
      </c>
      <c r="K93" s="147" t="str">
        <f>IF(D93="","ZZZ9",IF(AND(#REF!&gt;0,#REF!&lt;5),D93&amp;#REF!,D93&amp;"9"))</f>
        <v>ZZZ9</v>
      </c>
      <c r="L93" s="148">
        <f t="shared" si="0"/>
        <v>999</v>
      </c>
      <c r="M93" s="161">
        <f t="shared" si="1"/>
        <v>999</v>
      </c>
      <c r="N93" s="157"/>
      <c r="O93" s="151"/>
      <c r="P93" s="150">
        <f t="shared" si="2"/>
        <v>999</v>
      </c>
      <c r="Q93" s="151"/>
    </row>
    <row r="94" spans="1:17" ht="18.899999999999999" customHeight="1" x14ac:dyDescent="0.25">
      <c r="A94" s="139">
        <v>88</v>
      </c>
      <c r="B94" s="164"/>
      <c r="C94" s="164"/>
      <c r="D94" s="145"/>
      <c r="E94" s="142"/>
      <c r="F94" s="151"/>
      <c r="G94" s="151"/>
      <c r="H94" s="154"/>
      <c r="I94" s="155"/>
      <c r="J94" s="146" t="e">
        <f>IF(AND(Q94="",#REF!&gt;0,#REF!&lt;5),K94,0)</f>
        <v>#REF!</v>
      </c>
      <c r="K94" s="147" t="str">
        <f>IF(D94="","ZZZ9",IF(AND(#REF!&gt;0,#REF!&lt;5),D94&amp;#REF!,D94&amp;"9"))</f>
        <v>ZZZ9</v>
      </c>
      <c r="L94" s="148">
        <f t="shared" si="0"/>
        <v>999</v>
      </c>
      <c r="M94" s="161">
        <f t="shared" si="1"/>
        <v>999</v>
      </c>
      <c r="N94" s="157"/>
      <c r="O94" s="151"/>
      <c r="P94" s="150">
        <f t="shared" si="2"/>
        <v>999</v>
      </c>
      <c r="Q94" s="151"/>
    </row>
    <row r="95" spans="1:17" ht="18.899999999999999" customHeight="1" x14ac:dyDescent="0.25">
      <c r="A95" s="139">
        <v>89</v>
      </c>
      <c r="B95" s="164"/>
      <c r="C95" s="164"/>
      <c r="D95" s="145"/>
      <c r="E95" s="142"/>
      <c r="F95" s="151"/>
      <c r="G95" s="151"/>
      <c r="H95" s="154"/>
      <c r="I95" s="155"/>
      <c r="J95" s="146" t="e">
        <f>IF(AND(Q95="",#REF!&gt;0,#REF!&lt;5),K95,0)</f>
        <v>#REF!</v>
      </c>
      <c r="K95" s="147" t="str">
        <f>IF(D95="","ZZZ9",IF(AND(#REF!&gt;0,#REF!&lt;5),D95&amp;#REF!,D95&amp;"9"))</f>
        <v>ZZZ9</v>
      </c>
      <c r="L95" s="148">
        <f t="shared" si="0"/>
        <v>999</v>
      </c>
      <c r="M95" s="161">
        <f t="shared" si="1"/>
        <v>999</v>
      </c>
      <c r="N95" s="157"/>
      <c r="O95" s="151"/>
      <c r="P95" s="150">
        <f t="shared" si="2"/>
        <v>999</v>
      </c>
      <c r="Q95" s="151"/>
    </row>
    <row r="96" spans="1:17" ht="18.899999999999999" customHeight="1" x14ac:dyDescent="0.25">
      <c r="A96" s="139">
        <v>90</v>
      </c>
      <c r="B96" s="164"/>
      <c r="C96" s="164"/>
      <c r="D96" s="145"/>
      <c r="E96" s="142"/>
      <c r="F96" s="151"/>
      <c r="G96" s="151"/>
      <c r="H96" s="154"/>
      <c r="I96" s="155"/>
      <c r="J96" s="146" t="e">
        <f>IF(AND(Q96="",#REF!&gt;0,#REF!&lt;5),K96,0)</f>
        <v>#REF!</v>
      </c>
      <c r="K96" s="147" t="str">
        <f>IF(D96="","ZZZ9",IF(AND(#REF!&gt;0,#REF!&lt;5),D96&amp;#REF!,D96&amp;"9"))</f>
        <v>ZZZ9</v>
      </c>
      <c r="L96" s="148">
        <f t="shared" si="0"/>
        <v>999</v>
      </c>
      <c r="M96" s="161">
        <f t="shared" si="1"/>
        <v>999</v>
      </c>
      <c r="N96" s="157"/>
      <c r="O96" s="151"/>
      <c r="P96" s="150">
        <f t="shared" si="2"/>
        <v>999</v>
      </c>
      <c r="Q96" s="151"/>
    </row>
    <row r="97" spans="1:17" ht="18.899999999999999" customHeight="1" x14ac:dyDescent="0.25">
      <c r="A97" s="139">
        <v>91</v>
      </c>
      <c r="B97" s="164"/>
      <c r="C97" s="164"/>
      <c r="D97" s="145"/>
      <c r="E97" s="142"/>
      <c r="F97" s="151"/>
      <c r="G97" s="151"/>
      <c r="H97" s="154"/>
      <c r="I97" s="155"/>
      <c r="J97" s="146" t="e">
        <f>IF(AND(Q97="",#REF!&gt;0,#REF!&lt;5),K97,0)</f>
        <v>#REF!</v>
      </c>
      <c r="K97" s="147" t="str">
        <f>IF(D97="","ZZZ9",IF(AND(#REF!&gt;0,#REF!&lt;5),D97&amp;#REF!,D97&amp;"9"))</f>
        <v>ZZZ9</v>
      </c>
      <c r="L97" s="148">
        <f t="shared" si="0"/>
        <v>999</v>
      </c>
      <c r="M97" s="161">
        <f t="shared" si="1"/>
        <v>999</v>
      </c>
      <c r="N97" s="157"/>
      <c r="O97" s="151"/>
      <c r="P97" s="150">
        <f t="shared" si="2"/>
        <v>999</v>
      </c>
      <c r="Q97" s="151"/>
    </row>
    <row r="98" spans="1:17" ht="18.899999999999999" customHeight="1" x14ac:dyDescent="0.25">
      <c r="A98" s="139">
        <v>92</v>
      </c>
      <c r="B98" s="164"/>
      <c r="C98" s="164"/>
      <c r="D98" s="145"/>
      <c r="E98" s="142"/>
      <c r="F98" s="151"/>
      <c r="G98" s="151"/>
      <c r="H98" s="154"/>
      <c r="I98" s="155"/>
      <c r="J98" s="146" t="e">
        <f>IF(AND(Q98="",#REF!&gt;0,#REF!&lt;5),K98,0)</f>
        <v>#REF!</v>
      </c>
      <c r="K98" s="147" t="str">
        <f>IF(D98="","ZZZ9",IF(AND(#REF!&gt;0,#REF!&lt;5),D98&amp;#REF!,D98&amp;"9"))</f>
        <v>ZZZ9</v>
      </c>
      <c r="L98" s="148">
        <f t="shared" si="0"/>
        <v>999</v>
      </c>
      <c r="M98" s="161">
        <f t="shared" si="1"/>
        <v>999</v>
      </c>
      <c r="N98" s="157"/>
      <c r="O98" s="151"/>
      <c r="P98" s="150">
        <f t="shared" si="2"/>
        <v>999</v>
      </c>
      <c r="Q98" s="151"/>
    </row>
    <row r="99" spans="1:17" ht="18.899999999999999" customHeight="1" x14ac:dyDescent="0.25">
      <c r="A99" s="139">
        <v>93</v>
      </c>
      <c r="B99" s="164"/>
      <c r="C99" s="164"/>
      <c r="D99" s="145"/>
      <c r="E99" s="142"/>
      <c r="F99" s="151"/>
      <c r="G99" s="151"/>
      <c r="H99" s="154"/>
      <c r="I99" s="155"/>
      <c r="J99" s="146" t="e">
        <f>IF(AND(Q99="",#REF!&gt;0,#REF!&lt;5),K99,0)</f>
        <v>#REF!</v>
      </c>
      <c r="K99" s="147" t="str">
        <f>IF(D99="","ZZZ9",IF(AND(#REF!&gt;0,#REF!&lt;5),D99&amp;#REF!,D99&amp;"9"))</f>
        <v>ZZZ9</v>
      </c>
      <c r="L99" s="148">
        <f t="shared" si="0"/>
        <v>999</v>
      </c>
      <c r="M99" s="161">
        <f t="shared" si="1"/>
        <v>999</v>
      </c>
      <c r="N99" s="157"/>
      <c r="O99" s="151"/>
      <c r="P99" s="150">
        <f t="shared" si="2"/>
        <v>999</v>
      </c>
      <c r="Q99" s="151"/>
    </row>
    <row r="100" spans="1:17" ht="18.899999999999999" customHeight="1" x14ac:dyDescent="0.25">
      <c r="A100" s="139">
        <v>94</v>
      </c>
      <c r="B100" s="164"/>
      <c r="C100" s="164"/>
      <c r="D100" s="145"/>
      <c r="E100" s="142"/>
      <c r="F100" s="151"/>
      <c r="G100" s="151"/>
      <c r="H100" s="154"/>
      <c r="I100" s="155"/>
      <c r="J100" s="146" t="e">
        <f>IF(AND(Q100="",#REF!&gt;0,#REF!&lt;5),K100,0)</f>
        <v>#REF!</v>
      </c>
      <c r="K100" s="147" t="str">
        <f>IF(D100="","ZZZ9",IF(AND(#REF!&gt;0,#REF!&lt;5),D100&amp;#REF!,D100&amp;"9"))</f>
        <v>ZZZ9</v>
      </c>
      <c r="L100" s="148">
        <f t="shared" si="0"/>
        <v>999</v>
      </c>
      <c r="M100" s="161">
        <f t="shared" si="1"/>
        <v>999</v>
      </c>
      <c r="N100" s="157"/>
      <c r="O100" s="151"/>
      <c r="P100" s="150">
        <f t="shared" si="2"/>
        <v>999</v>
      </c>
      <c r="Q100" s="151"/>
    </row>
    <row r="101" spans="1:17" ht="18.899999999999999" customHeight="1" x14ac:dyDescent="0.25">
      <c r="A101" s="139">
        <v>95</v>
      </c>
      <c r="B101" s="164"/>
      <c r="C101" s="164"/>
      <c r="D101" s="145"/>
      <c r="E101" s="142"/>
      <c r="F101" s="151"/>
      <c r="G101" s="151"/>
      <c r="H101" s="154"/>
      <c r="I101" s="155"/>
      <c r="J101" s="146" t="e">
        <f>IF(AND(Q101="",#REF!&gt;0,#REF!&lt;5),K101,0)</f>
        <v>#REF!</v>
      </c>
      <c r="K101" s="147" t="str">
        <f>IF(D101="","ZZZ9",IF(AND(#REF!&gt;0,#REF!&lt;5),D101&amp;#REF!,D101&amp;"9"))</f>
        <v>ZZZ9</v>
      </c>
      <c r="L101" s="148">
        <f t="shared" si="0"/>
        <v>999</v>
      </c>
      <c r="M101" s="161">
        <f t="shared" si="1"/>
        <v>999</v>
      </c>
      <c r="N101" s="157"/>
      <c r="O101" s="151"/>
      <c r="P101" s="150">
        <f t="shared" si="2"/>
        <v>999</v>
      </c>
      <c r="Q101" s="151"/>
    </row>
    <row r="102" spans="1:17" ht="18.899999999999999" customHeight="1" x14ac:dyDescent="0.25">
      <c r="A102" s="139">
        <v>96</v>
      </c>
      <c r="B102" s="164"/>
      <c r="C102" s="164"/>
      <c r="D102" s="145"/>
      <c r="E102" s="142"/>
      <c r="F102" s="151"/>
      <c r="G102" s="151"/>
      <c r="H102" s="154"/>
      <c r="I102" s="155"/>
      <c r="J102" s="146" t="e">
        <f>IF(AND(Q102="",#REF!&gt;0,#REF!&lt;5),K102,0)</f>
        <v>#REF!</v>
      </c>
      <c r="K102" s="147" t="str">
        <f>IF(D102="","ZZZ9",IF(AND(#REF!&gt;0,#REF!&lt;5),D102&amp;#REF!,D102&amp;"9"))</f>
        <v>ZZZ9</v>
      </c>
      <c r="L102" s="148">
        <f t="shared" si="0"/>
        <v>999</v>
      </c>
      <c r="M102" s="161">
        <f t="shared" si="1"/>
        <v>999</v>
      </c>
      <c r="N102" s="157"/>
      <c r="O102" s="151"/>
      <c r="P102" s="150">
        <f t="shared" si="2"/>
        <v>999</v>
      </c>
      <c r="Q102" s="151"/>
    </row>
    <row r="103" spans="1:17" ht="18.899999999999999" customHeight="1" x14ac:dyDescent="0.25">
      <c r="A103" s="139">
        <v>97</v>
      </c>
      <c r="B103" s="164"/>
      <c r="C103" s="164"/>
      <c r="D103" s="145"/>
      <c r="E103" s="142"/>
      <c r="F103" s="151"/>
      <c r="G103" s="151"/>
      <c r="H103" s="154"/>
      <c r="I103" s="155"/>
      <c r="J103" s="146" t="e">
        <f>IF(AND(Q103="",#REF!&gt;0,#REF!&lt;5),K103,0)</f>
        <v>#REF!</v>
      </c>
      <c r="K103" s="147" t="str">
        <f>IF(D103="","ZZZ9",IF(AND(#REF!&gt;0,#REF!&lt;5),D103&amp;#REF!,D103&amp;"9"))</f>
        <v>ZZZ9</v>
      </c>
      <c r="L103" s="148">
        <f t="shared" si="0"/>
        <v>999</v>
      </c>
      <c r="M103" s="161">
        <f t="shared" si="1"/>
        <v>999</v>
      </c>
      <c r="N103" s="157"/>
      <c r="O103" s="151"/>
      <c r="P103" s="150">
        <f t="shared" si="2"/>
        <v>999</v>
      </c>
      <c r="Q103" s="151"/>
    </row>
    <row r="104" spans="1:17" ht="18.899999999999999" customHeight="1" x14ac:dyDescent="0.25">
      <c r="A104" s="139">
        <v>98</v>
      </c>
      <c r="B104" s="164"/>
      <c r="C104" s="164"/>
      <c r="D104" s="145"/>
      <c r="E104" s="142"/>
      <c r="F104" s="151"/>
      <c r="G104" s="151"/>
      <c r="H104" s="154"/>
      <c r="I104" s="155"/>
      <c r="J104" s="146" t="e">
        <f>IF(AND(Q104="",#REF!&gt;0,#REF!&lt;5),K104,0)</f>
        <v>#REF!</v>
      </c>
      <c r="K104" s="147" t="str">
        <f>IF(D104="","ZZZ9",IF(AND(#REF!&gt;0,#REF!&lt;5),D104&amp;#REF!,D104&amp;"9"))</f>
        <v>ZZZ9</v>
      </c>
      <c r="L104" s="148">
        <f t="shared" si="0"/>
        <v>999</v>
      </c>
      <c r="M104" s="161">
        <f t="shared" si="1"/>
        <v>999</v>
      </c>
      <c r="N104" s="157"/>
      <c r="O104" s="151"/>
      <c r="P104" s="150">
        <f t="shared" si="2"/>
        <v>999</v>
      </c>
      <c r="Q104" s="151"/>
    </row>
    <row r="105" spans="1:17" ht="18.899999999999999" customHeight="1" x14ac:dyDescent="0.25">
      <c r="A105" s="139">
        <v>99</v>
      </c>
      <c r="B105" s="164"/>
      <c r="C105" s="164"/>
      <c r="D105" s="145"/>
      <c r="E105" s="142"/>
      <c r="F105" s="151"/>
      <c r="G105" s="151"/>
      <c r="H105" s="154"/>
      <c r="I105" s="155"/>
      <c r="J105" s="146" t="e">
        <f>IF(AND(Q105="",#REF!&gt;0,#REF!&lt;5),K105,0)</f>
        <v>#REF!</v>
      </c>
      <c r="K105" s="147" t="str">
        <f>IF(D105="","ZZZ9",IF(AND(#REF!&gt;0,#REF!&lt;5),D105&amp;#REF!,D105&amp;"9"))</f>
        <v>ZZZ9</v>
      </c>
      <c r="L105" s="148">
        <f t="shared" si="0"/>
        <v>999</v>
      </c>
      <c r="M105" s="161">
        <f t="shared" si="1"/>
        <v>999</v>
      </c>
      <c r="N105" s="157"/>
      <c r="O105" s="151"/>
      <c r="P105" s="150">
        <f t="shared" si="2"/>
        <v>999</v>
      </c>
      <c r="Q105" s="151"/>
    </row>
    <row r="106" spans="1:17" ht="18.899999999999999" customHeight="1" x14ac:dyDescent="0.25">
      <c r="A106" s="139">
        <v>100</v>
      </c>
      <c r="B106" s="164"/>
      <c r="C106" s="164"/>
      <c r="D106" s="145"/>
      <c r="E106" s="142"/>
      <c r="F106" s="151"/>
      <c r="G106" s="151"/>
      <c r="H106" s="154"/>
      <c r="I106" s="155"/>
      <c r="J106" s="146" t="e">
        <f>IF(AND(Q106="",#REF!&gt;0,#REF!&lt;5),K106,0)</f>
        <v>#REF!</v>
      </c>
      <c r="K106" s="147" t="str">
        <f>IF(D106="","ZZZ9",IF(AND(#REF!&gt;0,#REF!&lt;5),D106&amp;#REF!,D106&amp;"9"))</f>
        <v>ZZZ9</v>
      </c>
      <c r="L106" s="148">
        <f t="shared" si="0"/>
        <v>999</v>
      </c>
      <c r="M106" s="161">
        <f t="shared" si="1"/>
        <v>999</v>
      </c>
      <c r="N106" s="157"/>
      <c r="O106" s="151"/>
      <c r="P106" s="150">
        <f t="shared" si="2"/>
        <v>999</v>
      </c>
      <c r="Q106" s="151"/>
    </row>
    <row r="107" spans="1:17" ht="18.899999999999999" customHeight="1" x14ac:dyDescent="0.25">
      <c r="A107" s="139">
        <v>101</v>
      </c>
      <c r="B107" s="164"/>
      <c r="C107" s="164"/>
      <c r="D107" s="145"/>
      <c r="E107" s="142"/>
      <c r="F107" s="151"/>
      <c r="G107" s="151"/>
      <c r="H107" s="154"/>
      <c r="I107" s="155"/>
      <c r="J107" s="146" t="e">
        <f>IF(AND(Q107="",#REF!&gt;0,#REF!&lt;5),K107,0)</f>
        <v>#REF!</v>
      </c>
      <c r="K107" s="147" t="str">
        <f>IF(D107="","ZZZ9",IF(AND(#REF!&gt;0,#REF!&lt;5),D107&amp;#REF!,D107&amp;"9"))</f>
        <v>ZZZ9</v>
      </c>
      <c r="L107" s="148">
        <f t="shared" si="0"/>
        <v>999</v>
      </c>
      <c r="M107" s="161">
        <f t="shared" si="1"/>
        <v>999</v>
      </c>
      <c r="N107" s="157"/>
      <c r="O107" s="151"/>
      <c r="P107" s="150">
        <f t="shared" si="2"/>
        <v>999</v>
      </c>
      <c r="Q107" s="151"/>
    </row>
    <row r="108" spans="1:17" ht="18.899999999999999" customHeight="1" x14ac:dyDescent="0.25">
      <c r="A108" s="139">
        <v>102</v>
      </c>
      <c r="B108" s="164"/>
      <c r="C108" s="164"/>
      <c r="D108" s="145"/>
      <c r="E108" s="142"/>
      <c r="F108" s="151"/>
      <c r="G108" s="151"/>
      <c r="H108" s="154"/>
      <c r="I108" s="155"/>
      <c r="J108" s="146" t="e">
        <f>IF(AND(Q108="",#REF!&gt;0,#REF!&lt;5),K108,0)</f>
        <v>#REF!</v>
      </c>
      <c r="K108" s="147" t="str">
        <f>IF(D108="","ZZZ9",IF(AND(#REF!&gt;0,#REF!&lt;5),D108&amp;#REF!,D108&amp;"9"))</f>
        <v>ZZZ9</v>
      </c>
      <c r="L108" s="148">
        <f t="shared" si="0"/>
        <v>999</v>
      </c>
      <c r="M108" s="161">
        <f t="shared" si="1"/>
        <v>999</v>
      </c>
      <c r="N108" s="157"/>
      <c r="O108" s="151"/>
      <c r="P108" s="150">
        <f t="shared" si="2"/>
        <v>999</v>
      </c>
      <c r="Q108" s="151"/>
    </row>
    <row r="109" spans="1:17" ht="18.899999999999999" customHeight="1" x14ac:dyDescent="0.25">
      <c r="A109" s="139">
        <v>103</v>
      </c>
      <c r="B109" s="164"/>
      <c r="C109" s="164"/>
      <c r="D109" s="145"/>
      <c r="E109" s="142"/>
      <c r="F109" s="151"/>
      <c r="G109" s="151"/>
      <c r="H109" s="154"/>
      <c r="I109" s="155"/>
      <c r="J109" s="146" t="e">
        <f>IF(AND(Q109="",#REF!&gt;0,#REF!&lt;5),K109,0)</f>
        <v>#REF!</v>
      </c>
      <c r="K109" s="147" t="str">
        <f>IF(D109="","ZZZ9",IF(AND(#REF!&gt;0,#REF!&lt;5),D109&amp;#REF!,D109&amp;"9"))</f>
        <v>ZZZ9</v>
      </c>
      <c r="L109" s="148">
        <f t="shared" si="0"/>
        <v>999</v>
      </c>
      <c r="M109" s="161">
        <f t="shared" si="1"/>
        <v>999</v>
      </c>
      <c r="N109" s="157"/>
      <c r="O109" s="151"/>
      <c r="P109" s="150">
        <f t="shared" si="2"/>
        <v>999</v>
      </c>
      <c r="Q109" s="151"/>
    </row>
    <row r="110" spans="1:17" ht="18.899999999999999" customHeight="1" x14ac:dyDescent="0.25">
      <c r="A110" s="139">
        <v>104</v>
      </c>
      <c r="B110" s="164"/>
      <c r="C110" s="164"/>
      <c r="D110" s="145"/>
      <c r="E110" s="142"/>
      <c r="F110" s="151"/>
      <c r="G110" s="151"/>
      <c r="H110" s="154"/>
      <c r="I110" s="155"/>
      <c r="J110" s="146" t="e">
        <f>IF(AND(Q110="",#REF!&gt;0,#REF!&lt;5),K110,0)</f>
        <v>#REF!</v>
      </c>
      <c r="K110" s="147" t="str">
        <f>IF(D110="","ZZZ9",IF(AND(#REF!&gt;0,#REF!&lt;5),D110&amp;#REF!,D110&amp;"9"))</f>
        <v>ZZZ9</v>
      </c>
      <c r="L110" s="148">
        <f t="shared" si="0"/>
        <v>999</v>
      </c>
      <c r="M110" s="161">
        <f t="shared" si="1"/>
        <v>999</v>
      </c>
      <c r="N110" s="157"/>
      <c r="O110" s="151"/>
      <c r="P110" s="150">
        <f t="shared" si="2"/>
        <v>999</v>
      </c>
      <c r="Q110" s="151"/>
    </row>
    <row r="111" spans="1:17" ht="18.899999999999999" customHeight="1" x14ac:dyDescent="0.25">
      <c r="A111" s="139">
        <v>105</v>
      </c>
      <c r="B111" s="164"/>
      <c r="C111" s="164"/>
      <c r="D111" s="145"/>
      <c r="E111" s="142"/>
      <c r="F111" s="151"/>
      <c r="G111" s="151"/>
      <c r="H111" s="154"/>
      <c r="I111" s="155"/>
      <c r="J111" s="146" t="e">
        <f>IF(AND(Q111="",#REF!&gt;0,#REF!&lt;5),K111,0)</f>
        <v>#REF!</v>
      </c>
      <c r="K111" s="147" t="str">
        <f>IF(D111="","ZZZ9",IF(AND(#REF!&gt;0,#REF!&lt;5),D111&amp;#REF!,D111&amp;"9"))</f>
        <v>ZZZ9</v>
      </c>
      <c r="L111" s="148">
        <f t="shared" si="0"/>
        <v>999</v>
      </c>
      <c r="M111" s="161">
        <f t="shared" si="1"/>
        <v>999</v>
      </c>
      <c r="N111" s="157"/>
      <c r="O111" s="151"/>
      <c r="P111" s="150">
        <f t="shared" si="2"/>
        <v>999</v>
      </c>
      <c r="Q111" s="151"/>
    </row>
    <row r="112" spans="1:17" ht="18.899999999999999" customHeight="1" x14ac:dyDescent="0.25">
      <c r="A112" s="139">
        <v>106</v>
      </c>
      <c r="B112" s="164"/>
      <c r="C112" s="164"/>
      <c r="D112" s="145"/>
      <c r="E112" s="142"/>
      <c r="F112" s="151"/>
      <c r="G112" s="151"/>
      <c r="H112" s="154"/>
      <c r="I112" s="155"/>
      <c r="J112" s="146" t="e">
        <f>IF(AND(Q112="",#REF!&gt;0,#REF!&lt;5),K112,0)</f>
        <v>#REF!</v>
      </c>
      <c r="K112" s="147" t="str">
        <f>IF(D112="","ZZZ9",IF(AND(#REF!&gt;0,#REF!&lt;5),D112&amp;#REF!,D112&amp;"9"))</f>
        <v>ZZZ9</v>
      </c>
      <c r="L112" s="148">
        <f t="shared" si="0"/>
        <v>999</v>
      </c>
      <c r="M112" s="161">
        <f t="shared" si="1"/>
        <v>999</v>
      </c>
      <c r="N112" s="157"/>
      <c r="O112" s="151"/>
      <c r="P112" s="150">
        <f t="shared" si="2"/>
        <v>999</v>
      </c>
      <c r="Q112" s="151"/>
    </row>
    <row r="113" spans="1:17" ht="18.899999999999999" customHeight="1" x14ac:dyDescent="0.25">
      <c r="A113" s="139">
        <v>107</v>
      </c>
      <c r="B113" s="164"/>
      <c r="C113" s="164"/>
      <c r="D113" s="145"/>
      <c r="E113" s="142"/>
      <c r="F113" s="151"/>
      <c r="G113" s="151"/>
      <c r="H113" s="154"/>
      <c r="I113" s="155"/>
      <c r="J113" s="146" t="e">
        <f>IF(AND(Q113="",#REF!&gt;0,#REF!&lt;5),K113,0)</f>
        <v>#REF!</v>
      </c>
      <c r="K113" s="147" t="str">
        <f>IF(D113="","ZZZ9",IF(AND(#REF!&gt;0,#REF!&lt;5),D113&amp;#REF!,D113&amp;"9"))</f>
        <v>ZZZ9</v>
      </c>
      <c r="L113" s="148">
        <f t="shared" si="0"/>
        <v>999</v>
      </c>
      <c r="M113" s="161">
        <f t="shared" si="1"/>
        <v>999</v>
      </c>
      <c r="N113" s="157"/>
      <c r="O113" s="151"/>
      <c r="P113" s="150">
        <f t="shared" si="2"/>
        <v>999</v>
      </c>
      <c r="Q113" s="151"/>
    </row>
    <row r="114" spans="1:17" ht="18.899999999999999" customHeight="1" x14ac:dyDescent="0.25">
      <c r="A114" s="139">
        <v>108</v>
      </c>
      <c r="B114" s="164"/>
      <c r="C114" s="164"/>
      <c r="D114" s="145"/>
      <c r="E114" s="142"/>
      <c r="F114" s="151"/>
      <c r="G114" s="151"/>
      <c r="H114" s="154"/>
      <c r="I114" s="155"/>
      <c r="J114" s="146" t="e">
        <f>IF(AND(Q114="",#REF!&gt;0,#REF!&lt;5),K114,0)</f>
        <v>#REF!</v>
      </c>
      <c r="K114" s="147" t="str">
        <f>IF(D114="","ZZZ9",IF(AND(#REF!&gt;0,#REF!&lt;5),D114&amp;#REF!,D114&amp;"9"))</f>
        <v>ZZZ9</v>
      </c>
      <c r="L114" s="148">
        <f t="shared" si="0"/>
        <v>999</v>
      </c>
      <c r="M114" s="161">
        <f t="shared" si="1"/>
        <v>999</v>
      </c>
      <c r="N114" s="157"/>
      <c r="O114" s="151"/>
      <c r="P114" s="150">
        <f t="shared" si="2"/>
        <v>999</v>
      </c>
      <c r="Q114" s="151"/>
    </row>
    <row r="115" spans="1:17" ht="18.899999999999999" customHeight="1" x14ac:dyDescent="0.25">
      <c r="A115" s="139">
        <v>109</v>
      </c>
      <c r="B115" s="164"/>
      <c r="C115" s="164"/>
      <c r="D115" s="145"/>
      <c r="E115" s="142"/>
      <c r="F115" s="151"/>
      <c r="G115" s="151"/>
      <c r="H115" s="154"/>
      <c r="I115" s="155"/>
      <c r="J115" s="146" t="e">
        <f>IF(AND(Q115="",#REF!&gt;0,#REF!&lt;5),K115,0)</f>
        <v>#REF!</v>
      </c>
      <c r="K115" s="147" t="str">
        <f>IF(D115="","ZZZ9",IF(AND(#REF!&gt;0,#REF!&lt;5),D115&amp;#REF!,D115&amp;"9"))</f>
        <v>ZZZ9</v>
      </c>
      <c r="L115" s="148">
        <f t="shared" si="0"/>
        <v>999</v>
      </c>
      <c r="M115" s="161">
        <f t="shared" si="1"/>
        <v>999</v>
      </c>
      <c r="N115" s="157"/>
      <c r="O115" s="151"/>
      <c r="P115" s="150">
        <f t="shared" si="2"/>
        <v>999</v>
      </c>
      <c r="Q115" s="151"/>
    </row>
    <row r="116" spans="1:17" ht="18.899999999999999" customHeight="1" x14ac:dyDescent="0.25">
      <c r="A116" s="139">
        <v>110</v>
      </c>
      <c r="B116" s="164"/>
      <c r="C116" s="164"/>
      <c r="D116" s="145"/>
      <c r="E116" s="142"/>
      <c r="F116" s="151"/>
      <c r="G116" s="151"/>
      <c r="H116" s="154"/>
      <c r="I116" s="155"/>
      <c r="J116" s="146" t="e">
        <f>IF(AND(Q116="",#REF!&gt;0,#REF!&lt;5),K116,0)</f>
        <v>#REF!</v>
      </c>
      <c r="K116" s="147" t="str">
        <f>IF(D116="","ZZZ9",IF(AND(#REF!&gt;0,#REF!&lt;5),D116&amp;#REF!,D116&amp;"9"))</f>
        <v>ZZZ9</v>
      </c>
      <c r="L116" s="148">
        <f t="shared" si="0"/>
        <v>999</v>
      </c>
      <c r="M116" s="161">
        <f t="shared" si="1"/>
        <v>999</v>
      </c>
      <c r="N116" s="157"/>
      <c r="O116" s="151"/>
      <c r="P116" s="150">
        <f t="shared" si="2"/>
        <v>999</v>
      </c>
      <c r="Q116" s="151"/>
    </row>
    <row r="117" spans="1:17" ht="18.899999999999999" customHeight="1" x14ac:dyDescent="0.25">
      <c r="A117" s="139">
        <v>111</v>
      </c>
      <c r="B117" s="164"/>
      <c r="C117" s="164"/>
      <c r="D117" s="145"/>
      <c r="E117" s="142"/>
      <c r="F117" s="151"/>
      <c r="G117" s="151"/>
      <c r="H117" s="154"/>
      <c r="I117" s="155"/>
      <c r="J117" s="146" t="e">
        <f>IF(AND(Q117="",#REF!&gt;0,#REF!&lt;5),K117,0)</f>
        <v>#REF!</v>
      </c>
      <c r="K117" s="147" t="str">
        <f>IF(D117="","ZZZ9",IF(AND(#REF!&gt;0,#REF!&lt;5),D117&amp;#REF!,D117&amp;"9"))</f>
        <v>ZZZ9</v>
      </c>
      <c r="L117" s="148">
        <f t="shared" si="0"/>
        <v>999</v>
      </c>
      <c r="M117" s="161">
        <f t="shared" si="1"/>
        <v>999</v>
      </c>
      <c r="N117" s="157"/>
      <c r="O117" s="151"/>
      <c r="P117" s="150">
        <f t="shared" si="2"/>
        <v>999</v>
      </c>
      <c r="Q117" s="151"/>
    </row>
    <row r="118" spans="1:17" ht="18.899999999999999" customHeight="1" x14ac:dyDescent="0.25">
      <c r="A118" s="139">
        <v>112</v>
      </c>
      <c r="B118" s="164"/>
      <c r="C118" s="164"/>
      <c r="D118" s="145"/>
      <c r="E118" s="142"/>
      <c r="F118" s="151"/>
      <c r="G118" s="151"/>
      <c r="H118" s="154"/>
      <c r="I118" s="155"/>
      <c r="J118" s="146" t="e">
        <f>IF(AND(Q118="",#REF!&gt;0,#REF!&lt;5),K118,0)</f>
        <v>#REF!</v>
      </c>
      <c r="K118" s="147" t="str">
        <f>IF(D118="","ZZZ9",IF(AND(#REF!&gt;0,#REF!&lt;5),D118&amp;#REF!,D118&amp;"9"))</f>
        <v>ZZZ9</v>
      </c>
      <c r="L118" s="148">
        <f t="shared" si="0"/>
        <v>999</v>
      </c>
      <c r="M118" s="161">
        <f t="shared" si="1"/>
        <v>999</v>
      </c>
      <c r="N118" s="157"/>
      <c r="O118" s="151"/>
      <c r="P118" s="150">
        <f t="shared" si="2"/>
        <v>999</v>
      </c>
      <c r="Q118" s="151"/>
    </row>
    <row r="119" spans="1:17" ht="18.899999999999999" customHeight="1" x14ac:dyDescent="0.25">
      <c r="A119" s="139">
        <v>113</v>
      </c>
      <c r="B119" s="164"/>
      <c r="C119" s="164"/>
      <c r="D119" s="145"/>
      <c r="E119" s="142"/>
      <c r="F119" s="151"/>
      <c r="G119" s="151"/>
      <c r="H119" s="154"/>
      <c r="I119" s="155"/>
      <c r="J119" s="146" t="e">
        <f>IF(AND(Q119="",#REF!&gt;0,#REF!&lt;5),K119,0)</f>
        <v>#REF!</v>
      </c>
      <c r="K119" s="147" t="str">
        <f>IF(D119="","ZZZ9",IF(AND(#REF!&gt;0,#REF!&lt;5),D119&amp;#REF!,D119&amp;"9"))</f>
        <v>ZZZ9</v>
      </c>
      <c r="L119" s="148">
        <f t="shared" si="0"/>
        <v>999</v>
      </c>
      <c r="M119" s="161">
        <f t="shared" si="1"/>
        <v>999</v>
      </c>
      <c r="N119" s="157"/>
      <c r="O119" s="151"/>
      <c r="P119" s="150">
        <f t="shared" si="2"/>
        <v>999</v>
      </c>
      <c r="Q119" s="151"/>
    </row>
    <row r="120" spans="1:17" ht="18.899999999999999" customHeight="1" x14ac:dyDescent="0.25">
      <c r="A120" s="139">
        <v>114</v>
      </c>
      <c r="B120" s="164"/>
      <c r="C120" s="164"/>
      <c r="D120" s="145"/>
      <c r="E120" s="142"/>
      <c r="F120" s="151"/>
      <c r="G120" s="151"/>
      <c r="H120" s="154"/>
      <c r="I120" s="155"/>
      <c r="J120" s="146" t="e">
        <f>IF(AND(Q120="",#REF!&gt;0,#REF!&lt;5),K120,0)</f>
        <v>#REF!</v>
      </c>
      <c r="K120" s="147" t="str">
        <f>IF(D120="","ZZZ9",IF(AND(#REF!&gt;0,#REF!&lt;5),D120&amp;#REF!,D120&amp;"9"))</f>
        <v>ZZZ9</v>
      </c>
      <c r="L120" s="148">
        <f t="shared" si="0"/>
        <v>999</v>
      </c>
      <c r="M120" s="161">
        <f t="shared" si="1"/>
        <v>999</v>
      </c>
      <c r="N120" s="157"/>
      <c r="O120" s="151"/>
      <c r="P120" s="150">
        <f t="shared" si="2"/>
        <v>999</v>
      </c>
      <c r="Q120" s="151"/>
    </row>
    <row r="121" spans="1:17" ht="18.899999999999999" customHeight="1" x14ac:dyDescent="0.25">
      <c r="A121" s="139">
        <v>115</v>
      </c>
      <c r="B121" s="164"/>
      <c r="C121" s="164"/>
      <c r="D121" s="145"/>
      <c r="E121" s="142"/>
      <c r="F121" s="151"/>
      <c r="G121" s="151"/>
      <c r="H121" s="154"/>
      <c r="I121" s="155"/>
      <c r="J121" s="146" t="e">
        <f>IF(AND(Q121="",#REF!&gt;0,#REF!&lt;5),K121,0)</f>
        <v>#REF!</v>
      </c>
      <c r="K121" s="147" t="str">
        <f>IF(D121="","ZZZ9",IF(AND(#REF!&gt;0,#REF!&lt;5),D121&amp;#REF!,D121&amp;"9"))</f>
        <v>ZZZ9</v>
      </c>
      <c r="L121" s="148">
        <f t="shared" si="0"/>
        <v>999</v>
      </c>
      <c r="M121" s="161">
        <f t="shared" si="1"/>
        <v>999</v>
      </c>
      <c r="N121" s="157"/>
      <c r="O121" s="151"/>
      <c r="P121" s="150">
        <f t="shared" si="2"/>
        <v>999</v>
      </c>
      <c r="Q121" s="151"/>
    </row>
    <row r="122" spans="1:17" ht="18.899999999999999" customHeight="1" x14ac:dyDescent="0.25">
      <c r="A122" s="139">
        <v>116</v>
      </c>
      <c r="B122" s="164"/>
      <c r="C122" s="164"/>
      <c r="D122" s="145"/>
      <c r="E122" s="142"/>
      <c r="F122" s="151"/>
      <c r="G122" s="151"/>
      <c r="H122" s="154"/>
      <c r="I122" s="155"/>
      <c r="J122" s="146" t="e">
        <f>IF(AND(Q122="",#REF!&gt;0,#REF!&lt;5),K122,0)</f>
        <v>#REF!</v>
      </c>
      <c r="K122" s="147" t="str">
        <f>IF(D122="","ZZZ9",IF(AND(#REF!&gt;0,#REF!&lt;5),D122&amp;#REF!,D122&amp;"9"))</f>
        <v>ZZZ9</v>
      </c>
      <c r="L122" s="148">
        <f t="shared" si="0"/>
        <v>999</v>
      </c>
      <c r="M122" s="161">
        <f t="shared" si="1"/>
        <v>999</v>
      </c>
      <c r="N122" s="157"/>
      <c r="O122" s="151"/>
      <c r="P122" s="150">
        <f t="shared" si="2"/>
        <v>999</v>
      </c>
      <c r="Q122" s="151"/>
    </row>
    <row r="123" spans="1:17" ht="18.899999999999999" customHeight="1" x14ac:dyDescent="0.25">
      <c r="A123" s="139">
        <v>117</v>
      </c>
      <c r="B123" s="164"/>
      <c r="C123" s="164"/>
      <c r="D123" s="145"/>
      <c r="E123" s="142"/>
      <c r="F123" s="151"/>
      <c r="G123" s="151"/>
      <c r="H123" s="154"/>
      <c r="I123" s="155"/>
      <c r="J123" s="146" t="e">
        <f>IF(AND(Q123="",#REF!&gt;0,#REF!&lt;5),K123,0)</f>
        <v>#REF!</v>
      </c>
      <c r="K123" s="147" t="str">
        <f>IF(D123="","ZZZ9",IF(AND(#REF!&gt;0,#REF!&lt;5),D123&amp;#REF!,D123&amp;"9"))</f>
        <v>ZZZ9</v>
      </c>
      <c r="L123" s="148">
        <f t="shared" si="0"/>
        <v>999</v>
      </c>
      <c r="M123" s="161">
        <f t="shared" si="1"/>
        <v>999</v>
      </c>
      <c r="N123" s="157"/>
      <c r="O123" s="151"/>
      <c r="P123" s="150">
        <f t="shared" si="2"/>
        <v>999</v>
      </c>
      <c r="Q123" s="151"/>
    </row>
    <row r="124" spans="1:17" ht="18.899999999999999" customHeight="1" x14ac:dyDescent="0.25">
      <c r="A124" s="139">
        <v>118</v>
      </c>
      <c r="B124" s="164"/>
      <c r="C124" s="164"/>
      <c r="D124" s="145"/>
      <c r="E124" s="142"/>
      <c r="F124" s="151"/>
      <c r="G124" s="151"/>
      <c r="H124" s="154"/>
      <c r="I124" s="155"/>
      <c r="J124" s="146" t="e">
        <f>IF(AND(Q124="",#REF!&gt;0,#REF!&lt;5),K124,0)</f>
        <v>#REF!</v>
      </c>
      <c r="K124" s="147" t="str">
        <f>IF(D124="","ZZZ9",IF(AND(#REF!&gt;0,#REF!&lt;5),D124&amp;#REF!,D124&amp;"9"))</f>
        <v>ZZZ9</v>
      </c>
      <c r="L124" s="148">
        <f t="shared" si="0"/>
        <v>999</v>
      </c>
      <c r="M124" s="161">
        <f t="shared" si="1"/>
        <v>999</v>
      </c>
      <c r="N124" s="157"/>
      <c r="O124" s="151"/>
      <c r="P124" s="150">
        <f t="shared" si="2"/>
        <v>999</v>
      </c>
      <c r="Q124" s="151"/>
    </row>
    <row r="125" spans="1:17" ht="18.899999999999999" customHeight="1" x14ac:dyDescent="0.25">
      <c r="A125" s="139">
        <v>119</v>
      </c>
      <c r="B125" s="164"/>
      <c r="C125" s="164"/>
      <c r="D125" s="145"/>
      <c r="E125" s="142"/>
      <c r="F125" s="151"/>
      <c r="G125" s="151"/>
      <c r="H125" s="154"/>
      <c r="I125" s="155"/>
      <c r="J125" s="146" t="e">
        <f>IF(AND(Q125="",#REF!&gt;0,#REF!&lt;5),K125,0)</f>
        <v>#REF!</v>
      </c>
      <c r="K125" s="147" t="str">
        <f>IF(D125="","ZZZ9",IF(AND(#REF!&gt;0,#REF!&lt;5),D125&amp;#REF!,D125&amp;"9"))</f>
        <v>ZZZ9</v>
      </c>
      <c r="L125" s="148">
        <f t="shared" si="0"/>
        <v>999</v>
      </c>
      <c r="M125" s="161">
        <f t="shared" si="1"/>
        <v>999</v>
      </c>
      <c r="N125" s="157"/>
      <c r="O125" s="151"/>
      <c r="P125" s="150">
        <f t="shared" si="2"/>
        <v>999</v>
      </c>
      <c r="Q125" s="151"/>
    </row>
    <row r="126" spans="1:17" ht="18.899999999999999" customHeight="1" x14ac:dyDescent="0.25">
      <c r="A126" s="139">
        <v>120</v>
      </c>
      <c r="B126" s="164"/>
      <c r="C126" s="164"/>
      <c r="D126" s="145"/>
      <c r="E126" s="142"/>
      <c r="F126" s="151"/>
      <c r="G126" s="151"/>
      <c r="H126" s="154"/>
      <c r="I126" s="155"/>
      <c r="J126" s="146" t="e">
        <f>IF(AND(Q126="",#REF!&gt;0,#REF!&lt;5),K126,0)</f>
        <v>#REF!</v>
      </c>
      <c r="K126" s="147" t="str">
        <f>IF(D126="","ZZZ9",IF(AND(#REF!&gt;0,#REF!&lt;5),D126&amp;#REF!,D126&amp;"9"))</f>
        <v>ZZZ9</v>
      </c>
      <c r="L126" s="148">
        <f t="shared" si="0"/>
        <v>999</v>
      </c>
      <c r="M126" s="161">
        <f t="shared" si="1"/>
        <v>999</v>
      </c>
      <c r="N126" s="157"/>
      <c r="O126" s="151"/>
      <c r="P126" s="150">
        <f t="shared" si="2"/>
        <v>999</v>
      </c>
      <c r="Q126" s="151"/>
    </row>
    <row r="127" spans="1:17" ht="18.899999999999999" customHeight="1" x14ac:dyDescent="0.25">
      <c r="A127" s="139">
        <v>121</v>
      </c>
      <c r="B127" s="164"/>
      <c r="C127" s="164"/>
      <c r="D127" s="145"/>
      <c r="E127" s="142"/>
      <c r="F127" s="151"/>
      <c r="G127" s="151"/>
      <c r="H127" s="154"/>
      <c r="I127" s="155"/>
      <c r="J127" s="146" t="e">
        <f>IF(AND(Q127="",#REF!&gt;0,#REF!&lt;5),K127,0)</f>
        <v>#REF!</v>
      </c>
      <c r="K127" s="147" t="str">
        <f>IF(D127="","ZZZ9",IF(AND(#REF!&gt;0,#REF!&lt;5),D127&amp;#REF!,D127&amp;"9"))</f>
        <v>ZZZ9</v>
      </c>
      <c r="L127" s="148">
        <f t="shared" si="0"/>
        <v>999</v>
      </c>
      <c r="M127" s="161">
        <f t="shared" si="1"/>
        <v>999</v>
      </c>
      <c r="N127" s="157"/>
      <c r="O127" s="151"/>
      <c r="P127" s="150">
        <f t="shared" si="2"/>
        <v>999</v>
      </c>
      <c r="Q127" s="151"/>
    </row>
    <row r="128" spans="1:17" ht="18.899999999999999" customHeight="1" x14ac:dyDescent="0.25">
      <c r="A128" s="139">
        <v>122</v>
      </c>
      <c r="B128" s="164"/>
      <c r="C128" s="164"/>
      <c r="D128" s="145"/>
      <c r="E128" s="142"/>
      <c r="F128" s="151"/>
      <c r="G128" s="151"/>
      <c r="H128" s="154"/>
      <c r="I128" s="155"/>
      <c r="J128" s="146" t="e">
        <f>IF(AND(Q128="",#REF!&gt;0,#REF!&lt;5),K128,0)</f>
        <v>#REF!</v>
      </c>
      <c r="K128" s="147" t="str">
        <f>IF(D128="","ZZZ9",IF(AND(#REF!&gt;0,#REF!&lt;5),D128&amp;#REF!,D128&amp;"9"))</f>
        <v>ZZZ9</v>
      </c>
      <c r="L128" s="148">
        <f t="shared" si="0"/>
        <v>999</v>
      </c>
      <c r="M128" s="161">
        <f t="shared" si="1"/>
        <v>999</v>
      </c>
      <c r="N128" s="157"/>
      <c r="O128" s="151"/>
      <c r="P128" s="150">
        <f t="shared" si="2"/>
        <v>999</v>
      </c>
      <c r="Q128" s="151"/>
    </row>
    <row r="129" spans="1:17" ht="18.899999999999999" customHeight="1" x14ac:dyDescent="0.25">
      <c r="A129" s="139">
        <v>123</v>
      </c>
      <c r="B129" s="164"/>
      <c r="C129" s="164"/>
      <c r="D129" s="145"/>
      <c r="E129" s="142"/>
      <c r="F129" s="151"/>
      <c r="G129" s="151"/>
      <c r="H129" s="154"/>
      <c r="I129" s="155"/>
      <c r="J129" s="146" t="e">
        <f>IF(AND(Q129="",#REF!&gt;0,#REF!&lt;5),K129,0)</f>
        <v>#REF!</v>
      </c>
      <c r="K129" s="147" t="str">
        <f>IF(D129="","ZZZ9",IF(AND(#REF!&gt;0,#REF!&lt;5),D129&amp;#REF!,D129&amp;"9"))</f>
        <v>ZZZ9</v>
      </c>
      <c r="L129" s="148">
        <f t="shared" si="0"/>
        <v>999</v>
      </c>
      <c r="M129" s="161">
        <f t="shared" si="1"/>
        <v>999</v>
      </c>
      <c r="N129" s="157"/>
      <c r="O129" s="151"/>
      <c r="P129" s="150">
        <f t="shared" si="2"/>
        <v>999</v>
      </c>
      <c r="Q129" s="151"/>
    </row>
    <row r="130" spans="1:17" ht="18.899999999999999" customHeight="1" x14ac:dyDescent="0.25">
      <c r="A130" s="139">
        <v>124</v>
      </c>
      <c r="B130" s="164"/>
      <c r="C130" s="164"/>
      <c r="D130" s="145"/>
      <c r="E130" s="142"/>
      <c r="F130" s="151"/>
      <c r="G130" s="151"/>
      <c r="H130" s="154"/>
      <c r="I130" s="155"/>
      <c r="J130" s="146" t="e">
        <f>IF(AND(Q130="",#REF!&gt;0,#REF!&lt;5),K130,0)</f>
        <v>#REF!</v>
      </c>
      <c r="K130" s="147" t="str">
        <f>IF(D130="","ZZZ9",IF(AND(#REF!&gt;0,#REF!&lt;5),D130&amp;#REF!,D130&amp;"9"))</f>
        <v>ZZZ9</v>
      </c>
      <c r="L130" s="148">
        <f t="shared" si="0"/>
        <v>999</v>
      </c>
      <c r="M130" s="161">
        <f t="shared" si="1"/>
        <v>999</v>
      </c>
      <c r="N130" s="157"/>
      <c r="O130" s="151"/>
      <c r="P130" s="150">
        <f t="shared" si="2"/>
        <v>999</v>
      </c>
      <c r="Q130" s="151"/>
    </row>
    <row r="131" spans="1:17" ht="18.899999999999999" customHeight="1" x14ac:dyDescent="0.25">
      <c r="A131" s="139">
        <v>125</v>
      </c>
      <c r="B131" s="164"/>
      <c r="C131" s="164"/>
      <c r="D131" s="145"/>
      <c r="E131" s="142"/>
      <c r="F131" s="151"/>
      <c r="G131" s="151"/>
      <c r="H131" s="154"/>
      <c r="I131" s="155"/>
      <c r="J131" s="146" t="e">
        <f>IF(AND(Q131="",#REF!&gt;0,#REF!&lt;5),K131,0)</f>
        <v>#REF!</v>
      </c>
      <c r="K131" s="147" t="str">
        <f>IF(D131="","ZZZ9",IF(AND(#REF!&gt;0,#REF!&lt;5),D131&amp;#REF!,D131&amp;"9"))</f>
        <v>ZZZ9</v>
      </c>
      <c r="L131" s="148">
        <f t="shared" si="0"/>
        <v>999</v>
      </c>
      <c r="M131" s="161">
        <f t="shared" si="1"/>
        <v>999</v>
      </c>
      <c r="N131" s="157"/>
      <c r="O131" s="151"/>
      <c r="P131" s="150">
        <f t="shared" si="2"/>
        <v>999</v>
      </c>
      <c r="Q131" s="151"/>
    </row>
    <row r="132" spans="1:17" ht="18.899999999999999" customHeight="1" x14ac:dyDescent="0.25">
      <c r="A132" s="139">
        <v>126</v>
      </c>
      <c r="B132" s="164"/>
      <c r="C132" s="164"/>
      <c r="D132" s="145"/>
      <c r="E132" s="142"/>
      <c r="F132" s="151"/>
      <c r="G132" s="151"/>
      <c r="H132" s="154"/>
      <c r="I132" s="155"/>
      <c r="J132" s="146" t="e">
        <f>IF(AND(Q132="",#REF!&gt;0,#REF!&lt;5),K132,0)</f>
        <v>#REF!</v>
      </c>
      <c r="K132" s="147" t="str">
        <f>IF(D132="","ZZZ9",IF(AND(#REF!&gt;0,#REF!&lt;5),D132&amp;#REF!,D132&amp;"9"))</f>
        <v>ZZZ9</v>
      </c>
      <c r="L132" s="148">
        <f t="shared" si="0"/>
        <v>999</v>
      </c>
      <c r="M132" s="161">
        <f t="shared" si="1"/>
        <v>999</v>
      </c>
      <c r="N132" s="157"/>
      <c r="O132" s="151"/>
      <c r="P132" s="150">
        <f t="shared" si="2"/>
        <v>999</v>
      </c>
      <c r="Q132" s="151"/>
    </row>
    <row r="133" spans="1:17" ht="18.899999999999999" customHeight="1" x14ac:dyDescent="0.25">
      <c r="A133" s="139">
        <v>127</v>
      </c>
      <c r="B133" s="164"/>
      <c r="C133" s="164"/>
      <c r="D133" s="145"/>
      <c r="E133" s="142"/>
      <c r="F133" s="151"/>
      <c r="G133" s="151"/>
      <c r="H133" s="154"/>
      <c r="I133" s="155"/>
      <c r="J133" s="146" t="e">
        <f>IF(AND(Q133="",#REF!&gt;0,#REF!&lt;5),K133,0)</f>
        <v>#REF!</v>
      </c>
      <c r="K133" s="147" t="str">
        <f>IF(D133="","ZZZ9",IF(AND(#REF!&gt;0,#REF!&lt;5),D133&amp;#REF!,D133&amp;"9"))</f>
        <v>ZZZ9</v>
      </c>
      <c r="L133" s="148">
        <f t="shared" si="0"/>
        <v>999</v>
      </c>
      <c r="M133" s="161">
        <f t="shared" si="1"/>
        <v>999</v>
      </c>
      <c r="N133" s="157"/>
      <c r="O133" s="151"/>
      <c r="P133" s="150">
        <f t="shared" si="2"/>
        <v>999</v>
      </c>
      <c r="Q133" s="151"/>
    </row>
    <row r="134" spans="1:17" ht="18.899999999999999" customHeight="1" x14ac:dyDescent="0.25">
      <c r="A134" s="139">
        <v>128</v>
      </c>
      <c r="B134" s="164"/>
      <c r="C134" s="164"/>
      <c r="D134" s="145"/>
      <c r="E134" s="142"/>
      <c r="F134" s="151"/>
      <c r="G134" s="151"/>
      <c r="H134" s="154"/>
      <c r="I134" s="155"/>
      <c r="J134" s="146" t="e">
        <f>IF(AND(Q134="",#REF!&gt;0,#REF!&lt;5),K134,0)</f>
        <v>#REF!</v>
      </c>
      <c r="K134" s="147" t="str">
        <f>IF(D134="","ZZZ9",IF(AND(#REF!&gt;0,#REF!&lt;5),D134&amp;#REF!,D134&amp;"9"))</f>
        <v>ZZZ9</v>
      </c>
      <c r="L134" s="148">
        <f t="shared" si="0"/>
        <v>999</v>
      </c>
      <c r="M134" s="161">
        <f t="shared" si="1"/>
        <v>999</v>
      </c>
      <c r="N134" s="157"/>
      <c r="O134" s="155"/>
      <c r="P134" s="169">
        <f t="shared" si="2"/>
        <v>999</v>
      </c>
      <c r="Q134" s="155"/>
    </row>
    <row r="135" spans="1:17" x14ac:dyDescent="0.25">
      <c r="A135" s="139">
        <v>129</v>
      </c>
      <c r="B135" s="164"/>
      <c r="C135" s="164"/>
      <c r="D135" s="145"/>
      <c r="E135" s="142"/>
      <c r="F135" s="151"/>
      <c r="G135" s="151"/>
      <c r="H135" s="154"/>
      <c r="I135" s="155"/>
      <c r="J135" s="146" t="e">
        <f>IF(AND(Q135="",#REF!&gt;0,#REF!&lt;5),K135,0)</f>
        <v>#REF!</v>
      </c>
      <c r="K135" s="147" t="str">
        <f>IF(D135="","ZZZ9",IF(AND(#REF!&gt;0,#REF!&lt;5),D135&amp;#REF!,D135&amp;"9"))</f>
        <v>ZZZ9</v>
      </c>
      <c r="L135" s="148">
        <f t="shared" si="0"/>
        <v>999</v>
      </c>
      <c r="M135" s="161">
        <f t="shared" si="1"/>
        <v>999</v>
      </c>
      <c r="N135" s="157"/>
      <c r="O135" s="151"/>
      <c r="P135" s="150">
        <f t="shared" si="2"/>
        <v>999</v>
      </c>
      <c r="Q135" s="151"/>
    </row>
    <row r="136" spans="1:17" x14ac:dyDescent="0.25">
      <c r="A136" s="139">
        <v>130</v>
      </c>
      <c r="B136" s="164"/>
      <c r="C136" s="164"/>
      <c r="D136" s="145"/>
      <c r="E136" s="142"/>
      <c r="F136" s="151"/>
      <c r="G136" s="151"/>
      <c r="H136" s="154"/>
      <c r="I136" s="155"/>
      <c r="J136" s="146" t="e">
        <f>IF(AND(Q136="",#REF!&gt;0,#REF!&lt;5),K136,0)</f>
        <v>#REF!</v>
      </c>
      <c r="K136" s="147" t="str">
        <f>IF(D136="","ZZZ9",IF(AND(#REF!&gt;0,#REF!&lt;5),D136&amp;#REF!,D136&amp;"9"))</f>
        <v>ZZZ9</v>
      </c>
      <c r="L136" s="148">
        <f t="shared" si="0"/>
        <v>999</v>
      </c>
      <c r="M136" s="161">
        <f t="shared" si="1"/>
        <v>999</v>
      </c>
      <c r="N136" s="157"/>
      <c r="O136" s="151"/>
      <c r="P136" s="150">
        <f t="shared" si="2"/>
        <v>999</v>
      </c>
      <c r="Q136" s="151"/>
    </row>
    <row r="137" spans="1:17" x14ac:dyDescent="0.25">
      <c r="A137" s="139">
        <v>131</v>
      </c>
      <c r="B137" s="164"/>
      <c r="C137" s="164"/>
      <c r="D137" s="145"/>
      <c r="E137" s="142"/>
      <c r="F137" s="151"/>
      <c r="G137" s="151"/>
      <c r="H137" s="154"/>
      <c r="I137" s="155"/>
      <c r="J137" s="146" t="e">
        <f>IF(AND(Q137="",#REF!&gt;0,#REF!&lt;5),K137,0)</f>
        <v>#REF!</v>
      </c>
      <c r="K137" s="147" t="str">
        <f>IF(D137="","ZZZ9",IF(AND(#REF!&gt;0,#REF!&lt;5),D137&amp;#REF!,D137&amp;"9"))</f>
        <v>ZZZ9</v>
      </c>
      <c r="L137" s="148">
        <f t="shared" si="0"/>
        <v>999</v>
      </c>
      <c r="M137" s="161">
        <f t="shared" si="1"/>
        <v>999</v>
      </c>
      <c r="N137" s="157"/>
      <c r="O137" s="151"/>
      <c r="P137" s="150">
        <f t="shared" si="2"/>
        <v>999</v>
      </c>
      <c r="Q137" s="151"/>
    </row>
    <row r="138" spans="1:17" x14ac:dyDescent="0.25">
      <c r="A138" s="139">
        <v>132</v>
      </c>
      <c r="B138" s="164"/>
      <c r="C138" s="164"/>
      <c r="D138" s="145"/>
      <c r="E138" s="142"/>
      <c r="F138" s="151"/>
      <c r="G138" s="151"/>
      <c r="H138" s="154"/>
      <c r="I138" s="155"/>
      <c r="J138" s="146" t="e">
        <f>IF(AND(Q138="",#REF!&gt;0,#REF!&lt;5),K138,0)</f>
        <v>#REF!</v>
      </c>
      <c r="K138" s="147" t="str">
        <f>IF(D138="","ZZZ9",IF(AND(#REF!&gt;0,#REF!&lt;5),D138&amp;#REF!,D138&amp;"9"))</f>
        <v>ZZZ9</v>
      </c>
      <c r="L138" s="148">
        <f t="shared" si="0"/>
        <v>999</v>
      </c>
      <c r="M138" s="161">
        <f t="shared" si="1"/>
        <v>999</v>
      </c>
      <c r="N138" s="157"/>
      <c r="O138" s="151"/>
      <c r="P138" s="150">
        <f t="shared" si="2"/>
        <v>999</v>
      </c>
      <c r="Q138" s="151"/>
    </row>
    <row r="139" spans="1:17" x14ac:dyDescent="0.25">
      <c r="A139" s="139">
        <v>133</v>
      </c>
      <c r="B139" s="164"/>
      <c r="C139" s="164"/>
      <c r="D139" s="145"/>
      <c r="E139" s="142"/>
      <c r="F139" s="151"/>
      <c r="G139" s="151"/>
      <c r="H139" s="154"/>
      <c r="I139" s="155"/>
      <c r="J139" s="146" t="e">
        <f>IF(AND(Q139="",#REF!&gt;0,#REF!&lt;5),K139,0)</f>
        <v>#REF!</v>
      </c>
      <c r="K139" s="147" t="str">
        <f>IF(D139="","ZZZ9",IF(AND(#REF!&gt;0,#REF!&lt;5),D139&amp;#REF!,D139&amp;"9"))</f>
        <v>ZZZ9</v>
      </c>
      <c r="L139" s="148">
        <f t="shared" si="0"/>
        <v>999</v>
      </c>
      <c r="M139" s="161">
        <f t="shared" si="1"/>
        <v>999</v>
      </c>
      <c r="N139" s="157"/>
      <c r="O139" s="151"/>
      <c r="P139" s="150">
        <f t="shared" si="2"/>
        <v>999</v>
      </c>
      <c r="Q139" s="151"/>
    </row>
    <row r="140" spans="1:17" x14ac:dyDescent="0.25">
      <c r="A140" s="139">
        <v>134</v>
      </c>
      <c r="B140" s="164"/>
      <c r="C140" s="164"/>
      <c r="D140" s="145"/>
      <c r="E140" s="142"/>
      <c r="F140" s="151"/>
      <c r="G140" s="151"/>
      <c r="H140" s="154"/>
      <c r="I140" s="155"/>
      <c r="J140" s="146" t="e">
        <f>IF(AND(Q140="",#REF!&gt;0,#REF!&lt;5),K140,0)</f>
        <v>#REF!</v>
      </c>
      <c r="K140" s="147" t="str">
        <f>IF(D140="","ZZZ9",IF(AND(#REF!&gt;0,#REF!&lt;5),D140&amp;#REF!,D140&amp;"9"))</f>
        <v>ZZZ9</v>
      </c>
      <c r="L140" s="148">
        <f t="shared" si="0"/>
        <v>999</v>
      </c>
      <c r="M140" s="161">
        <f t="shared" si="1"/>
        <v>999</v>
      </c>
      <c r="N140" s="157"/>
      <c r="O140" s="151"/>
      <c r="P140" s="150">
        <f t="shared" si="2"/>
        <v>999</v>
      </c>
      <c r="Q140" s="151"/>
    </row>
    <row r="141" spans="1:17" x14ac:dyDescent="0.25">
      <c r="A141" s="139">
        <v>135</v>
      </c>
      <c r="B141" s="164"/>
      <c r="C141" s="164"/>
      <c r="D141" s="145"/>
      <c r="E141" s="142"/>
      <c r="F141" s="151"/>
      <c r="G141" s="151"/>
      <c r="H141" s="154"/>
      <c r="I141" s="155"/>
      <c r="J141" s="146" t="e">
        <f>IF(AND(Q141="",#REF!&gt;0,#REF!&lt;5),K141,0)</f>
        <v>#REF!</v>
      </c>
      <c r="K141" s="147" t="str">
        <f>IF(D141="","ZZZ9",IF(AND(#REF!&gt;0,#REF!&lt;5),D141&amp;#REF!,D141&amp;"9"))</f>
        <v>ZZZ9</v>
      </c>
      <c r="L141" s="148">
        <f t="shared" si="0"/>
        <v>999</v>
      </c>
      <c r="M141" s="161">
        <f t="shared" si="1"/>
        <v>999</v>
      </c>
      <c r="N141" s="157"/>
      <c r="O141" s="155"/>
      <c r="P141" s="169">
        <f t="shared" si="2"/>
        <v>999</v>
      </c>
      <c r="Q141" s="155"/>
    </row>
    <row r="142" spans="1:17" x14ac:dyDescent="0.25">
      <c r="A142" s="139">
        <v>136</v>
      </c>
      <c r="B142" s="164"/>
      <c r="C142" s="164"/>
      <c r="D142" s="145"/>
      <c r="E142" s="142"/>
      <c r="F142" s="151"/>
      <c r="G142" s="151"/>
      <c r="H142" s="154"/>
      <c r="I142" s="155"/>
      <c r="J142" s="146" t="e">
        <f>IF(AND(Q142="",#REF!&gt;0,#REF!&lt;5),K142,0)</f>
        <v>#REF!</v>
      </c>
      <c r="K142" s="147" t="str">
        <f>IF(D142="","ZZZ9",IF(AND(#REF!&gt;0,#REF!&lt;5),D142&amp;#REF!,D142&amp;"9"))</f>
        <v>ZZZ9</v>
      </c>
      <c r="L142" s="148">
        <f t="shared" si="0"/>
        <v>999</v>
      </c>
      <c r="M142" s="161">
        <f t="shared" si="1"/>
        <v>999</v>
      </c>
      <c r="N142" s="157"/>
      <c r="O142" s="151"/>
      <c r="P142" s="150">
        <f t="shared" si="2"/>
        <v>999</v>
      </c>
      <c r="Q142" s="151"/>
    </row>
    <row r="143" spans="1:17" x14ac:dyDescent="0.25">
      <c r="A143" s="139">
        <v>137</v>
      </c>
      <c r="B143" s="164"/>
      <c r="C143" s="164"/>
      <c r="D143" s="145"/>
      <c r="E143" s="142"/>
      <c r="F143" s="151"/>
      <c r="G143" s="151"/>
      <c r="H143" s="154"/>
      <c r="I143" s="155"/>
      <c r="J143" s="146" t="e">
        <f>IF(AND(Q143="",#REF!&gt;0,#REF!&lt;5),K143,0)</f>
        <v>#REF!</v>
      </c>
      <c r="K143" s="147" t="str">
        <f>IF(D143="","ZZZ9",IF(AND(#REF!&gt;0,#REF!&lt;5),D143&amp;#REF!,D143&amp;"9"))</f>
        <v>ZZZ9</v>
      </c>
      <c r="L143" s="148">
        <f t="shared" si="0"/>
        <v>999</v>
      </c>
      <c r="M143" s="161">
        <f t="shared" si="1"/>
        <v>999</v>
      </c>
      <c r="N143" s="157"/>
      <c r="O143" s="151"/>
      <c r="P143" s="150">
        <f t="shared" si="2"/>
        <v>999</v>
      </c>
      <c r="Q143" s="151"/>
    </row>
    <row r="144" spans="1:17" x14ac:dyDescent="0.25">
      <c r="A144" s="139">
        <v>138</v>
      </c>
      <c r="B144" s="164"/>
      <c r="C144" s="164"/>
      <c r="D144" s="145"/>
      <c r="E144" s="142"/>
      <c r="F144" s="151"/>
      <c r="G144" s="151"/>
      <c r="H144" s="154"/>
      <c r="I144" s="155"/>
      <c r="J144" s="146" t="e">
        <f>IF(AND(Q144="",#REF!&gt;0,#REF!&lt;5),K144,0)</f>
        <v>#REF!</v>
      </c>
      <c r="K144" s="147" t="str">
        <f>IF(D144="","ZZZ9",IF(AND(#REF!&gt;0,#REF!&lt;5),D144&amp;#REF!,D144&amp;"9"))</f>
        <v>ZZZ9</v>
      </c>
      <c r="L144" s="148">
        <f t="shared" si="0"/>
        <v>999</v>
      </c>
      <c r="M144" s="161">
        <f t="shared" si="1"/>
        <v>999</v>
      </c>
      <c r="N144" s="157"/>
      <c r="O144" s="151"/>
      <c r="P144" s="150">
        <f t="shared" si="2"/>
        <v>999</v>
      </c>
      <c r="Q144" s="151"/>
    </row>
    <row r="145" spans="1:17" x14ac:dyDescent="0.25">
      <c r="A145" s="139">
        <v>139</v>
      </c>
      <c r="B145" s="164"/>
      <c r="C145" s="164"/>
      <c r="D145" s="145"/>
      <c r="E145" s="142"/>
      <c r="F145" s="151"/>
      <c r="G145" s="151"/>
      <c r="H145" s="154"/>
      <c r="I145" s="155"/>
      <c r="J145" s="146" t="e">
        <f>IF(AND(Q145="",#REF!&gt;0,#REF!&lt;5),K145,0)</f>
        <v>#REF!</v>
      </c>
      <c r="K145" s="147" t="str">
        <f>IF(D145="","ZZZ9",IF(AND(#REF!&gt;0,#REF!&lt;5),D145&amp;#REF!,D145&amp;"9"))</f>
        <v>ZZZ9</v>
      </c>
      <c r="L145" s="148">
        <f t="shared" si="0"/>
        <v>999</v>
      </c>
      <c r="M145" s="161">
        <f t="shared" si="1"/>
        <v>999</v>
      </c>
      <c r="N145" s="157"/>
      <c r="O145" s="151"/>
      <c r="P145" s="150">
        <f t="shared" si="2"/>
        <v>999</v>
      </c>
      <c r="Q145" s="151"/>
    </row>
    <row r="146" spans="1:17" x14ac:dyDescent="0.25">
      <c r="A146" s="139">
        <v>140</v>
      </c>
      <c r="B146" s="164"/>
      <c r="C146" s="164"/>
      <c r="D146" s="145"/>
      <c r="E146" s="142"/>
      <c r="F146" s="151"/>
      <c r="G146" s="151"/>
      <c r="H146" s="154"/>
      <c r="I146" s="155"/>
      <c r="J146" s="146" t="e">
        <f>IF(AND(Q146="",#REF!&gt;0,#REF!&lt;5),K146,0)</f>
        <v>#REF!</v>
      </c>
      <c r="K146" s="147" t="str">
        <f>IF(D146="","ZZZ9",IF(AND(#REF!&gt;0,#REF!&lt;5),D146&amp;#REF!,D146&amp;"9"))</f>
        <v>ZZZ9</v>
      </c>
      <c r="L146" s="148">
        <f t="shared" si="0"/>
        <v>999</v>
      </c>
      <c r="M146" s="161">
        <f t="shared" si="1"/>
        <v>999</v>
      </c>
      <c r="N146" s="157"/>
      <c r="O146" s="151"/>
      <c r="P146" s="150">
        <f t="shared" si="2"/>
        <v>999</v>
      </c>
      <c r="Q146" s="151"/>
    </row>
    <row r="147" spans="1:17" x14ac:dyDescent="0.25">
      <c r="A147" s="139">
        <v>141</v>
      </c>
      <c r="B147" s="164"/>
      <c r="C147" s="164"/>
      <c r="D147" s="145"/>
      <c r="E147" s="142"/>
      <c r="F147" s="151"/>
      <c r="G147" s="151"/>
      <c r="H147" s="154"/>
      <c r="I147" s="155"/>
      <c r="J147" s="146" t="e">
        <f>IF(AND(Q147="",#REF!&gt;0,#REF!&lt;5),K147,0)</f>
        <v>#REF!</v>
      </c>
      <c r="K147" s="147" t="str">
        <f>IF(D147="","ZZZ9",IF(AND(#REF!&gt;0,#REF!&lt;5),D147&amp;#REF!,D147&amp;"9"))</f>
        <v>ZZZ9</v>
      </c>
      <c r="L147" s="148">
        <f t="shared" si="0"/>
        <v>999</v>
      </c>
      <c r="M147" s="161">
        <f t="shared" si="1"/>
        <v>999</v>
      </c>
      <c r="N147" s="157"/>
      <c r="O147" s="151"/>
      <c r="P147" s="150">
        <f t="shared" si="2"/>
        <v>999</v>
      </c>
      <c r="Q147" s="151"/>
    </row>
    <row r="148" spans="1:17" x14ac:dyDescent="0.25">
      <c r="A148" s="139">
        <v>142</v>
      </c>
      <c r="B148" s="164"/>
      <c r="C148" s="164"/>
      <c r="D148" s="145"/>
      <c r="E148" s="142"/>
      <c r="F148" s="151"/>
      <c r="G148" s="151"/>
      <c r="H148" s="154"/>
      <c r="I148" s="155"/>
      <c r="J148" s="146" t="e">
        <f>IF(AND(Q148="",#REF!&gt;0,#REF!&lt;5),K148,0)</f>
        <v>#REF!</v>
      </c>
      <c r="K148" s="147" t="str">
        <f>IF(D148="","ZZZ9",IF(AND(#REF!&gt;0,#REF!&lt;5),D148&amp;#REF!,D148&amp;"9"))</f>
        <v>ZZZ9</v>
      </c>
      <c r="L148" s="148">
        <f t="shared" si="0"/>
        <v>999</v>
      </c>
      <c r="M148" s="161">
        <f t="shared" si="1"/>
        <v>999</v>
      </c>
      <c r="N148" s="157"/>
      <c r="O148" s="155"/>
      <c r="P148" s="169">
        <f t="shared" si="2"/>
        <v>999</v>
      </c>
      <c r="Q148" s="155"/>
    </row>
    <row r="149" spans="1:17" x14ac:dyDescent="0.25">
      <c r="A149" s="139">
        <v>143</v>
      </c>
      <c r="B149" s="164"/>
      <c r="C149" s="164"/>
      <c r="D149" s="145"/>
      <c r="E149" s="142"/>
      <c r="F149" s="151"/>
      <c r="G149" s="151"/>
      <c r="H149" s="154"/>
      <c r="I149" s="155"/>
      <c r="J149" s="146" t="e">
        <f>IF(AND(Q149="",#REF!&gt;0,#REF!&lt;5),K149,0)</f>
        <v>#REF!</v>
      </c>
      <c r="K149" s="147" t="str">
        <f>IF(D149="","ZZZ9",IF(AND(#REF!&gt;0,#REF!&lt;5),D149&amp;#REF!,D149&amp;"9"))</f>
        <v>ZZZ9</v>
      </c>
      <c r="L149" s="148">
        <f t="shared" si="0"/>
        <v>999</v>
      </c>
      <c r="M149" s="161">
        <f t="shared" si="1"/>
        <v>999</v>
      </c>
      <c r="N149" s="157"/>
      <c r="O149" s="151"/>
      <c r="P149" s="150">
        <f t="shared" si="2"/>
        <v>999</v>
      </c>
      <c r="Q149" s="151"/>
    </row>
    <row r="150" spans="1:17" x14ac:dyDescent="0.25">
      <c r="A150" s="139">
        <v>144</v>
      </c>
      <c r="B150" s="164"/>
      <c r="C150" s="164"/>
      <c r="D150" s="145"/>
      <c r="E150" s="142"/>
      <c r="F150" s="151"/>
      <c r="G150" s="151"/>
      <c r="H150" s="154"/>
      <c r="I150" s="155"/>
      <c r="J150" s="146" t="e">
        <f>IF(AND(Q150="",#REF!&gt;0,#REF!&lt;5),K150,0)</f>
        <v>#REF!</v>
      </c>
      <c r="K150" s="147" t="str">
        <f>IF(D150="","ZZZ9",IF(AND(#REF!&gt;0,#REF!&lt;5),D150&amp;#REF!,D150&amp;"9"))</f>
        <v>ZZZ9</v>
      </c>
      <c r="L150" s="148">
        <f t="shared" si="0"/>
        <v>999</v>
      </c>
      <c r="M150" s="161">
        <f t="shared" si="1"/>
        <v>999</v>
      </c>
      <c r="N150" s="157"/>
      <c r="O150" s="151"/>
      <c r="P150" s="150">
        <f t="shared" si="2"/>
        <v>999</v>
      </c>
      <c r="Q150" s="151"/>
    </row>
    <row r="151" spans="1:17" x14ac:dyDescent="0.25">
      <c r="A151" s="139">
        <v>145</v>
      </c>
      <c r="B151" s="164"/>
      <c r="C151" s="164"/>
      <c r="D151" s="145"/>
      <c r="E151" s="142"/>
      <c r="F151" s="151"/>
      <c r="G151" s="151"/>
      <c r="H151" s="154"/>
      <c r="I151" s="155"/>
      <c r="J151" s="146" t="e">
        <f>IF(AND(Q151="",#REF!&gt;0,#REF!&lt;5),K151,0)</f>
        <v>#REF!</v>
      </c>
      <c r="K151" s="147" t="str">
        <f>IF(D151="","ZZZ9",IF(AND(#REF!&gt;0,#REF!&lt;5),D151&amp;#REF!,D151&amp;"9"))</f>
        <v>ZZZ9</v>
      </c>
      <c r="L151" s="148">
        <f t="shared" si="0"/>
        <v>999</v>
      </c>
      <c r="M151" s="161">
        <f t="shared" si="1"/>
        <v>999</v>
      </c>
      <c r="N151" s="157"/>
      <c r="O151" s="151"/>
      <c r="P151" s="150">
        <f t="shared" si="2"/>
        <v>999</v>
      </c>
      <c r="Q151" s="151"/>
    </row>
    <row r="152" spans="1:17" x14ac:dyDescent="0.25">
      <c r="A152" s="139">
        <v>146</v>
      </c>
      <c r="B152" s="164"/>
      <c r="C152" s="164"/>
      <c r="D152" s="145"/>
      <c r="E152" s="142"/>
      <c r="F152" s="151"/>
      <c r="G152" s="151"/>
      <c r="H152" s="154"/>
      <c r="I152" s="155"/>
      <c r="J152" s="146" t="e">
        <f>IF(AND(Q152="",#REF!&gt;0,#REF!&lt;5),K152,0)</f>
        <v>#REF!</v>
      </c>
      <c r="K152" s="147" t="str">
        <f>IF(D152="","ZZZ9",IF(AND(#REF!&gt;0,#REF!&lt;5),D152&amp;#REF!,D152&amp;"9"))</f>
        <v>ZZZ9</v>
      </c>
      <c r="L152" s="148">
        <f t="shared" si="0"/>
        <v>999</v>
      </c>
      <c r="M152" s="161">
        <f t="shared" si="1"/>
        <v>999</v>
      </c>
      <c r="N152" s="157"/>
      <c r="O152" s="151"/>
      <c r="P152" s="150">
        <f t="shared" si="2"/>
        <v>999</v>
      </c>
      <c r="Q152" s="151"/>
    </row>
    <row r="153" spans="1:17" x14ac:dyDescent="0.25">
      <c r="A153" s="139">
        <v>147</v>
      </c>
      <c r="B153" s="164"/>
      <c r="C153" s="164"/>
      <c r="D153" s="145"/>
      <c r="E153" s="142"/>
      <c r="F153" s="151"/>
      <c r="G153" s="151"/>
      <c r="H153" s="154"/>
      <c r="I153" s="155"/>
      <c r="J153" s="146" t="e">
        <f>IF(AND(Q153="",#REF!&gt;0,#REF!&lt;5),K153,0)</f>
        <v>#REF!</v>
      </c>
      <c r="K153" s="147" t="str">
        <f>IF(D153="","ZZZ9",IF(AND(#REF!&gt;0,#REF!&lt;5),D153&amp;#REF!,D153&amp;"9"))</f>
        <v>ZZZ9</v>
      </c>
      <c r="L153" s="148">
        <f t="shared" si="0"/>
        <v>999</v>
      </c>
      <c r="M153" s="161">
        <f t="shared" si="1"/>
        <v>999</v>
      </c>
      <c r="N153" s="157"/>
      <c r="O153" s="151"/>
      <c r="P153" s="150">
        <f t="shared" si="2"/>
        <v>999</v>
      </c>
      <c r="Q153" s="151"/>
    </row>
    <row r="154" spans="1:17" x14ac:dyDescent="0.25">
      <c r="A154" s="139">
        <v>148</v>
      </c>
      <c r="B154" s="164"/>
      <c r="C154" s="164"/>
      <c r="D154" s="145"/>
      <c r="E154" s="142"/>
      <c r="F154" s="151"/>
      <c r="G154" s="151"/>
      <c r="H154" s="154"/>
      <c r="I154" s="155"/>
      <c r="J154" s="146" t="e">
        <f>IF(AND(Q154="",#REF!&gt;0,#REF!&lt;5),K154,0)</f>
        <v>#REF!</v>
      </c>
      <c r="K154" s="147" t="str">
        <f>IF(D154="","ZZZ9",IF(AND(#REF!&gt;0,#REF!&lt;5),D154&amp;#REF!,D154&amp;"9"))</f>
        <v>ZZZ9</v>
      </c>
      <c r="L154" s="148">
        <f t="shared" si="0"/>
        <v>999</v>
      </c>
      <c r="M154" s="161">
        <f t="shared" si="1"/>
        <v>999</v>
      </c>
      <c r="N154" s="157"/>
      <c r="O154" s="151"/>
      <c r="P154" s="150">
        <f t="shared" si="2"/>
        <v>999</v>
      </c>
      <c r="Q154" s="151"/>
    </row>
    <row r="155" spans="1:17" x14ac:dyDescent="0.25">
      <c r="A155" s="139">
        <v>149</v>
      </c>
      <c r="B155" s="164"/>
      <c r="C155" s="164"/>
      <c r="D155" s="145"/>
      <c r="E155" s="142"/>
      <c r="F155" s="151"/>
      <c r="G155" s="151"/>
      <c r="H155" s="154"/>
      <c r="I155" s="155"/>
      <c r="J155" s="146" t="e">
        <f>IF(AND(Q155="",#REF!&gt;0,#REF!&lt;5),K155,0)</f>
        <v>#REF!</v>
      </c>
      <c r="K155" s="147" t="str">
        <f>IF(D155="","ZZZ9",IF(AND(#REF!&gt;0,#REF!&lt;5),D155&amp;#REF!,D155&amp;"9"))</f>
        <v>ZZZ9</v>
      </c>
      <c r="L155" s="148">
        <f t="shared" si="0"/>
        <v>999</v>
      </c>
      <c r="M155" s="161">
        <f t="shared" si="1"/>
        <v>999</v>
      </c>
      <c r="N155" s="157"/>
      <c r="O155" s="151"/>
      <c r="P155" s="150">
        <f t="shared" si="2"/>
        <v>999</v>
      </c>
      <c r="Q155" s="151"/>
    </row>
    <row r="156" spans="1:17" x14ac:dyDescent="0.25">
      <c r="A156" s="139">
        <v>150</v>
      </c>
      <c r="B156" s="164"/>
      <c r="C156" s="164"/>
      <c r="D156" s="145"/>
      <c r="E156" s="142"/>
      <c r="F156" s="151"/>
      <c r="G156" s="151"/>
      <c r="H156" s="154"/>
      <c r="I156" s="155"/>
      <c r="J156" s="146" t="e">
        <f>IF(AND(Q156="",#REF!&gt;0,#REF!&lt;5),K156,0)</f>
        <v>#REF!</v>
      </c>
      <c r="K156" s="147" t="str">
        <f>IF(D156="","ZZZ9",IF(AND(#REF!&gt;0,#REF!&lt;5),D156&amp;#REF!,D156&amp;"9"))</f>
        <v>ZZZ9</v>
      </c>
      <c r="L156" s="148">
        <f t="shared" si="0"/>
        <v>999</v>
      </c>
      <c r="M156" s="161">
        <f t="shared" si="1"/>
        <v>999</v>
      </c>
      <c r="N156" s="157"/>
      <c r="O156" s="151"/>
      <c r="P156" s="150">
        <f t="shared" si="2"/>
        <v>999</v>
      </c>
      <c r="Q156" s="151"/>
    </row>
  </sheetData>
  <sheetProtection selectLockedCells="1" selectUnlockedCells="1"/>
  <conditionalFormatting sqref="A7:A24 A25:D156">
    <cfRule type="expression" dxfId="87" priority="11" stopIfTrue="1">
      <formula>$Q7&gt;=1</formula>
    </cfRule>
  </conditionalFormatting>
  <conditionalFormatting sqref="B25:D37">
    <cfRule type="expression" dxfId="86" priority="22" stopIfTrue="1">
      <formula>$Q25&gt;=1</formula>
    </cfRule>
  </conditionalFormatting>
  <conditionalFormatting sqref="E7:E14">
    <cfRule type="expression" dxfId="85" priority="12" stopIfTrue="1">
      <formula>AND(ROUNDDOWN(($A$4-E7)/365.25,0)&lt;=13,G7&lt;&gt;"OK")</formula>
    </cfRule>
    <cfRule type="expression" dxfId="84" priority="13" stopIfTrue="1">
      <formula>AND(ROUNDDOWN(($A$4-E7)/365.25,0)&lt;=14,G7&lt;&gt;"OK")</formula>
    </cfRule>
    <cfRule type="expression" dxfId="83" priority="14" stopIfTrue="1">
      <formula>AND(ROUNDDOWN(($A$4-E7)/365.25,0)&lt;=17,G7&lt;&gt;"OK")</formula>
    </cfRule>
    <cfRule type="expression" dxfId="82" priority="16" stopIfTrue="1">
      <formula>AND(ROUNDDOWN(($A$4-E7)/365.25,0)&lt;=13,G7&lt;&gt;"OK")</formula>
    </cfRule>
    <cfRule type="expression" dxfId="81" priority="17" stopIfTrue="1">
      <formula>AND(ROUNDDOWN(($A$4-E7)/365.25,0)&lt;=14,G7&lt;&gt;"OK")</formula>
    </cfRule>
    <cfRule type="expression" dxfId="80" priority="18" stopIfTrue="1">
      <formula>AND(ROUNDDOWN(($A$4-E7)/365.25,0)&lt;=17,G7&lt;&gt;"OK")</formula>
    </cfRule>
  </conditionalFormatting>
  <conditionalFormatting sqref="E7:E20 E23:E27 E29:E37">
    <cfRule type="expression" dxfId="79" priority="19" stopIfTrue="1">
      <formula>AND(ROUNDDOWN(($A$4-E7)/365.25,0)&lt;=13,G7&lt;&gt;"OK")</formula>
    </cfRule>
    <cfRule type="expression" dxfId="78" priority="20" stopIfTrue="1">
      <formula>AND(ROUNDDOWN(($A$4-E7)/365.25,0)&lt;=14,G7&lt;&gt;"OK")</formula>
    </cfRule>
    <cfRule type="expression" dxfId="77" priority="21" stopIfTrue="1">
      <formula>AND(ROUNDDOWN(($A$4-E7)/365.25,0)&lt;=17,G7&lt;&gt;"OK")</formula>
    </cfRule>
  </conditionalFormatting>
  <conditionalFormatting sqref="E7:E156">
    <cfRule type="expression" dxfId="76" priority="4" stopIfTrue="1">
      <formula>AND(ROUNDDOWN(($A$4-E7)/365.25,0)&lt;=13,G7&lt;&gt;"OK")</formula>
    </cfRule>
    <cfRule type="expression" dxfId="75" priority="5" stopIfTrue="1">
      <formula>AND(ROUNDDOWN(($A$4-E7)/365.25,0)&lt;=14,G7&lt;&gt;"OK")</formula>
    </cfRule>
    <cfRule type="expression" dxfId="74" priority="6" stopIfTrue="1">
      <formula>AND(ROUNDDOWN(($A$4-E7)/365.25,0)&lt;=17,G7&lt;&gt;"OK")</formula>
    </cfRule>
  </conditionalFormatting>
  <conditionalFormatting sqref="E21:E22">
    <cfRule type="expression" dxfId="73" priority="1" stopIfTrue="1">
      <formula>AND(ROUNDDOWN(($A$4-E21)/365.25,0)&lt;=13,G21&lt;&gt;"OK")</formula>
    </cfRule>
    <cfRule type="expression" dxfId="72" priority="2" stopIfTrue="1">
      <formula>AND(ROUNDDOWN(($A$4-E21)/365.25,0)&lt;=14,G21&lt;&gt;"OK")</formula>
    </cfRule>
    <cfRule type="expression" dxfId="71" priority="3" stopIfTrue="1">
      <formula>AND(ROUNDDOWN(($A$4-E21)/365.25,0)&lt;=17,G21&lt;&gt;"OK")</formula>
    </cfRule>
  </conditionalFormatting>
  <conditionalFormatting sqref="J7:J156">
    <cfRule type="cellIs" dxfId="70" priority="10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5604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Munka58">
    <tabColor indexed="11"/>
  </sheetPr>
  <dimension ref="A1:AK53"/>
  <sheetViews>
    <sheetView showZeros="0" workbookViewId="0">
      <selection activeCell="M25" sqref="M2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IF(Y5=1,CONCATENATE(VLOOKUP(Y3,AA16:AH30,2)),CONCATENATE(VLOOKUP(Y3,AA2:AK13,2)))</f>
        <v>#N/A</v>
      </c>
      <c r="AC1" s="178" t="e">
        <f>IF(Y5=1,CONCATENATE(VLOOKUP(Y3,AA16:AK30,3)),CONCATENATE(VLOOKUP(Y3,AA2:AK13,3)))</f>
        <v>#N/A</v>
      </c>
      <c r="AD1" s="178" t="e">
        <f>IF(Y5=1,CONCATENATE(VLOOKUP(Y3,AA16:AK30,4)),CONCATENATE(VLOOKUP(Y3,AA2:AK13,4)))</f>
        <v>#N/A</v>
      </c>
      <c r="AE1" s="178" t="e">
        <f>IF(Y5=1,CONCATENATE(VLOOKUP(Y3,AA16:AK30,5)),CONCATENATE(VLOOKUP(Y3,AA2:AK13,5)))</f>
        <v>#N/A</v>
      </c>
      <c r="AF1" s="178" t="e">
        <f>IF(Y5=1,CONCATENATE(VLOOKUP(Y3,AA16:AK30,6)),CONCATENATE(VLOOKUP(Y3,AA2:AK13,6)))</f>
        <v>#N/A</v>
      </c>
      <c r="AG1" s="178" t="e">
        <f>IF(Y5=1,CONCATENATE(VLOOKUP(Y3,AA16:AK30,7)),CONCATENATE(VLOOKUP(Y3,AA2:AK13,7)))</f>
        <v>#N/A</v>
      </c>
      <c r="AH1" s="178" t="e">
        <f>IF(Y5=1,CONCATENATE(VLOOKUP(Y3,AA16:AK30,8)),CONCATENATE(VLOOKUP(Y3,AA2:AK13,8)))</f>
        <v>#N/A</v>
      </c>
      <c r="AI1" s="178" t="e">
        <f>IF(Y5=1,CONCATENATE(VLOOKUP(Y3,AA16:AK30,9)),CONCATENATE(VLOOKUP(Y3,AA2:AK13,9)))</f>
        <v>#N/A</v>
      </c>
      <c r="AJ1" s="178" t="e">
        <f>IF(Y5=1,CONCATENATE(VLOOKUP(Y3,AA16:AK30,10)),CONCATENATE(VLOOKUP(Y3,AA2:AK13,10)))</f>
        <v>#N/A</v>
      </c>
      <c r="AK1" s="178" t="e">
        <f>IF(Y5=1,CONCATENATE(VLOOKUP(Y3,AA16:AK30,11)),CONCATENATE(VLOOKUP(Y3,AA2:AK13,11)))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Altalanos!$C$8</f>
        <v>Fiú 3 kcs. A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2" t="s">
        <v>100</v>
      </c>
      <c r="R3" s="188" t="s">
        <v>101</v>
      </c>
      <c r="S3" s="188" t="s">
        <v>143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Q4" s="200" t="s">
        <v>103</v>
      </c>
      <c r="R4" s="201" t="s">
        <v>104</v>
      </c>
      <c r="S4" s="201" t="s">
        <v>144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S5" s="204" t="s">
        <v>145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82" t="s">
        <v>99</v>
      </c>
      <c r="B7" s="283">
        <v>13</v>
      </c>
      <c r="C7" s="208">
        <f>IF($B7="","",VLOOKUP($B7,'Fiú 3 kcs. A ELO'!$A$7:$O$22,5))</f>
        <v>0</v>
      </c>
      <c r="D7" s="208">
        <f>IF($B7="","",VLOOKUP($B7,'Fiú 3 kcs. A ELO'!$A$7:$O$22,15))</f>
        <v>0</v>
      </c>
      <c r="E7" s="284" t="str">
        <f>UPPER(IF($B7="","",VLOOKUP($B7,'Fiú 3 kcs. A ELO'!$A$7:$O$22,2)))</f>
        <v xml:space="preserve">HAMSIK 		</v>
      </c>
      <c r="F7" s="285"/>
      <c r="G7" s="284" t="str">
        <f>IF($B7="","",VLOOKUP($B7,'Fiú 3 kcs. A ELO'!$A$7:$O$22,3))</f>
        <v>Dániel</v>
      </c>
      <c r="H7" s="285"/>
      <c r="I7" s="284" t="str">
        <f>IF($B7="","",VLOOKUP($B7,'Fiú 3 kcs. A ELO'!$A$7:$O$22,4))</f>
        <v>Fabriczius József Ált. Isk.</v>
      </c>
      <c r="J7" s="205"/>
      <c r="K7" s="211"/>
      <c r="L7" s="212" t="str">
        <f>IF(K7="","",CONCATENATE(VLOOKUP($Y$3,$AB$1:$AK$1,K7)," pont"))</f>
        <v/>
      </c>
      <c r="M7" s="213"/>
      <c r="Q7" s="192" t="s">
        <v>100</v>
      </c>
      <c r="R7" s="280" t="s">
        <v>166</v>
      </c>
      <c r="S7" s="280" t="s">
        <v>167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87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Q8" s="200" t="s">
        <v>103</v>
      </c>
      <c r="R8" s="281" t="s">
        <v>163</v>
      </c>
      <c r="S8" s="281" t="s">
        <v>168</v>
      </c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88">
        <v>1</v>
      </c>
      <c r="C9" s="208">
        <f>IF($B9="","",VLOOKUP($B9,'Fiú 3 kcs. A ELO'!$A$7:$O$22,5))</f>
        <v>0</v>
      </c>
      <c r="D9" s="208">
        <f>IF($B9="","",VLOOKUP($B9,'Fiú 3 kcs. A ELO'!$A$7:$O$22,15))</f>
        <v>0</v>
      </c>
      <c r="E9" s="209" t="str">
        <f>UPPER(IF($B9="","",VLOOKUP($B9,'Fiú 3 kcs. A ELO'!$A$7:$O$22,2)))</f>
        <v>VARGA</v>
      </c>
      <c r="F9" s="210"/>
      <c r="G9" s="209" t="str">
        <f>IF($B9="","",VLOOKUP($B9,'Fiú 3 kcs. A ELO'!$A$7:$O$22,3))</f>
        <v>Áron</v>
      </c>
      <c r="H9" s="210"/>
      <c r="I9" s="209" t="str">
        <f>IF($B9="","",VLOOKUP($B9,'Fiú 3 kcs. A ELO'!$A$7:$O$22,4))</f>
        <v>Koch Valéria Gimnázium, Általános Iskola, Óvoda és Kollégium Pécs</v>
      </c>
      <c r="J9" s="205"/>
      <c r="K9" s="211"/>
      <c r="L9" s="212" t="str">
        <f>IF(K9="","",CONCATENATE(VLOOKUP($Y$3,$AB$1:$AK$1,K9)," pont"))</f>
        <v/>
      </c>
      <c r="M9" s="213"/>
      <c r="Q9" s="203" t="s">
        <v>113</v>
      </c>
      <c r="R9" s="286" t="s">
        <v>155</v>
      </c>
      <c r="S9" s="286" t="s">
        <v>169</v>
      </c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87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88">
        <v>9</v>
      </c>
      <c r="C11" s="208">
        <f>IF($B11="","",VLOOKUP($B11,'Fiú 3 kcs. A ELO'!$A$7:$O$22,5))</f>
        <v>0</v>
      </c>
      <c r="D11" s="208">
        <f>IF($B11="","",VLOOKUP($B11,'Fiú 3 kcs. A ELO'!$A$7:$O$22,15))</f>
        <v>0</v>
      </c>
      <c r="E11" s="209" t="str">
        <f>UPPER(IF($B11="","",VLOOKUP($B11,'Fiú 3 kcs. A ELO'!$A$7:$O$22,2)))</f>
        <v xml:space="preserve">RÓKA </v>
      </c>
      <c r="F11" s="210"/>
      <c r="G11" s="209" t="str">
        <f>IF($B11="","",VLOOKUP($B11,'Fiú 3 kcs. A ELO'!$A$7:$O$22,3))</f>
        <v>Barnabás</v>
      </c>
      <c r="H11" s="210"/>
      <c r="I11" s="209" t="str">
        <f>IF($B11="","",VLOOKUP($B11,'Fiú 3 kcs. A ELO'!$A$7:$O$22,4))</f>
        <v>Lackner Kristóf Általános Iskola</v>
      </c>
      <c r="J11" s="205"/>
      <c r="K11" s="211"/>
      <c r="L11" s="212" t="str">
        <f>IF(K11="","",CONCATENATE(VLOOKUP($Y$3,$AB$1:$AK$1,K11)," pont"))</f>
        <v/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82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95" t="s">
        <v>146</v>
      </c>
      <c r="B13" s="296">
        <v>10</v>
      </c>
      <c r="C13" s="208">
        <f>IF($B13="","",VLOOKUP($B13,'Fiú 3 kcs. A ELO'!$A$7:$O$22,5))</f>
        <v>0</v>
      </c>
      <c r="D13" s="208">
        <f>IF($B13="","",VLOOKUP($B13,'Fiú 3 kcs. A ELO'!$A$7:$O$22,15))</f>
        <v>0</v>
      </c>
      <c r="E13" s="209" t="str">
        <f>UPPER(IF($B13="","",VLOOKUP($B13,'Fiú 3 kcs. A ELO'!$A$7:$O$22,2)))</f>
        <v xml:space="preserve">NAGY </v>
      </c>
      <c r="F13" s="210"/>
      <c r="G13" s="209" t="str">
        <f>IF($B13="","",VLOOKUP($B13,'Fiú 3 kcs. A ELO'!$A$7:$O$22,3))</f>
        <v>Sándor</v>
      </c>
      <c r="H13" s="210"/>
      <c r="I13" s="209" t="str">
        <f>IF($B13="","",VLOOKUP($B13,'Fiú 3 kcs. A ELO'!$A$7:$O$22,4))</f>
        <v>Huszár Gál Gimnázium, Általános Iskola, Alapfokú Művészeti Iskola és Óvoda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87"/>
      <c r="C14" s="215"/>
      <c r="D14" s="215"/>
      <c r="E14" s="215"/>
      <c r="F14" s="215"/>
      <c r="G14" s="215"/>
      <c r="H14" s="215"/>
      <c r="I14" s="215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82" t="s">
        <v>154</v>
      </c>
      <c r="B15" s="297">
        <v>16</v>
      </c>
      <c r="C15" s="208">
        <f>IF($B15="","",VLOOKUP($B15,'Fiú 3 kcs. A ELO'!$A$7:$O$22,5))</f>
        <v>0</v>
      </c>
      <c r="D15" s="298">
        <f>IF($B15="","",VLOOKUP($B15,'Fiú 3 kcs. A ELO'!$A$7:$O$22,15))</f>
        <v>0</v>
      </c>
      <c r="E15" s="284" t="str">
        <f>UPPER(IF($B15="","",VLOOKUP($B15,'Fiú 3 kcs. A ELO'!$A$7:$O$22,2)))</f>
        <v xml:space="preserve">TIMÁR </v>
      </c>
      <c r="F15" s="285"/>
      <c r="G15" s="284" t="str">
        <f>IF($B15="","",VLOOKUP($B15,'Fiú 3 kcs. A ELO'!$A$7:$O$22,3))</f>
        <v>Mihály</v>
      </c>
      <c r="H15" s="285"/>
      <c r="I15" s="284" t="str">
        <f>IF($B15="","",VLOOKUP($B15,'Fiú 3 kcs. A ELO'!$A$7:$O$22,4))</f>
        <v>Becsehelyi Schmidt Egon Általános Iskola</v>
      </c>
      <c r="J15" s="205"/>
      <c r="K15" s="211"/>
      <c r="L15" s="212" t="str">
        <f>IF(K15="","",CONCATENATE(VLOOKUP($Y$3,$AB$1:$AK$1,K15)," pont"))</f>
        <v/>
      </c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6"/>
      <c r="B16" s="287"/>
      <c r="C16" s="215"/>
      <c r="D16" s="215"/>
      <c r="E16" s="215"/>
      <c r="F16" s="215"/>
      <c r="G16" s="215"/>
      <c r="H16" s="215"/>
      <c r="I16" s="215"/>
      <c r="J16" s="205"/>
      <c r="K16" s="206"/>
      <c r="L16" s="206"/>
      <c r="M16" s="216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6" t="s">
        <v>157</v>
      </c>
      <c r="B17" s="288">
        <v>2</v>
      </c>
      <c r="C17" s="208">
        <f>IF($B17="","",VLOOKUP($B17,'Fiú 3 kcs. A ELO'!$A$7:$O$22,5))</f>
        <v>0</v>
      </c>
      <c r="D17" s="208">
        <f>IF($B17="","",VLOOKUP($B17,'Fiú 3 kcs. A ELO'!$A$7:$O$22,15))</f>
        <v>0</v>
      </c>
      <c r="E17" s="209" t="str">
        <f>UPPER(IF($B17="","",VLOOKUP($B17,'Fiú 3 kcs. A ELO'!$A$7:$O$22,2)))</f>
        <v>SÁROS</v>
      </c>
      <c r="F17" s="210"/>
      <c r="G17" s="209" t="str">
        <f>IF($B17="","",VLOOKUP($B17,'Fiú 3 kcs. A ELO'!$A$7:$O$22,3))</f>
        <v>Máté Levente</v>
      </c>
      <c r="H17" s="210"/>
      <c r="I17" s="209" t="str">
        <f>IF($B17="","",VLOOKUP($B17,'Fiú 3 kcs. A ELO'!$A$7:$O$22,4))</f>
        <v>Pécsi Tudományegyetem Gyakorló Általános Iskola, Gimnázium és Óvoda</v>
      </c>
      <c r="J17" s="205"/>
      <c r="K17" s="211"/>
      <c r="L17" s="212" t="str">
        <f>IF(K17="","",CONCATENATE(VLOOKUP($Y$3,$AB$1:$AK$1,K17)," pont"))</f>
        <v/>
      </c>
      <c r="M17" s="213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x14ac:dyDescent="0.25">
      <c r="A18" s="206"/>
      <c r="B18" s="287"/>
      <c r="C18" s="215"/>
      <c r="D18" s="215"/>
      <c r="E18" s="215"/>
      <c r="F18" s="215"/>
      <c r="G18" s="215"/>
      <c r="H18" s="215"/>
      <c r="I18" s="215"/>
      <c r="J18" s="205"/>
      <c r="K18" s="206"/>
      <c r="L18" s="206"/>
      <c r="M18" s="216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x14ac:dyDescent="0.25">
      <c r="A19" s="295" t="s">
        <v>165</v>
      </c>
      <c r="B19" s="288">
        <v>6</v>
      </c>
      <c r="C19" s="208">
        <f>IF($B19="","",VLOOKUP($B19,'Fiú 3 kcs. A ELO'!$A$7:$O$22,5))</f>
        <v>0</v>
      </c>
      <c r="D19" s="208">
        <f>IF($B19="","",VLOOKUP($B19,'Fiú 3 kcs. A ELO'!$A$7:$O$22,15))</f>
        <v>0</v>
      </c>
      <c r="E19" s="209" t="str">
        <f>UPPER(IF($B19="","",VLOOKUP($B19,'Fiú 3 kcs. A ELO'!$A$7:$O$22,2)))</f>
        <v xml:space="preserve">BŐCZÉN </v>
      </c>
      <c r="F19" s="210"/>
      <c r="G19" s="209" t="str">
        <f>IF($B19="","",VLOOKUP($B19,'Fiú 3 kcs. A ELO'!$A$7:$O$22,3))</f>
        <v>Máté</v>
      </c>
      <c r="H19" s="210"/>
      <c r="I19" s="209" t="str">
        <f>IF($B19="","",VLOOKUP($B19,'Fiú 3 kcs. A ELO'!$A$7:$O$22,4))</f>
        <v>Városligeti Magyar-Angol Két Tanítási Nyelvű Általános Iskola</v>
      </c>
      <c r="J19" s="205"/>
      <c r="K19" s="211"/>
      <c r="L19" s="212" t="str">
        <f>IF(K19="","",CONCATENATE(VLOOKUP($Y$3,$AB$1:$AK$1,K19)," pont"))</f>
        <v/>
      </c>
      <c r="M19" s="213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x14ac:dyDescent="0.25">
      <c r="A20" s="206"/>
      <c r="B20" s="287"/>
      <c r="C20" s="215"/>
      <c r="D20" s="215"/>
      <c r="E20" s="215"/>
      <c r="F20" s="215"/>
      <c r="G20" s="215"/>
      <c r="H20" s="215"/>
      <c r="I20" s="215"/>
      <c r="J20" s="205"/>
      <c r="K20" s="206"/>
      <c r="L20" s="206"/>
      <c r="M20" s="216"/>
      <c r="Y20" s="187"/>
      <c r="Z20" s="187"/>
      <c r="AA20" s="187" t="s">
        <v>105</v>
      </c>
      <c r="AB20" s="187">
        <v>200</v>
      </c>
      <c r="AC20" s="187">
        <v>150</v>
      </c>
      <c r="AD20" s="187">
        <v>130</v>
      </c>
      <c r="AE20" s="187">
        <v>110</v>
      </c>
      <c r="AF20" s="187">
        <v>95</v>
      </c>
      <c r="AG20" s="187">
        <v>80</v>
      </c>
      <c r="AH20" s="187">
        <v>70</v>
      </c>
      <c r="AI20" s="187">
        <v>60</v>
      </c>
      <c r="AJ20" s="187">
        <v>55</v>
      </c>
      <c r="AK20" s="187">
        <v>50</v>
      </c>
    </row>
    <row r="21" spans="1:37" x14ac:dyDescent="0.25">
      <c r="A21" s="295" t="s">
        <v>170</v>
      </c>
      <c r="B21" s="288">
        <v>15</v>
      </c>
      <c r="C21" s="208">
        <f>IF($B21="","",VLOOKUP($B21,'Fiú 3 kcs. A ELO'!$A$7:$O$22,5))</f>
        <v>0</v>
      </c>
      <c r="D21" s="208">
        <f>IF($B21="","",VLOOKUP($B21,'Fiú 3 kcs. A ELO'!$A$7:$O$22,15))</f>
        <v>0</v>
      </c>
      <c r="E21" s="209" t="str">
        <f>UPPER(IF($B21="","",VLOOKUP($B21,'Fiú 3 kcs. A ELO'!$A$7:$O$22,2)))</f>
        <v xml:space="preserve">FARAGÓ </v>
      </c>
      <c r="F21" s="210"/>
      <c r="G21" s="209" t="str">
        <f>IF($B21="","",VLOOKUP($B21,'Fiú 3 kcs. A ELO'!$A$7:$O$22,3))</f>
        <v>Mihály Áron</v>
      </c>
      <c r="H21" s="210"/>
      <c r="I21" s="209" t="str">
        <f>IF($B21="","",VLOOKUP($B21,'Fiú 3 kcs. A ELO'!$A$7:$O$22,4))</f>
        <v>Balatonfüredi Református Általános Iskola és Óvoda</v>
      </c>
      <c r="J21" s="205"/>
      <c r="K21" s="211"/>
      <c r="L21" s="212" t="str">
        <f>IF(K21="","",CONCATENATE(VLOOKUP($Y$3,$AB$1:$AK$1,K21)," pont"))</f>
        <v/>
      </c>
      <c r="M21" s="213"/>
      <c r="Y21" s="187"/>
      <c r="Z21" s="187"/>
      <c r="AA21" s="187" t="s">
        <v>115</v>
      </c>
      <c r="AB21" s="187">
        <v>150</v>
      </c>
      <c r="AC21" s="187">
        <v>120</v>
      </c>
      <c r="AD21" s="187">
        <v>100</v>
      </c>
      <c r="AE21" s="187">
        <v>80</v>
      </c>
      <c r="AF21" s="187">
        <v>70</v>
      </c>
      <c r="AG21" s="187">
        <v>60</v>
      </c>
      <c r="AH21" s="187">
        <v>55</v>
      </c>
      <c r="AI21" s="187">
        <v>50</v>
      </c>
      <c r="AJ21" s="187">
        <v>45</v>
      </c>
      <c r="AK21" s="187">
        <v>40</v>
      </c>
    </row>
    <row r="22" spans="1:37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Y22" s="187"/>
      <c r="Z22" s="187"/>
      <c r="AA22" s="187" t="s">
        <v>116</v>
      </c>
      <c r="AB22" s="187">
        <v>120</v>
      </c>
      <c r="AC22" s="187">
        <v>90</v>
      </c>
      <c r="AD22" s="187">
        <v>65</v>
      </c>
      <c r="AE22" s="187">
        <v>55</v>
      </c>
      <c r="AF22" s="187">
        <v>50</v>
      </c>
      <c r="AG22" s="187">
        <v>45</v>
      </c>
      <c r="AH22" s="187">
        <v>40</v>
      </c>
      <c r="AI22" s="187">
        <v>35</v>
      </c>
      <c r="AJ22" s="187">
        <v>25</v>
      </c>
      <c r="AK22" s="187">
        <v>20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117</v>
      </c>
      <c r="AB23" s="187">
        <v>90</v>
      </c>
      <c r="AC23" s="187">
        <v>60</v>
      </c>
      <c r="AD23" s="187">
        <v>45</v>
      </c>
      <c r="AE23" s="187">
        <v>34</v>
      </c>
      <c r="AF23" s="187">
        <v>27</v>
      </c>
      <c r="AG23" s="187">
        <v>22</v>
      </c>
      <c r="AH23" s="187">
        <v>18</v>
      </c>
      <c r="AI23" s="187">
        <v>15</v>
      </c>
      <c r="AJ23" s="187">
        <v>12</v>
      </c>
      <c r="AK23" s="187">
        <v>9</v>
      </c>
    </row>
    <row r="24" spans="1:37" ht="18.75" customHeight="1" x14ac:dyDescent="0.25">
      <c r="A24" s="205"/>
      <c r="B24" s="411"/>
      <c r="C24" s="411"/>
      <c r="D24" s="412" t="str">
        <f>E7</f>
        <v xml:space="preserve">HAMSIK 		</v>
      </c>
      <c r="E24" s="412"/>
      <c r="F24" s="412" t="str">
        <f>E9</f>
        <v>VARGA</v>
      </c>
      <c r="G24" s="412"/>
      <c r="H24" s="412" t="str">
        <f>E11</f>
        <v xml:space="preserve">RÓKA </v>
      </c>
      <c r="I24" s="412"/>
      <c r="J24" s="412" t="str">
        <f>E13</f>
        <v xml:space="preserve">NAGY </v>
      </c>
      <c r="K24" s="412"/>
      <c r="L24" s="205"/>
      <c r="M24" s="289" t="s">
        <v>110</v>
      </c>
      <c r="Y24" s="187"/>
      <c r="Z24" s="187"/>
      <c r="AA24" s="187" t="s">
        <v>118</v>
      </c>
      <c r="AB24" s="187">
        <v>60</v>
      </c>
      <c r="AC24" s="187">
        <v>40</v>
      </c>
      <c r="AD24" s="187">
        <v>30</v>
      </c>
      <c r="AE24" s="187">
        <v>20</v>
      </c>
      <c r="AF24" s="187">
        <v>18</v>
      </c>
      <c r="AG24" s="187">
        <v>15</v>
      </c>
      <c r="AH24" s="187">
        <v>12</v>
      </c>
      <c r="AI24" s="187">
        <v>10</v>
      </c>
      <c r="AJ24" s="187">
        <v>8</v>
      </c>
      <c r="AK24" s="187">
        <v>6</v>
      </c>
    </row>
    <row r="25" spans="1:37" ht="18.75" customHeight="1" x14ac:dyDescent="0.25">
      <c r="A25" s="218" t="s">
        <v>99</v>
      </c>
      <c r="B25" s="413" t="str">
        <f>E7</f>
        <v xml:space="preserve">HAMSIK 		</v>
      </c>
      <c r="C25" s="413"/>
      <c r="D25" s="420"/>
      <c r="E25" s="420"/>
      <c r="F25" s="421" t="s">
        <v>405</v>
      </c>
      <c r="G25" s="422"/>
      <c r="H25" s="422">
        <v>41</v>
      </c>
      <c r="I25" s="422"/>
      <c r="J25" s="423" t="s">
        <v>431</v>
      </c>
      <c r="K25" s="412"/>
      <c r="L25" s="205"/>
      <c r="M25" s="290">
        <v>1</v>
      </c>
      <c r="Y25" s="187"/>
      <c r="Z25" s="187"/>
      <c r="AA25" s="187" t="s">
        <v>120</v>
      </c>
      <c r="AB25" s="187">
        <v>40</v>
      </c>
      <c r="AC25" s="187">
        <v>25</v>
      </c>
      <c r="AD25" s="187">
        <v>18</v>
      </c>
      <c r="AE25" s="187">
        <v>13</v>
      </c>
      <c r="AF25" s="187">
        <v>8</v>
      </c>
      <c r="AG25" s="187">
        <v>7</v>
      </c>
      <c r="AH25" s="187">
        <v>6</v>
      </c>
      <c r="AI25" s="187">
        <v>5</v>
      </c>
      <c r="AJ25" s="187">
        <v>4</v>
      </c>
      <c r="AK25" s="187">
        <v>3</v>
      </c>
    </row>
    <row r="26" spans="1:37" ht="18.75" customHeight="1" x14ac:dyDescent="0.25">
      <c r="A26" s="218" t="s">
        <v>119</v>
      </c>
      <c r="B26" s="413" t="str">
        <f>E9</f>
        <v>VARGA</v>
      </c>
      <c r="C26" s="413"/>
      <c r="D26" s="421" t="s">
        <v>406</v>
      </c>
      <c r="E26" s="422"/>
      <c r="F26" s="420"/>
      <c r="G26" s="420"/>
      <c r="H26" s="421" t="s">
        <v>412</v>
      </c>
      <c r="I26" s="422"/>
      <c r="J26" s="422">
        <v>14</v>
      </c>
      <c r="K26" s="422"/>
      <c r="L26" s="205"/>
      <c r="M26" s="290"/>
      <c r="Y26" s="187"/>
      <c r="Z26" s="187"/>
      <c r="AA26" s="187" t="s">
        <v>121</v>
      </c>
      <c r="AB26" s="187">
        <v>25</v>
      </c>
      <c r="AC26" s="187">
        <v>15</v>
      </c>
      <c r="AD26" s="187">
        <v>13</v>
      </c>
      <c r="AE26" s="187">
        <v>7</v>
      </c>
      <c r="AF26" s="187">
        <v>6</v>
      </c>
      <c r="AG26" s="187">
        <v>5</v>
      </c>
      <c r="AH26" s="187">
        <v>4</v>
      </c>
      <c r="AI26" s="187">
        <v>3</v>
      </c>
      <c r="AJ26" s="187">
        <v>2</v>
      </c>
      <c r="AK26" s="187">
        <v>1</v>
      </c>
    </row>
    <row r="27" spans="1:37" ht="18.75" customHeight="1" x14ac:dyDescent="0.25">
      <c r="A27" s="218" t="s">
        <v>122</v>
      </c>
      <c r="B27" s="413" t="str">
        <f>E11</f>
        <v xml:space="preserve">RÓKA </v>
      </c>
      <c r="C27" s="413"/>
      <c r="D27" s="422">
        <v>14</v>
      </c>
      <c r="E27" s="422"/>
      <c r="F27" s="421" t="s">
        <v>411</v>
      </c>
      <c r="G27" s="422"/>
      <c r="H27" s="420"/>
      <c r="I27" s="420"/>
      <c r="J27" s="422">
        <v>14</v>
      </c>
      <c r="K27" s="422"/>
      <c r="L27" s="205"/>
      <c r="M27" s="290"/>
      <c r="Y27" s="187"/>
      <c r="Z27" s="187"/>
      <c r="AA27" s="187" t="s">
        <v>123</v>
      </c>
      <c r="AB27" s="187">
        <v>15</v>
      </c>
      <c r="AC27" s="187">
        <v>10</v>
      </c>
      <c r="AD27" s="187">
        <v>8</v>
      </c>
      <c r="AE27" s="187">
        <v>4</v>
      </c>
      <c r="AF27" s="187">
        <v>3</v>
      </c>
      <c r="AG27" s="187">
        <v>2</v>
      </c>
      <c r="AH27" s="187">
        <v>1</v>
      </c>
      <c r="AI27" s="187">
        <v>0</v>
      </c>
      <c r="AJ27" s="187">
        <v>0</v>
      </c>
      <c r="AK27" s="187">
        <v>0</v>
      </c>
    </row>
    <row r="28" spans="1:37" ht="18.75" customHeight="1" x14ac:dyDescent="0.25">
      <c r="A28" s="299" t="s">
        <v>146</v>
      </c>
      <c r="B28" s="413" t="str">
        <f>E13</f>
        <v xml:space="preserve">NAGY </v>
      </c>
      <c r="C28" s="413"/>
      <c r="D28" s="421" t="s">
        <v>432</v>
      </c>
      <c r="E28" s="422"/>
      <c r="F28" s="422">
        <v>41</v>
      </c>
      <c r="G28" s="422"/>
      <c r="H28" s="412">
        <v>41</v>
      </c>
      <c r="I28" s="412"/>
      <c r="J28" s="420"/>
      <c r="K28" s="420"/>
      <c r="L28" s="205"/>
      <c r="M28" s="290"/>
      <c r="Y28" s="187"/>
      <c r="Z28" s="187"/>
      <c r="AA28" s="187" t="s">
        <v>123</v>
      </c>
      <c r="AB28" s="187">
        <v>15</v>
      </c>
      <c r="AC28" s="187">
        <v>10</v>
      </c>
      <c r="AD28" s="187">
        <v>8</v>
      </c>
      <c r="AE28" s="187">
        <v>4</v>
      </c>
      <c r="AF28" s="187">
        <v>3</v>
      </c>
      <c r="AG28" s="187">
        <v>2</v>
      </c>
      <c r="AH28" s="187">
        <v>1</v>
      </c>
      <c r="AI28" s="187">
        <v>0</v>
      </c>
      <c r="AJ28" s="187">
        <v>0</v>
      </c>
      <c r="AK28" s="187">
        <v>0</v>
      </c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91"/>
      <c r="Y29" s="187"/>
      <c r="Z29" s="187"/>
      <c r="AA29" s="187" t="s">
        <v>124</v>
      </c>
      <c r="AB29" s="187">
        <v>10</v>
      </c>
      <c r="AC29" s="187">
        <v>6</v>
      </c>
      <c r="AD29" s="187">
        <v>4</v>
      </c>
      <c r="AE29" s="187">
        <v>2</v>
      </c>
      <c r="AF29" s="187">
        <v>1</v>
      </c>
      <c r="AG29" s="187">
        <v>0</v>
      </c>
      <c r="AH29" s="187">
        <v>0</v>
      </c>
      <c r="AI29" s="187">
        <v>0</v>
      </c>
      <c r="AJ29" s="187">
        <v>0</v>
      </c>
      <c r="AK29" s="187">
        <v>0</v>
      </c>
    </row>
    <row r="30" spans="1:37" ht="18.75" customHeight="1" x14ac:dyDescent="0.25">
      <c r="A30" s="205"/>
      <c r="B30" s="411"/>
      <c r="C30" s="411"/>
      <c r="D30" s="412" t="str">
        <f>E15</f>
        <v xml:space="preserve">TIMÁR </v>
      </c>
      <c r="E30" s="412"/>
      <c r="F30" s="412" t="str">
        <f>E17</f>
        <v>SÁROS</v>
      </c>
      <c r="G30" s="412"/>
      <c r="H30" s="412" t="str">
        <f>E19</f>
        <v xml:space="preserve">BŐCZÉN </v>
      </c>
      <c r="I30" s="412"/>
      <c r="J30" s="412" t="str">
        <f>E21</f>
        <v xml:space="preserve">FARAGÓ </v>
      </c>
      <c r="K30" s="412"/>
      <c r="L30" s="205"/>
      <c r="M30" s="291"/>
      <c r="Y30" s="187"/>
      <c r="Z30" s="187"/>
      <c r="AA30" s="187" t="s">
        <v>125</v>
      </c>
      <c r="AB30" s="187">
        <v>3</v>
      </c>
      <c r="AC30" s="187">
        <v>2</v>
      </c>
      <c r="AD30" s="187">
        <v>1</v>
      </c>
      <c r="AE30" s="187">
        <v>0</v>
      </c>
      <c r="AF30" s="187">
        <v>0</v>
      </c>
      <c r="AG30" s="187">
        <v>0</v>
      </c>
      <c r="AH30" s="187">
        <v>0</v>
      </c>
      <c r="AI30" s="187">
        <v>0</v>
      </c>
      <c r="AJ30" s="187">
        <v>0</v>
      </c>
      <c r="AK30" s="187">
        <v>0</v>
      </c>
    </row>
    <row r="31" spans="1:37" ht="18.75" customHeight="1" x14ac:dyDescent="0.25">
      <c r="A31" s="299" t="s">
        <v>154</v>
      </c>
      <c r="B31" s="413" t="str">
        <f>E15</f>
        <v xml:space="preserve">TIMÁR </v>
      </c>
      <c r="C31" s="413"/>
      <c r="D31" s="414"/>
      <c r="E31" s="414"/>
      <c r="F31" s="415" t="s">
        <v>417</v>
      </c>
      <c r="G31" s="416"/>
      <c r="H31" s="415" t="s">
        <v>403</v>
      </c>
      <c r="I31" s="416"/>
      <c r="J31" s="423" t="s">
        <v>405</v>
      </c>
      <c r="K31" s="412"/>
      <c r="L31" s="205"/>
      <c r="M31" s="290">
        <v>1</v>
      </c>
    </row>
    <row r="32" spans="1:37" ht="18.75" customHeight="1" x14ac:dyDescent="0.25">
      <c r="A32" s="299" t="s">
        <v>157</v>
      </c>
      <c r="B32" s="413" t="str">
        <f>E17</f>
        <v>SÁROS</v>
      </c>
      <c r="C32" s="413"/>
      <c r="D32" s="415" t="s">
        <v>418</v>
      </c>
      <c r="E32" s="416"/>
      <c r="F32" s="414"/>
      <c r="G32" s="414"/>
      <c r="H32" s="415" t="s">
        <v>408</v>
      </c>
      <c r="I32" s="416"/>
      <c r="J32" s="421" t="s">
        <v>405</v>
      </c>
      <c r="K32" s="422"/>
      <c r="L32" s="205"/>
      <c r="M32" s="290"/>
    </row>
    <row r="33" spans="1:18" ht="18.75" customHeight="1" x14ac:dyDescent="0.25">
      <c r="A33" s="299" t="s">
        <v>165</v>
      </c>
      <c r="B33" s="413" t="str">
        <f>E19</f>
        <v xml:space="preserve">BŐCZÉN </v>
      </c>
      <c r="C33" s="413"/>
      <c r="D33" s="415" t="s">
        <v>404</v>
      </c>
      <c r="E33" s="416"/>
      <c r="F33" s="415" t="s">
        <v>407</v>
      </c>
      <c r="G33" s="416"/>
      <c r="H33" s="414"/>
      <c r="I33" s="414"/>
      <c r="J33" s="421" t="s">
        <v>405</v>
      </c>
      <c r="K33" s="422"/>
      <c r="L33" s="205"/>
      <c r="M33" s="290"/>
    </row>
    <row r="34" spans="1:18" ht="18.75" customHeight="1" x14ac:dyDescent="0.25">
      <c r="A34" s="299" t="s">
        <v>170</v>
      </c>
      <c r="B34" s="413" t="str">
        <f>E21</f>
        <v xml:space="preserve">FARAGÓ </v>
      </c>
      <c r="C34" s="413"/>
      <c r="D34" s="421" t="s">
        <v>406</v>
      </c>
      <c r="E34" s="422"/>
      <c r="F34" s="421" t="s">
        <v>406</v>
      </c>
      <c r="G34" s="422"/>
      <c r="H34" s="423" t="s">
        <v>406</v>
      </c>
      <c r="I34" s="412"/>
      <c r="J34" s="420"/>
      <c r="K34" s="420"/>
      <c r="L34" s="205"/>
      <c r="M34" s="290"/>
    </row>
    <row r="35" spans="1:18" ht="18.75" customHeight="1" x14ac:dyDescent="0.25">
      <c r="A35" s="292"/>
      <c r="B35" s="293"/>
      <c r="C35" s="293"/>
      <c r="D35" s="292"/>
      <c r="E35" s="292"/>
      <c r="F35" s="292"/>
      <c r="G35" s="292"/>
      <c r="H35" s="292"/>
      <c r="I35" s="292"/>
      <c r="J35" s="205"/>
      <c r="K35" s="205"/>
      <c r="L35" s="205"/>
      <c r="M35" s="294"/>
    </row>
    <row r="36" spans="1:18" x14ac:dyDescent="0.25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1:18" x14ac:dyDescent="0.25">
      <c r="A37" s="205" t="s">
        <v>158</v>
      </c>
      <c r="B37" s="205"/>
      <c r="C37" s="419" t="str">
        <f>IF(M25=1,B25,IF(M26=1,B26,IF(M27=1,B27,IF(M28=1,B28,""))))</f>
        <v xml:space="preserve">HAMSIK 		</v>
      </c>
      <c r="D37" s="419"/>
      <c r="E37" s="206" t="s">
        <v>159</v>
      </c>
      <c r="F37" s="419" t="str">
        <f>IF(M31=1,B31,IF(M32=1,B32,IF(M33=1,B33,IF(M34=1,B34,""))))</f>
        <v xml:space="preserve">TIMÁR </v>
      </c>
      <c r="G37" s="419"/>
      <c r="H37" s="205"/>
      <c r="I37" s="219"/>
      <c r="J37" s="205"/>
      <c r="K37" s="205"/>
      <c r="L37" s="205"/>
      <c r="M37" s="205"/>
    </row>
    <row r="38" spans="1:18" x14ac:dyDescent="0.25">
      <c r="A38" s="205"/>
      <c r="B38" s="205"/>
      <c r="C38" s="205"/>
      <c r="D38" s="205"/>
      <c r="E38" s="205"/>
      <c r="F38" s="206"/>
      <c r="G38" s="206"/>
      <c r="H38" s="205"/>
      <c r="I38" s="205"/>
      <c r="J38" s="205"/>
      <c r="K38" s="205"/>
      <c r="L38" s="205"/>
      <c r="M38" s="205"/>
    </row>
    <row r="39" spans="1:18" x14ac:dyDescent="0.25">
      <c r="A39" s="205" t="s">
        <v>160</v>
      </c>
      <c r="B39" s="205"/>
      <c r="C39" s="419" t="str">
        <f>IF(M25=2,B25,IF(M26=2,B26,IF(M27=2,B27,IF(M28=2,B28,""))))</f>
        <v/>
      </c>
      <c r="D39" s="419"/>
      <c r="E39" s="206" t="s">
        <v>159</v>
      </c>
      <c r="F39" s="419" t="str">
        <f>IF(M31=2,B31,IF(M32=2,B32,IF(M33=2,B33,IF(M34=2,B34,""))))</f>
        <v/>
      </c>
      <c r="G39" s="419"/>
      <c r="H39" s="205"/>
      <c r="I39" s="219"/>
      <c r="J39" s="205"/>
      <c r="K39" s="205"/>
      <c r="L39" s="205"/>
      <c r="M39" s="205"/>
    </row>
    <row r="40" spans="1:18" x14ac:dyDescent="0.25">
      <c r="A40" s="205"/>
      <c r="B40" s="205"/>
      <c r="C40" s="206"/>
      <c r="D40" s="206"/>
      <c r="E40" s="206"/>
      <c r="F40" s="206"/>
      <c r="G40" s="206"/>
      <c r="H40" s="205"/>
      <c r="I40" s="205"/>
      <c r="J40" s="205"/>
      <c r="K40" s="205"/>
      <c r="L40" s="205"/>
      <c r="M40" s="205"/>
    </row>
    <row r="41" spans="1:18" x14ac:dyDescent="0.25">
      <c r="A41" s="205" t="s">
        <v>161</v>
      </c>
      <c r="B41" s="205"/>
      <c r="C41" s="419" t="str">
        <f>IF(M25=3,B25,IF(M26=3,B26,IF(M27=3,B27,IF(M28=3,B28,""))))</f>
        <v/>
      </c>
      <c r="D41" s="419"/>
      <c r="E41" s="206" t="s">
        <v>159</v>
      </c>
      <c r="F41" s="419" t="str">
        <f>IF(M31=3,B31,IF(M32=3,B32,IF(M33=3,B33,IF(M34=3,B34,""))))</f>
        <v/>
      </c>
      <c r="G41" s="419"/>
      <c r="H41" s="205"/>
      <c r="I41" s="219"/>
      <c r="J41" s="205"/>
      <c r="K41" s="205"/>
      <c r="L41" s="205"/>
      <c r="M41" s="205"/>
    </row>
    <row r="42" spans="1:18" x14ac:dyDescent="0.25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</row>
    <row r="43" spans="1:18" x14ac:dyDescent="0.25">
      <c r="A43" s="215" t="s">
        <v>171</v>
      </c>
      <c r="B43" s="205"/>
      <c r="C43" s="419">
        <f>IF(M25=4,B25,IF(M26=4,B26,IF(M27=4,B27,IF(M28=4,B28,0))))</f>
        <v>0</v>
      </c>
      <c r="D43" s="419"/>
      <c r="E43" s="206" t="s">
        <v>159</v>
      </c>
      <c r="F43" s="419" t="str">
        <f>IF(M31=3,B31,IF(M32=3,B32,IF(M33=4,B33,IF(M34=4,B34,""))))</f>
        <v/>
      </c>
      <c r="G43" s="419"/>
      <c r="H43" s="205"/>
      <c r="I43" s="219"/>
      <c r="J43" s="205"/>
      <c r="K43" s="205"/>
      <c r="L43" s="205"/>
      <c r="M43" s="205"/>
    </row>
    <row r="44" spans="1:18" x14ac:dyDescent="0.25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19"/>
      <c r="M44" s="205"/>
      <c r="P44" s="230"/>
      <c r="Q44" s="230"/>
      <c r="R44" s="190"/>
    </row>
    <row r="45" spans="1:18" x14ac:dyDescent="0.25">
      <c r="A45" s="220" t="s">
        <v>108</v>
      </c>
      <c r="B45" s="221"/>
      <c r="C45" s="222"/>
      <c r="D45" s="223" t="s">
        <v>126</v>
      </c>
      <c r="E45" s="224" t="s">
        <v>127</v>
      </c>
      <c r="F45" s="225"/>
      <c r="G45" s="223" t="s">
        <v>126</v>
      </c>
      <c r="H45" s="224" t="s">
        <v>128</v>
      </c>
      <c r="I45" s="226"/>
      <c r="J45" s="224" t="s">
        <v>129</v>
      </c>
      <c r="K45" s="227" t="s">
        <v>130</v>
      </c>
      <c r="L45" s="30"/>
      <c r="M45" s="225"/>
      <c r="P45" s="191"/>
      <c r="Q45" s="191"/>
      <c r="R45" s="241"/>
    </row>
    <row r="46" spans="1:18" x14ac:dyDescent="0.25">
      <c r="A46" s="231" t="s">
        <v>131</v>
      </c>
      <c r="B46" s="232"/>
      <c r="C46" s="233"/>
      <c r="D46" s="234">
        <v>1</v>
      </c>
      <c r="E46" s="417" t="str">
        <f>IF(D46&gt;$R$47,0,UPPER(VLOOKUP(D46,'Fiú 3 kcs. A ELO'!$A$7:$Q$134,2)))</f>
        <v>VARGA</v>
      </c>
      <c r="F46" s="417"/>
      <c r="G46" s="235" t="s">
        <v>132</v>
      </c>
      <c r="H46" s="232"/>
      <c r="I46" s="236"/>
      <c r="J46" s="237"/>
      <c r="K46" s="238" t="s">
        <v>133</v>
      </c>
      <c r="L46" s="239"/>
      <c r="M46" s="257"/>
      <c r="P46" s="241"/>
      <c r="Q46" s="252"/>
      <c r="R46" s="241"/>
    </row>
    <row r="47" spans="1:18" x14ac:dyDescent="0.25">
      <c r="A47" s="242" t="s">
        <v>134</v>
      </c>
      <c r="B47" s="243"/>
      <c r="C47" s="244"/>
      <c r="D47" s="245">
        <v>2</v>
      </c>
      <c r="E47" s="418" t="str">
        <f>IF(D47&gt;$R$47,0,UPPER(VLOOKUP(D47,'Fiú 3 kcs. A ELO'!$A$7:$Q$134,2)))</f>
        <v>SÁROS</v>
      </c>
      <c r="F47" s="418"/>
      <c r="G47" s="246" t="s">
        <v>135</v>
      </c>
      <c r="H47" s="247"/>
      <c r="I47" s="248"/>
      <c r="J47" s="249"/>
      <c r="K47" s="250"/>
      <c r="L47" s="219"/>
      <c r="M47" s="251"/>
      <c r="P47" s="191"/>
      <c r="Q47" s="191"/>
      <c r="R47" s="274">
        <f>MIN(4,'Fiú 3 kcs. A ELO'!Q2)</f>
        <v>4</v>
      </c>
    </row>
    <row r="48" spans="1:18" x14ac:dyDescent="0.25">
      <c r="A48" s="253"/>
      <c r="B48" s="254"/>
      <c r="C48" s="255"/>
      <c r="D48" s="245"/>
      <c r="E48" s="256"/>
      <c r="F48" s="205"/>
      <c r="G48" s="246" t="s">
        <v>136</v>
      </c>
      <c r="H48" s="247"/>
      <c r="I48" s="248"/>
      <c r="J48" s="249"/>
      <c r="K48" s="238" t="s">
        <v>137</v>
      </c>
      <c r="L48" s="239"/>
      <c r="M48" s="257"/>
      <c r="P48" s="241"/>
      <c r="Q48" s="252"/>
      <c r="R48" s="241"/>
    </row>
    <row r="49" spans="1:18" x14ac:dyDescent="0.25">
      <c r="A49" s="258"/>
      <c r="B49" s="259"/>
      <c r="C49" s="260"/>
      <c r="D49" s="245"/>
      <c r="E49" s="256"/>
      <c r="F49" s="205"/>
      <c r="G49" s="246" t="s">
        <v>138</v>
      </c>
      <c r="H49" s="247"/>
      <c r="I49" s="248"/>
      <c r="J49" s="249"/>
      <c r="K49" s="261"/>
      <c r="L49" s="205"/>
      <c r="M49" s="240"/>
      <c r="P49" s="241"/>
      <c r="Q49" s="252"/>
      <c r="R49" s="241"/>
    </row>
    <row r="50" spans="1:18" x14ac:dyDescent="0.25">
      <c r="A50" s="262"/>
      <c r="B50" s="49"/>
      <c r="C50" s="263"/>
      <c r="D50" s="245"/>
      <c r="E50" s="256"/>
      <c r="F50" s="205"/>
      <c r="G50" s="246" t="s">
        <v>139</v>
      </c>
      <c r="H50" s="247"/>
      <c r="I50" s="248"/>
      <c r="J50" s="249"/>
      <c r="K50" s="242"/>
      <c r="L50" s="219"/>
      <c r="M50" s="251"/>
      <c r="P50" s="191"/>
      <c r="Q50" s="191"/>
      <c r="R50" s="241"/>
    </row>
    <row r="51" spans="1:18" x14ac:dyDescent="0.25">
      <c r="A51" s="264"/>
      <c r="B51" s="14"/>
      <c r="C51" s="260"/>
      <c r="D51" s="245"/>
      <c r="E51" s="256"/>
      <c r="F51" s="205"/>
      <c r="G51" s="246" t="s">
        <v>140</v>
      </c>
      <c r="H51" s="247"/>
      <c r="I51" s="248"/>
      <c r="J51" s="249"/>
      <c r="K51" s="238" t="s">
        <v>33</v>
      </c>
      <c r="L51" s="239"/>
      <c r="M51" s="257"/>
      <c r="P51" s="241"/>
      <c r="Q51" s="252"/>
      <c r="R51" s="241"/>
    </row>
    <row r="52" spans="1:18" x14ac:dyDescent="0.25">
      <c r="A52" s="264"/>
      <c r="B52" s="14"/>
      <c r="C52" s="265"/>
      <c r="D52" s="245"/>
      <c r="E52" s="256"/>
      <c r="F52" s="205"/>
      <c r="G52" s="246" t="s">
        <v>141</v>
      </c>
      <c r="H52" s="247"/>
      <c r="I52" s="248"/>
      <c r="J52" s="249"/>
      <c r="K52" s="261"/>
      <c r="L52" s="205"/>
      <c r="M52" s="240"/>
      <c r="P52" s="241"/>
      <c r="Q52" s="252"/>
      <c r="R52" s="274"/>
    </row>
    <row r="53" spans="1:18" x14ac:dyDescent="0.25">
      <c r="A53" s="266"/>
      <c r="B53" s="267"/>
      <c r="C53" s="268"/>
      <c r="D53" s="269"/>
      <c r="E53" s="270"/>
      <c r="F53" s="219"/>
      <c r="G53" s="271" t="s">
        <v>142</v>
      </c>
      <c r="H53" s="243"/>
      <c r="I53" s="272"/>
      <c r="J53" s="273"/>
      <c r="K53" s="242">
        <f>L4</f>
        <v>0</v>
      </c>
      <c r="L53" s="219"/>
      <c r="M53" s="251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69" priority="2" stopIfTrue="1" operator="equal">
      <formula>"Bye"</formula>
    </cfRule>
  </conditionalFormatting>
  <conditionalFormatting sqref="R47 R52">
    <cfRule type="expression" dxfId="68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Munka46">
    <tabColor indexed="11"/>
  </sheetPr>
  <dimension ref="A1:AK41"/>
  <sheetViews>
    <sheetView showZeros="0" workbookViewId="0">
      <selection activeCell="H22" sqref="H22:I22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403">
        <f>Altalanos!$E$8</f>
        <v>0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/>
      <c r="M3" s="51" t="s">
        <v>35</v>
      </c>
      <c r="N3" s="190"/>
      <c r="O3" s="191"/>
      <c r="P3" s="190"/>
      <c r="Q3" s="192" t="s">
        <v>100</v>
      </c>
      <c r="R3" s="188" t="s">
        <v>101</v>
      </c>
      <c r="S3" s="188" t="s">
        <v>143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275"/>
      <c r="M4" s="197">
        <f>Altalanos!$E$10</f>
        <v>0</v>
      </c>
      <c r="N4" s="198"/>
      <c r="O4" s="199"/>
      <c r="P4" s="198"/>
      <c r="Q4" s="200" t="s">
        <v>103</v>
      </c>
      <c r="R4" s="201" t="s">
        <v>104</v>
      </c>
      <c r="S4" s="201" t="s">
        <v>144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S5" s="204" t="s">
        <v>145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06" t="s">
        <v>99</v>
      </c>
      <c r="B7" s="207"/>
      <c r="C7" s="276" t="str">
        <f>IF($B7="","",VLOOKUP($B7,#REF!,5))</f>
        <v/>
      </c>
      <c r="D7" s="276" t="str">
        <f>IF($B7="","",VLOOKUP($B7,#REF!,15))</f>
        <v/>
      </c>
      <c r="E7" s="426" t="s">
        <v>374</v>
      </c>
      <c r="F7" s="426"/>
      <c r="G7" s="426" t="s">
        <v>294</v>
      </c>
      <c r="H7" s="426"/>
      <c r="I7" s="141" t="s">
        <v>295</v>
      </c>
      <c r="J7" s="205"/>
      <c r="K7" s="211"/>
      <c r="L7" s="212" t="str">
        <f>IF(K7="","",CONCATENATE(VLOOKUP($Y$3,$AB$1:$AK$1,K7)," pont"))</f>
        <v/>
      </c>
      <c r="M7" s="213"/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14"/>
      <c r="C8" s="278"/>
      <c r="D8" s="278"/>
      <c r="E8" s="278"/>
      <c r="F8" s="278"/>
      <c r="G8" s="278"/>
      <c r="H8" s="278"/>
      <c r="I8" s="278"/>
      <c r="J8" s="205"/>
      <c r="K8" s="206"/>
      <c r="L8" s="206"/>
      <c r="M8" s="216"/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07"/>
      <c r="C9" s="276" t="str">
        <f>IF($B9="","",VLOOKUP($B9,#REF!,5))</f>
        <v/>
      </c>
      <c r="D9" s="276" t="str">
        <f>IF($B9="","",VLOOKUP($B9,#REF!,15))</f>
        <v/>
      </c>
      <c r="E9" s="426" t="s">
        <v>373</v>
      </c>
      <c r="F9" s="426"/>
      <c r="G9" s="426" t="s">
        <v>269</v>
      </c>
      <c r="H9" s="426"/>
      <c r="I9" s="141" t="s">
        <v>270</v>
      </c>
      <c r="J9" s="205"/>
      <c r="K9" s="211"/>
      <c r="L9" s="212" t="str">
        <f>IF(K9="","",CONCATENATE(VLOOKUP($Y$3,$AB$1:$AK$1,K9)," pont"))</f>
        <v/>
      </c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14"/>
      <c r="C10" s="278"/>
      <c r="D10" s="278"/>
      <c r="E10" s="278"/>
      <c r="F10" s="278"/>
      <c r="G10" s="278"/>
      <c r="H10" s="278"/>
      <c r="I10" s="278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07"/>
      <c r="C11" s="276" t="str">
        <f>IF($B11="","",VLOOKUP($B11,#REF!,5))</f>
        <v/>
      </c>
      <c r="D11" s="276" t="str">
        <f>IF($B11="","",VLOOKUP($B11,#REF!,15))</f>
        <v/>
      </c>
      <c r="E11" s="426" t="s">
        <v>380</v>
      </c>
      <c r="F11" s="426"/>
      <c r="G11" s="426" t="s">
        <v>381</v>
      </c>
      <c r="H11" s="426"/>
      <c r="I11" s="392" t="s">
        <v>264</v>
      </c>
      <c r="J11" s="205"/>
      <c r="K11" s="211">
        <v>1</v>
      </c>
      <c r="L11" s="212" t="e">
        <f>IF(K11="","",CONCATENATE(VLOOKUP($Y$3,$AB$1:$AK$1,K11)," pont"))</f>
        <v>#N/A</v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6"/>
      <c r="B12" s="214"/>
      <c r="C12" s="278"/>
      <c r="D12" s="278"/>
      <c r="E12" s="278"/>
      <c r="F12" s="278"/>
      <c r="G12" s="278"/>
      <c r="H12" s="278"/>
      <c r="I12" s="278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06" t="s">
        <v>146</v>
      </c>
      <c r="B13" s="207"/>
      <c r="C13" s="276" t="str">
        <f>IF($B13="","",VLOOKUP($B13,#REF!,5))</f>
        <v/>
      </c>
      <c r="D13" s="276" t="str">
        <f>IF($B13="","",VLOOKUP($B13,#REF!,15))</f>
        <v/>
      </c>
      <c r="E13" s="426" t="s">
        <v>376</v>
      </c>
      <c r="F13" s="426"/>
      <c r="G13" s="426" t="s">
        <v>288</v>
      </c>
      <c r="H13" s="426"/>
      <c r="I13" s="141" t="s">
        <v>289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ht="18.75" customHeight="1" x14ac:dyDescent="0.25">
      <c r="A18" s="205"/>
      <c r="B18" s="411"/>
      <c r="C18" s="411"/>
      <c r="D18" s="412" t="str">
        <f>E7</f>
        <v>CSŐSZ</v>
      </c>
      <c r="E18" s="412"/>
      <c r="F18" s="412" t="str">
        <f>E9</f>
        <v>OHLY</v>
      </c>
      <c r="G18" s="412"/>
      <c r="H18" s="412" t="str">
        <f>E11</f>
        <v>ZAHORÁN</v>
      </c>
      <c r="I18" s="412"/>
      <c r="J18" s="412" t="str">
        <f>E13</f>
        <v>MEZEI</v>
      </c>
      <c r="K18" s="412"/>
      <c r="L18" s="205"/>
      <c r="M18" s="205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ht="18.75" customHeight="1" x14ac:dyDescent="0.25">
      <c r="A19" s="218" t="s">
        <v>99</v>
      </c>
      <c r="B19" s="413" t="str">
        <f>E7</f>
        <v>CSŐSZ</v>
      </c>
      <c r="C19" s="413"/>
      <c r="D19" s="414"/>
      <c r="E19" s="414"/>
      <c r="F19" s="415" t="s">
        <v>437</v>
      </c>
      <c r="G19" s="416"/>
      <c r="H19" s="415" t="s">
        <v>408</v>
      </c>
      <c r="I19" s="416"/>
      <c r="J19" s="424" t="s">
        <v>420</v>
      </c>
      <c r="K19" s="425"/>
      <c r="L19" s="205"/>
      <c r="M19" s="205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ht="18.75" customHeight="1" x14ac:dyDescent="0.25">
      <c r="A20" s="218" t="s">
        <v>119</v>
      </c>
      <c r="B20" s="413" t="str">
        <f>E9</f>
        <v>OHLY</v>
      </c>
      <c r="C20" s="413"/>
      <c r="D20" s="415" t="s">
        <v>419</v>
      </c>
      <c r="E20" s="416"/>
      <c r="F20" s="414"/>
      <c r="G20" s="414"/>
      <c r="H20" s="415" t="s">
        <v>404</v>
      </c>
      <c r="I20" s="416"/>
      <c r="J20" s="429" t="s">
        <v>420</v>
      </c>
      <c r="K20" s="416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ht="18.75" customHeight="1" x14ac:dyDescent="0.25">
      <c r="A21" s="218" t="s">
        <v>122</v>
      </c>
      <c r="B21" s="413" t="str">
        <f>E11</f>
        <v>ZAHORÁN</v>
      </c>
      <c r="C21" s="413"/>
      <c r="D21" s="415" t="s">
        <v>407</v>
      </c>
      <c r="E21" s="416"/>
      <c r="F21" s="415" t="s">
        <v>403</v>
      </c>
      <c r="G21" s="416"/>
      <c r="H21" s="414"/>
      <c r="I21" s="414"/>
      <c r="J21" s="415" t="s">
        <v>420</v>
      </c>
      <c r="K21" s="416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ht="18.75" customHeight="1" x14ac:dyDescent="0.25">
      <c r="A22" s="218" t="s">
        <v>146</v>
      </c>
      <c r="B22" s="413" t="str">
        <f>E13</f>
        <v>MEZEI</v>
      </c>
      <c r="C22" s="413"/>
      <c r="D22" s="415" t="s">
        <v>419</v>
      </c>
      <c r="E22" s="416"/>
      <c r="F22" s="429" t="s">
        <v>419</v>
      </c>
      <c r="G22" s="416"/>
      <c r="H22" s="430" t="s">
        <v>419</v>
      </c>
      <c r="I22" s="425"/>
      <c r="J22" s="414"/>
      <c r="K22" s="414"/>
      <c r="L22" s="205"/>
      <c r="M22" s="205"/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x14ac:dyDescent="0.25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x14ac:dyDescent="0.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x14ac:dyDescent="0.25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37" x14ac:dyDescent="0.25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19"/>
      <c r="M32" s="205"/>
    </row>
    <row r="33" spans="1:18" x14ac:dyDescent="0.25">
      <c r="A33" s="220" t="s">
        <v>108</v>
      </c>
      <c r="B33" s="221"/>
      <c r="C33" s="222"/>
      <c r="D33" s="223" t="s">
        <v>126</v>
      </c>
      <c r="E33" s="224" t="s">
        <v>127</v>
      </c>
      <c r="F33" s="225"/>
      <c r="G33" s="223" t="s">
        <v>126</v>
      </c>
      <c r="H33" s="224" t="s">
        <v>128</v>
      </c>
      <c r="I33" s="226"/>
      <c r="J33" s="224" t="s">
        <v>129</v>
      </c>
      <c r="K33" s="227" t="s">
        <v>130</v>
      </c>
      <c r="L33" s="30"/>
      <c r="M33" s="225"/>
      <c r="P33" s="230"/>
      <c r="Q33" s="230"/>
      <c r="R33" s="190"/>
    </row>
    <row r="34" spans="1:18" x14ac:dyDescent="0.25">
      <c r="A34" s="231" t="s">
        <v>131</v>
      </c>
      <c r="B34" s="232"/>
      <c r="C34" s="233"/>
      <c r="D34" s="234"/>
      <c r="E34" s="417"/>
      <c r="F34" s="417"/>
      <c r="G34" s="235" t="s">
        <v>132</v>
      </c>
      <c r="H34" s="232"/>
      <c r="I34" s="236"/>
      <c r="J34" s="237"/>
      <c r="K34" s="238" t="s">
        <v>133</v>
      </c>
      <c r="L34" s="239"/>
      <c r="M34" s="257"/>
      <c r="P34" s="191"/>
      <c r="Q34" s="191"/>
      <c r="R34" s="241"/>
    </row>
    <row r="35" spans="1:18" x14ac:dyDescent="0.25">
      <c r="A35" s="242" t="s">
        <v>134</v>
      </c>
      <c r="B35" s="243"/>
      <c r="C35" s="244"/>
      <c r="D35" s="245"/>
      <c r="E35" s="418"/>
      <c r="F35" s="418"/>
      <c r="G35" s="246" t="s">
        <v>135</v>
      </c>
      <c r="H35" s="247"/>
      <c r="I35" s="248"/>
      <c r="J35" s="249"/>
      <c r="K35" s="250"/>
      <c r="L35" s="219"/>
      <c r="M35" s="251"/>
      <c r="P35" s="241"/>
      <c r="Q35" s="252"/>
      <c r="R35" s="241"/>
    </row>
    <row r="36" spans="1:18" x14ac:dyDescent="0.25">
      <c r="A36" s="253"/>
      <c r="B36" s="254"/>
      <c r="C36" s="255"/>
      <c r="D36" s="245"/>
      <c r="E36" s="256"/>
      <c r="F36" s="205"/>
      <c r="G36" s="246" t="s">
        <v>136</v>
      </c>
      <c r="H36" s="247"/>
      <c r="I36" s="248"/>
      <c r="J36" s="249"/>
      <c r="K36" s="238" t="s">
        <v>137</v>
      </c>
      <c r="L36" s="239"/>
      <c r="M36" s="257"/>
      <c r="P36" s="191"/>
      <c r="Q36" s="191"/>
      <c r="R36" s="241"/>
    </row>
    <row r="37" spans="1:18" x14ac:dyDescent="0.25">
      <c r="A37" s="258"/>
      <c r="B37" s="259"/>
      <c r="C37" s="260"/>
      <c r="D37" s="245"/>
      <c r="E37" s="256"/>
      <c r="F37" s="205"/>
      <c r="G37" s="246" t="s">
        <v>138</v>
      </c>
      <c r="H37" s="247"/>
      <c r="I37" s="248"/>
      <c r="J37" s="249"/>
      <c r="K37" s="261"/>
      <c r="L37" s="205"/>
      <c r="M37" s="240"/>
      <c r="P37" s="241"/>
      <c r="Q37" s="252"/>
      <c r="R37" s="241"/>
    </row>
    <row r="38" spans="1:18" x14ac:dyDescent="0.25">
      <c r="A38" s="262"/>
      <c r="B38" s="49"/>
      <c r="C38" s="263"/>
      <c r="D38" s="245"/>
      <c r="E38" s="256"/>
      <c r="F38" s="205"/>
      <c r="G38" s="246" t="s">
        <v>139</v>
      </c>
      <c r="H38" s="247"/>
      <c r="I38" s="248"/>
      <c r="J38" s="249"/>
      <c r="K38" s="242"/>
      <c r="L38" s="219"/>
      <c r="M38" s="251"/>
      <c r="P38" s="241"/>
      <c r="Q38" s="252"/>
      <c r="R38" s="241"/>
    </row>
    <row r="39" spans="1:18" x14ac:dyDescent="0.25">
      <c r="A39" s="264"/>
      <c r="B39" s="14"/>
      <c r="C39" s="260"/>
      <c r="D39" s="245"/>
      <c r="E39" s="256"/>
      <c r="F39" s="205"/>
      <c r="G39" s="246" t="s">
        <v>140</v>
      </c>
      <c r="H39" s="247"/>
      <c r="I39" s="248"/>
      <c r="J39" s="249"/>
      <c r="K39" s="238" t="s">
        <v>33</v>
      </c>
      <c r="L39" s="239"/>
      <c r="M39" s="257"/>
      <c r="P39" s="191"/>
      <c r="Q39" s="191"/>
      <c r="R39" s="241"/>
    </row>
    <row r="40" spans="1:18" x14ac:dyDescent="0.25">
      <c r="A40" s="264"/>
      <c r="B40" s="14"/>
      <c r="C40" s="265"/>
      <c r="D40" s="245"/>
      <c r="E40" s="256"/>
      <c r="F40" s="205"/>
      <c r="G40" s="246" t="s">
        <v>141</v>
      </c>
      <c r="H40" s="247"/>
      <c r="I40" s="248"/>
      <c r="J40" s="249"/>
      <c r="K40" s="261"/>
      <c r="L40" s="205"/>
      <c r="M40" s="240"/>
      <c r="P40" s="241"/>
      <c r="Q40" s="252"/>
      <c r="R40" s="241"/>
    </row>
    <row r="41" spans="1:18" x14ac:dyDescent="0.25">
      <c r="A41" s="266"/>
      <c r="B41" s="267"/>
      <c r="C41" s="268"/>
      <c r="D41" s="269"/>
      <c r="E41" s="270"/>
      <c r="F41" s="219"/>
      <c r="G41" s="271" t="s">
        <v>142</v>
      </c>
      <c r="H41" s="243"/>
      <c r="I41" s="272"/>
      <c r="J41" s="273"/>
      <c r="K41" s="242">
        <f>M4</f>
        <v>0</v>
      </c>
      <c r="L41" s="219"/>
      <c r="M41" s="251"/>
      <c r="P41" s="241"/>
      <c r="Q41" s="252"/>
      <c r="R41" s="274"/>
    </row>
  </sheetData>
  <sheetProtection selectLockedCells="1" selectUnlockedCells="1"/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67" priority="1" stopIfTrue="1" operator="equal">
      <formula>"Bye"</formula>
    </cfRule>
  </conditionalFormatting>
  <conditionalFormatting sqref="R41">
    <cfRule type="expression" dxfId="66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Munka47">
    <tabColor indexed="11"/>
  </sheetPr>
  <dimension ref="A1:AK41"/>
  <sheetViews>
    <sheetView showZeros="0" workbookViewId="0">
      <selection activeCell="L20" sqref="L20:M20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10.5546875" customWidth="1"/>
    <col min="10" max="10" width="7.88671875" customWidth="1"/>
    <col min="11" max="12" width="8.5546875" customWidth="1"/>
    <col min="13" max="13" width="7.88671875" customWidth="1"/>
    <col min="15" max="15" width="5.109375" customWidth="1"/>
    <col min="16" max="16" width="11.5546875" customWidth="1"/>
    <col min="17" max="17" width="9.33203125" customWidth="1"/>
    <col min="25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403">
        <f>Altalanos!$E$8</f>
        <v>0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1"/>
      <c r="R3" s="279"/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2" t="s">
        <v>100</v>
      </c>
      <c r="Q4" s="188" t="s">
        <v>147</v>
      </c>
      <c r="R4" s="188" t="s">
        <v>145</v>
      </c>
      <c r="S4" s="39"/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P5" s="200" t="s">
        <v>103</v>
      </c>
      <c r="Q5" s="201" t="s">
        <v>144</v>
      </c>
      <c r="R5" s="201" t="s">
        <v>148</v>
      </c>
      <c r="S5" s="39"/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P6" s="203" t="s">
        <v>113</v>
      </c>
      <c r="Q6" s="204" t="s">
        <v>149</v>
      </c>
      <c r="R6" s="204" t="s">
        <v>101</v>
      </c>
      <c r="S6" s="39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06" t="s">
        <v>99</v>
      </c>
      <c r="B7" s="207"/>
      <c r="C7" s="276" t="str">
        <f>IF($B7="","",VLOOKUP($B7,#REF!,5))</f>
        <v/>
      </c>
      <c r="D7" s="276" t="str">
        <f>IF($B7="","",VLOOKUP($B7,#REF!,15))</f>
        <v/>
      </c>
      <c r="E7" s="426" t="s">
        <v>378</v>
      </c>
      <c r="F7" s="426"/>
      <c r="G7" s="426" t="s">
        <v>285</v>
      </c>
      <c r="H7" s="426"/>
      <c r="I7" s="392" t="s">
        <v>286</v>
      </c>
      <c r="J7" s="205"/>
      <c r="K7" s="211"/>
      <c r="L7" s="212" t="str">
        <f>IF(K7="","",CONCATENATE(VLOOKUP($Y$3,$AB$1:$AK$1,K7)," pont"))</f>
        <v/>
      </c>
      <c r="M7" s="213"/>
      <c r="P7" s="192" t="s">
        <v>150</v>
      </c>
      <c r="Q7" s="188" t="s">
        <v>104</v>
      </c>
      <c r="R7" s="188" t="s">
        <v>151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14"/>
      <c r="C8" s="278"/>
      <c r="D8" s="278"/>
      <c r="E8" s="278"/>
      <c r="F8" s="278"/>
      <c r="G8" s="278"/>
      <c r="H8" s="278"/>
      <c r="I8" s="278"/>
      <c r="J8" s="205"/>
      <c r="K8" s="206"/>
      <c r="L8" s="206"/>
      <c r="M8" s="216"/>
      <c r="P8" s="200" t="s">
        <v>152</v>
      </c>
      <c r="Q8" s="201" t="s">
        <v>114</v>
      </c>
      <c r="R8" s="201" t="s">
        <v>153</v>
      </c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07"/>
      <c r="C9" s="276" t="str">
        <f>IF($B9="","",VLOOKUP($B9,#REF!,5))</f>
        <v/>
      </c>
      <c r="D9" s="276" t="str">
        <f>IF($B9="","",VLOOKUP($B9,#REF!,15))</f>
        <v/>
      </c>
      <c r="E9" s="426" t="s">
        <v>377</v>
      </c>
      <c r="F9" s="426"/>
      <c r="G9" s="426" t="s">
        <v>277</v>
      </c>
      <c r="H9" s="426"/>
      <c r="I9" s="141" t="s">
        <v>278</v>
      </c>
      <c r="J9" s="205"/>
      <c r="K9" s="211"/>
      <c r="L9" s="212" t="str">
        <f>IF(K9="","",CONCATENATE(VLOOKUP($Y$3,$AB$1:$AK$1,K9)," pont"))</f>
        <v/>
      </c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14"/>
      <c r="C10" s="278"/>
      <c r="D10" s="278"/>
      <c r="E10" s="278"/>
      <c r="F10" s="278"/>
      <c r="G10" s="278"/>
      <c r="H10" s="278"/>
      <c r="I10" s="278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07"/>
      <c r="C11" s="276" t="str">
        <f>IF($B11="","",VLOOKUP($B11,#REF!,5))</f>
        <v/>
      </c>
      <c r="D11" s="276" t="str">
        <f>IF($B11="","",VLOOKUP($B11,#REF!,15))</f>
        <v/>
      </c>
      <c r="E11" s="426" t="s">
        <v>379</v>
      </c>
      <c r="F11" s="426"/>
      <c r="G11" s="426" t="s">
        <v>266</v>
      </c>
      <c r="H11" s="426"/>
      <c r="I11" s="141" t="s">
        <v>267</v>
      </c>
      <c r="J11" s="205"/>
      <c r="K11" s="211"/>
      <c r="L11" s="212" t="str">
        <f>IF(K11="","",CONCATENATE(VLOOKUP($Y$3,$AB$1:$AK$1,K11)," pont"))</f>
        <v/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6"/>
      <c r="B12" s="214"/>
      <c r="C12" s="278"/>
      <c r="D12" s="278"/>
      <c r="E12" s="278"/>
      <c r="F12" s="278"/>
      <c r="G12" s="278"/>
      <c r="H12" s="278"/>
      <c r="I12" s="278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06" t="s">
        <v>146</v>
      </c>
      <c r="B13" s="207"/>
      <c r="C13" s="276" t="str">
        <f>IF($B13="","",VLOOKUP($B13,#REF!,5))</f>
        <v/>
      </c>
      <c r="D13" s="276" t="str">
        <f>IF($B13="","",VLOOKUP($B13,#REF!,15))</f>
        <v/>
      </c>
      <c r="E13" s="426" t="s">
        <v>375</v>
      </c>
      <c r="F13" s="426"/>
      <c r="G13" s="426" t="s">
        <v>275</v>
      </c>
      <c r="H13" s="426"/>
      <c r="I13" s="141" t="s">
        <v>276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14"/>
      <c r="C14" s="278"/>
      <c r="D14" s="278"/>
      <c r="E14" s="278"/>
      <c r="F14" s="278"/>
      <c r="G14" s="278"/>
      <c r="H14" s="278"/>
      <c r="I14" s="278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6" t="s">
        <v>154</v>
      </c>
      <c r="B15" s="207"/>
      <c r="C15" s="276" t="str">
        <f>IF($B15="","",VLOOKUP($B15,#REF!,5))</f>
        <v/>
      </c>
      <c r="D15" s="276" t="str">
        <f>IF($B15="","",VLOOKUP($B15,#REF!,15))</f>
        <v/>
      </c>
      <c r="E15" s="426" t="str">
        <f>UPPER(IF($B15="","",VLOOKUP($B15,#REF!,2)))</f>
        <v/>
      </c>
      <c r="F15" s="426"/>
      <c r="G15" s="426" t="str">
        <f>IF($B15="","",VLOOKUP($B15,#REF!,3))</f>
        <v/>
      </c>
      <c r="H15" s="426"/>
      <c r="I15" s="277" t="str">
        <f>IF($B15="","",VLOOKUP($B15,#REF!,4))</f>
        <v/>
      </c>
      <c r="J15" s="205"/>
      <c r="K15" s="211"/>
      <c r="L15" s="212" t="str">
        <f>IF(K15="","",CONCATENATE(VLOOKUP($Y$3,$AB$1:$AK$1,K15)," pont"))</f>
        <v/>
      </c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ht="18.75" customHeight="1" x14ac:dyDescent="0.25">
      <c r="A18" s="205"/>
      <c r="B18" s="411"/>
      <c r="C18" s="411"/>
      <c r="D18" s="412" t="str">
        <f>E7</f>
        <v>MÓNUS</v>
      </c>
      <c r="E18" s="412"/>
      <c r="F18" s="412" t="str">
        <f>E9</f>
        <v>NAGY</v>
      </c>
      <c r="G18" s="412"/>
      <c r="H18" s="412" t="str">
        <f>E11</f>
        <v>S.NAGY</v>
      </c>
      <c r="I18" s="412"/>
      <c r="J18" s="412" t="str">
        <f>E13</f>
        <v>ÁGASVÁRI</v>
      </c>
      <c r="K18" s="412"/>
      <c r="L18" s="412" t="str">
        <f>E15</f>
        <v/>
      </c>
      <c r="M18" s="412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ht="18.75" customHeight="1" x14ac:dyDescent="0.25">
      <c r="A19" s="218" t="s">
        <v>99</v>
      </c>
      <c r="B19" s="413" t="str">
        <f>E7</f>
        <v>MÓNUS</v>
      </c>
      <c r="C19" s="413"/>
      <c r="D19" s="414"/>
      <c r="E19" s="414"/>
      <c r="F19" s="415" t="s">
        <v>406</v>
      </c>
      <c r="G19" s="416"/>
      <c r="H19" s="415" t="s">
        <v>406</v>
      </c>
      <c r="I19" s="416"/>
      <c r="J19" s="424" t="s">
        <v>408</v>
      </c>
      <c r="K19" s="425"/>
      <c r="L19" s="412"/>
      <c r="M19" s="412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ht="18.75" customHeight="1" x14ac:dyDescent="0.25">
      <c r="A20" s="218" t="s">
        <v>119</v>
      </c>
      <c r="B20" s="413" t="str">
        <f>E9</f>
        <v>NAGY</v>
      </c>
      <c r="C20" s="413"/>
      <c r="D20" s="415" t="s">
        <v>405</v>
      </c>
      <c r="E20" s="416"/>
      <c r="F20" s="414"/>
      <c r="G20" s="414"/>
      <c r="H20" s="415" t="s">
        <v>403</v>
      </c>
      <c r="I20" s="416"/>
      <c r="J20" s="415" t="s">
        <v>407</v>
      </c>
      <c r="K20" s="416"/>
      <c r="L20" s="412">
        <v>1</v>
      </c>
      <c r="M20" s="412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ht="18.75" customHeight="1" x14ac:dyDescent="0.25">
      <c r="A21" s="218" t="s">
        <v>122</v>
      </c>
      <c r="B21" s="413" t="str">
        <f>E11</f>
        <v>S.NAGY</v>
      </c>
      <c r="C21" s="413"/>
      <c r="D21" s="415" t="s">
        <v>405</v>
      </c>
      <c r="E21" s="416"/>
      <c r="F21" s="415" t="s">
        <v>404</v>
      </c>
      <c r="G21" s="416"/>
      <c r="H21" s="414"/>
      <c r="I21" s="414"/>
      <c r="J21" s="415" t="s">
        <v>405</v>
      </c>
      <c r="K21" s="416"/>
      <c r="L21" s="422"/>
      <c r="M21" s="422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ht="18.75" customHeight="1" x14ac:dyDescent="0.25">
      <c r="A22" s="218" t="s">
        <v>146</v>
      </c>
      <c r="B22" s="413" t="str">
        <f>E13</f>
        <v>ÁGASVÁRI</v>
      </c>
      <c r="C22" s="413"/>
      <c r="D22" s="415" t="s">
        <v>407</v>
      </c>
      <c r="E22" s="416"/>
      <c r="F22" s="415" t="s">
        <v>408</v>
      </c>
      <c r="G22" s="416"/>
      <c r="H22" s="424" t="s">
        <v>406</v>
      </c>
      <c r="I22" s="425"/>
      <c r="J22" s="414"/>
      <c r="K22" s="414"/>
      <c r="L22" s="422"/>
      <c r="M22" s="422"/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ht="18.75" customHeight="1" x14ac:dyDescent="0.25">
      <c r="A23" s="218" t="s">
        <v>154</v>
      </c>
      <c r="B23" s="413" t="str">
        <f>E15</f>
        <v/>
      </c>
      <c r="C23" s="413"/>
      <c r="D23" s="416"/>
      <c r="E23" s="416"/>
      <c r="F23" s="416"/>
      <c r="G23" s="416"/>
      <c r="H23" s="425"/>
      <c r="I23" s="425"/>
      <c r="J23" s="425"/>
      <c r="K23" s="425"/>
      <c r="L23" s="420"/>
      <c r="M23" s="420"/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x14ac:dyDescent="0.25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x14ac:dyDescent="0.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x14ac:dyDescent="0.25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37" x14ac:dyDescent="0.25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19"/>
      <c r="M32" s="205"/>
    </row>
    <row r="33" spans="1:18" x14ac:dyDescent="0.25">
      <c r="A33" s="220" t="s">
        <v>108</v>
      </c>
      <c r="B33" s="221"/>
      <c r="C33" s="222"/>
      <c r="D33" s="223" t="s">
        <v>126</v>
      </c>
      <c r="E33" s="224" t="s">
        <v>127</v>
      </c>
      <c r="F33" s="225"/>
      <c r="G33" s="223" t="s">
        <v>126</v>
      </c>
      <c r="H33" s="224" t="s">
        <v>128</v>
      </c>
      <c r="I33" s="226"/>
      <c r="J33" s="224" t="s">
        <v>129</v>
      </c>
      <c r="K33" s="227" t="s">
        <v>130</v>
      </c>
      <c r="L33" s="30"/>
      <c r="M33" s="225"/>
      <c r="P33" s="230"/>
      <c r="Q33" s="230"/>
      <c r="R33" s="190"/>
    </row>
    <row r="34" spans="1:18" x14ac:dyDescent="0.25">
      <c r="A34" s="231" t="s">
        <v>131</v>
      </c>
      <c r="B34" s="232"/>
      <c r="C34" s="233"/>
      <c r="D34" s="234"/>
      <c r="E34" s="417"/>
      <c r="F34" s="417"/>
      <c r="G34" s="235" t="s">
        <v>132</v>
      </c>
      <c r="H34" s="232"/>
      <c r="I34" s="236"/>
      <c r="J34" s="237"/>
      <c r="K34" s="238" t="s">
        <v>133</v>
      </c>
      <c r="L34" s="239"/>
      <c r="M34" s="257"/>
      <c r="P34" s="191"/>
      <c r="Q34" s="191"/>
      <c r="R34" s="241"/>
    </row>
    <row r="35" spans="1:18" x14ac:dyDescent="0.25">
      <c r="A35" s="242" t="s">
        <v>134</v>
      </c>
      <c r="B35" s="243"/>
      <c r="C35" s="244"/>
      <c r="D35" s="245"/>
      <c r="E35" s="418"/>
      <c r="F35" s="418"/>
      <c r="G35" s="246" t="s">
        <v>135</v>
      </c>
      <c r="H35" s="247"/>
      <c r="I35" s="248"/>
      <c r="J35" s="249"/>
      <c r="K35" s="250"/>
      <c r="L35" s="219"/>
      <c r="M35" s="251"/>
      <c r="P35" s="241"/>
      <c r="Q35" s="252"/>
      <c r="R35" s="241"/>
    </row>
    <row r="36" spans="1:18" x14ac:dyDescent="0.25">
      <c r="A36" s="253"/>
      <c r="B36" s="254"/>
      <c r="C36" s="255"/>
      <c r="D36" s="245"/>
      <c r="E36" s="256"/>
      <c r="F36" s="205"/>
      <c r="G36" s="246" t="s">
        <v>136</v>
      </c>
      <c r="H36" s="247"/>
      <c r="I36" s="248"/>
      <c r="J36" s="249"/>
      <c r="K36" s="238" t="s">
        <v>137</v>
      </c>
      <c r="L36" s="239"/>
      <c r="M36" s="257"/>
      <c r="P36" s="191"/>
      <c r="Q36" s="191"/>
      <c r="R36" s="241"/>
    </row>
    <row r="37" spans="1:18" x14ac:dyDescent="0.25">
      <c r="A37" s="258"/>
      <c r="B37" s="259"/>
      <c r="C37" s="260"/>
      <c r="D37" s="245"/>
      <c r="E37" s="256"/>
      <c r="F37" s="205"/>
      <c r="G37" s="246" t="s">
        <v>138</v>
      </c>
      <c r="H37" s="247"/>
      <c r="I37" s="248"/>
      <c r="J37" s="249"/>
      <c r="K37" s="261"/>
      <c r="L37" s="205"/>
      <c r="M37" s="240"/>
      <c r="P37" s="241"/>
      <c r="Q37" s="252"/>
      <c r="R37" s="241"/>
    </row>
    <row r="38" spans="1:18" x14ac:dyDescent="0.25">
      <c r="A38" s="262"/>
      <c r="B38" s="49"/>
      <c r="C38" s="263"/>
      <c r="D38" s="245"/>
      <c r="E38" s="256"/>
      <c r="F38" s="205"/>
      <c r="G38" s="246" t="s">
        <v>139</v>
      </c>
      <c r="H38" s="247"/>
      <c r="I38" s="248"/>
      <c r="J38" s="249"/>
      <c r="K38" s="242"/>
      <c r="L38" s="219"/>
      <c r="M38" s="251"/>
      <c r="P38" s="241"/>
      <c r="Q38" s="252"/>
      <c r="R38" s="241"/>
    </row>
    <row r="39" spans="1:18" x14ac:dyDescent="0.25">
      <c r="A39" s="264"/>
      <c r="B39" s="14"/>
      <c r="C39" s="260"/>
      <c r="D39" s="245"/>
      <c r="E39" s="256"/>
      <c r="F39" s="205"/>
      <c r="G39" s="246" t="s">
        <v>140</v>
      </c>
      <c r="H39" s="247"/>
      <c r="I39" s="248"/>
      <c r="J39" s="249"/>
      <c r="K39" s="238" t="s">
        <v>33</v>
      </c>
      <c r="L39" s="239"/>
      <c r="M39" s="257"/>
      <c r="P39" s="191"/>
      <c r="Q39" s="191"/>
      <c r="R39" s="241"/>
    </row>
    <row r="40" spans="1:18" x14ac:dyDescent="0.25">
      <c r="A40" s="264"/>
      <c r="B40" s="14"/>
      <c r="C40" s="265"/>
      <c r="D40" s="245"/>
      <c r="E40" s="256"/>
      <c r="F40" s="205"/>
      <c r="G40" s="246" t="s">
        <v>141</v>
      </c>
      <c r="H40" s="247"/>
      <c r="I40" s="248"/>
      <c r="J40" s="249"/>
      <c r="K40" s="261"/>
      <c r="L40" s="205"/>
      <c r="M40" s="240"/>
      <c r="P40" s="241"/>
      <c r="Q40" s="252"/>
      <c r="R40" s="241"/>
    </row>
    <row r="41" spans="1:18" x14ac:dyDescent="0.25">
      <c r="A41" s="266"/>
      <c r="B41" s="267"/>
      <c r="C41" s="268"/>
      <c r="D41" s="269"/>
      <c r="E41" s="270"/>
      <c r="F41" s="219"/>
      <c r="G41" s="271" t="s">
        <v>142</v>
      </c>
      <c r="H41" s="243"/>
      <c r="I41" s="272"/>
      <c r="J41" s="273"/>
      <c r="K41" s="242">
        <f>L4</f>
        <v>0</v>
      </c>
      <c r="L41" s="219"/>
      <c r="M41" s="251"/>
      <c r="P41" s="241"/>
      <c r="Q41" s="252"/>
      <c r="R41" s="274"/>
    </row>
  </sheetData>
  <sheetProtection selectLockedCells="1" selectUnlockedCells="1"/>
  <mergeCells count="50">
    <mergeCell ref="E34:F34"/>
    <mergeCell ref="E35:F35"/>
    <mergeCell ref="B23:C23"/>
    <mergeCell ref="D23:E23"/>
    <mergeCell ref="F23:G23"/>
    <mergeCell ref="J23:K23"/>
    <mergeCell ref="L23:M23"/>
    <mergeCell ref="B22:C22"/>
    <mergeCell ref="D22:E22"/>
    <mergeCell ref="F22:G22"/>
    <mergeCell ref="H22:I22"/>
    <mergeCell ref="J22:K22"/>
    <mergeCell ref="L22:M22"/>
    <mergeCell ref="H23:I23"/>
    <mergeCell ref="L20:M20"/>
    <mergeCell ref="B21:C21"/>
    <mergeCell ref="D21:E21"/>
    <mergeCell ref="F21:G21"/>
    <mergeCell ref="H21:I21"/>
    <mergeCell ref="J21:K21"/>
    <mergeCell ref="L21:M21"/>
    <mergeCell ref="B20:C20"/>
    <mergeCell ref="D20:E20"/>
    <mergeCell ref="F20:G20"/>
    <mergeCell ref="H20:I20"/>
    <mergeCell ref="J20:K20"/>
    <mergeCell ref="L18:M18"/>
    <mergeCell ref="B19:C19"/>
    <mergeCell ref="D19:E19"/>
    <mergeCell ref="F19:G19"/>
    <mergeCell ref="H19:I19"/>
    <mergeCell ref="J19:K19"/>
    <mergeCell ref="L19:M19"/>
    <mergeCell ref="B18:C18"/>
    <mergeCell ref="D18:E18"/>
    <mergeCell ref="F18:G18"/>
    <mergeCell ref="H18:I18"/>
    <mergeCell ref="J18:K18"/>
    <mergeCell ref="E11:F11"/>
    <mergeCell ref="G11:H11"/>
    <mergeCell ref="E13:F13"/>
    <mergeCell ref="G13:H13"/>
    <mergeCell ref="E15:F15"/>
    <mergeCell ref="G15:H15"/>
    <mergeCell ref="A1:F1"/>
    <mergeCell ref="A4:C4"/>
    <mergeCell ref="E7:F7"/>
    <mergeCell ref="G7:H7"/>
    <mergeCell ref="E9:F9"/>
    <mergeCell ref="G9:H9"/>
  </mergeCells>
  <conditionalFormatting sqref="E7 E9 E11 E15">
    <cfRule type="cellIs" dxfId="65" priority="2" stopIfTrue="1" operator="equal">
      <formula>"Bye"</formula>
    </cfRule>
  </conditionalFormatting>
  <conditionalFormatting sqref="E13">
    <cfRule type="cellIs" dxfId="64" priority="1" stopIfTrue="1" operator="equal">
      <formula>"Bye"</formula>
    </cfRule>
  </conditionalFormatting>
  <conditionalFormatting sqref="R41">
    <cfRule type="expression" dxfId="63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Munka28">
    <tabColor theme="9" tint="-0.249977111117893"/>
  </sheetPr>
  <dimension ref="A1:AS140"/>
  <sheetViews>
    <sheetView showZeros="0" tabSelected="1"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0" customWidth="1"/>
    <col min="11" max="11" width="10.6640625" customWidth="1"/>
    <col min="12" max="12" width="1.6640625" style="300" customWidth="1"/>
    <col min="13" max="13" width="10.6640625" customWidth="1"/>
    <col min="14" max="14" width="1.6640625" style="301" customWidth="1"/>
    <col min="15" max="15" width="10.6640625" customWidth="1"/>
    <col min="16" max="16" width="1.6640625" style="300" customWidth="1"/>
    <col min="17" max="17" width="10.6640625" customWidth="1"/>
    <col min="18" max="18" width="1.6640625" style="301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15" customWidth="1"/>
  </cols>
  <sheetData>
    <row r="1" spans="1:45" ht="21.75" customHeight="1" x14ac:dyDescent="0.25">
      <c r="A1" s="302" t="str">
        <f>Altalanos!$A$6</f>
        <v>Diákolimpia 2026</v>
      </c>
      <c r="B1" s="302"/>
      <c r="C1" s="170"/>
      <c r="D1" s="170"/>
      <c r="E1" s="170"/>
      <c r="F1" s="170"/>
      <c r="G1" s="170"/>
      <c r="H1" s="302"/>
      <c r="I1" s="172"/>
      <c r="J1" s="173"/>
      <c r="K1" s="171" t="s">
        <v>29</v>
      </c>
      <c r="L1" s="174"/>
      <c r="M1" s="175"/>
      <c r="N1" s="173"/>
      <c r="O1" s="173"/>
      <c r="P1" s="173"/>
      <c r="Q1" s="170"/>
      <c r="R1" s="173"/>
      <c r="S1" s="303"/>
      <c r="T1" s="304"/>
      <c r="U1" s="304"/>
      <c r="V1" s="304"/>
      <c r="W1" s="304"/>
      <c r="X1" s="304"/>
      <c r="Y1" s="304"/>
      <c r="Z1" s="304"/>
      <c r="AA1" s="304"/>
      <c r="AB1" s="178" t="e">
        <f>IF($Y$5=1,CONCATENATE(VLOOKUP($Y$3,$AA$2:$AH$14,2)),CONCATENATE(VLOOKUP($Y$3,$AA$16:$AH$25,2)))</f>
        <v>#N/A</v>
      </c>
      <c r="AC1" s="178" t="e">
        <f>IF($Y$5=1,CONCATENATE(VLOOKUP($Y$3,$AA$2:$AH$14,3)),CONCATENATE(VLOOKUP($Y$3,$AA$16:$AH$25,3)))</f>
        <v>#N/A</v>
      </c>
      <c r="AD1" s="178" t="e">
        <f>IF($Y$5=1,CONCATENATE(VLOOKUP($Y$3,$AA$2:$AH$14,4)),CONCATENATE(VLOOKUP($Y$3,$AA$16:$AH$25,4)))</f>
        <v>#N/A</v>
      </c>
      <c r="AE1" s="178" t="e">
        <f>IF($Y$5=1,CONCATENATE(VLOOKUP($Y$3,$AA$2:$AH$14,5)),CONCATENATE(VLOOKUP($Y$3,$AA$16:$AH$25,5)))</f>
        <v>#N/A</v>
      </c>
      <c r="AF1" s="178" t="e">
        <f>IF($Y$5=1,CONCATENATE(VLOOKUP($Y$3,$AA$2:$AH$14,6)),CONCATENATE(VLOOKUP($Y$3,$AA$16:$AH$25,6)))</f>
        <v>#N/A</v>
      </c>
      <c r="AG1" s="178" t="e">
        <f>IF($Y$5=1,CONCATENATE(VLOOKUP($Y$3,$AA$2:$AH$14,7)),CONCATENATE(VLOOKUP($Y$3,$AA$16:$AH$25,7)))</f>
        <v>#N/A</v>
      </c>
      <c r="AH1" s="178" t="e">
        <f>IF($Y$5=1,CONCATENATE(VLOOKUP($Y$3,$AA$2:$AH$14,8)),CONCATENATE(VLOOKUP($Y$3,$AA$16:$AH$25,8)))</f>
        <v>#N/A</v>
      </c>
      <c r="AI1" s="292"/>
      <c r="AJ1" s="292"/>
      <c r="AK1" s="292"/>
    </row>
    <row r="2" spans="1:45" x14ac:dyDescent="0.25">
      <c r="A2" s="179" t="s">
        <v>30</v>
      </c>
      <c r="B2" s="180"/>
      <c r="C2" s="180"/>
      <c r="D2" s="180"/>
      <c r="E2" s="397" t="str">
        <f>Altalanos!$C$8</f>
        <v>Fiú 3 kcs. A</v>
      </c>
      <c r="F2" s="180"/>
      <c r="G2" s="181"/>
      <c r="H2" s="182"/>
      <c r="I2" s="182"/>
      <c r="J2" s="183"/>
      <c r="K2" s="174"/>
      <c r="L2" s="174"/>
      <c r="M2" s="174"/>
      <c r="N2" s="183"/>
      <c r="O2" s="182"/>
      <c r="P2" s="183"/>
      <c r="Q2" s="182"/>
      <c r="R2" s="183"/>
      <c r="S2" s="305"/>
      <c r="T2" s="215"/>
      <c r="U2" s="215"/>
      <c r="V2" s="215"/>
      <c r="W2" s="215"/>
      <c r="X2" s="215"/>
      <c r="Y2" s="186"/>
      <c r="Z2" s="187"/>
      <c r="AA2" s="187" t="s">
        <v>99</v>
      </c>
      <c r="AB2" s="188">
        <v>300</v>
      </c>
      <c r="AC2" s="188">
        <v>250</v>
      </c>
      <c r="AD2" s="188">
        <v>200</v>
      </c>
      <c r="AE2" s="188">
        <v>150</v>
      </c>
      <c r="AF2" s="188">
        <v>120</v>
      </c>
      <c r="AG2" s="188">
        <v>90</v>
      </c>
      <c r="AH2" s="188">
        <v>40</v>
      </c>
      <c r="AI2" s="205"/>
      <c r="AJ2" s="205"/>
      <c r="AK2" s="205"/>
      <c r="AL2" s="215"/>
      <c r="AM2" s="215"/>
      <c r="AN2" s="215"/>
      <c r="AO2" s="215"/>
      <c r="AP2" s="215"/>
      <c r="AQ2" s="215"/>
      <c r="AR2" s="215"/>
      <c r="AS2" s="215"/>
    </row>
    <row r="3" spans="1:45" ht="11.25" customHeight="1" x14ac:dyDescent="0.25">
      <c r="A3" s="50" t="s">
        <v>22</v>
      </c>
      <c r="B3" s="50"/>
      <c r="C3" s="50"/>
      <c r="D3" s="50"/>
      <c r="E3" s="49"/>
      <c r="F3" s="50"/>
      <c r="G3" s="50" t="s">
        <v>15</v>
      </c>
      <c r="H3" s="50"/>
      <c r="I3" s="50"/>
      <c r="J3" s="189"/>
      <c r="K3" s="50" t="s">
        <v>34</v>
      </c>
      <c r="L3" s="189"/>
      <c r="M3" s="50"/>
      <c r="N3" s="189"/>
      <c r="O3" s="50"/>
      <c r="P3" s="189"/>
      <c r="Q3" s="50"/>
      <c r="R3" s="51" t="s">
        <v>35</v>
      </c>
      <c r="S3" s="306"/>
      <c r="T3" s="307"/>
      <c r="U3" s="307"/>
      <c r="V3" s="307"/>
      <c r="W3" s="307"/>
      <c r="X3" s="307"/>
      <c r="Y3" s="187" t="str">
        <f>IF(K4="OB","A",IF(K4="IX","W",IF(K4="","",K4)))</f>
        <v/>
      </c>
      <c r="Z3" s="187"/>
      <c r="AA3" s="187" t="s">
        <v>119</v>
      </c>
      <c r="AB3" s="188">
        <v>280</v>
      </c>
      <c r="AC3" s="188">
        <v>230</v>
      </c>
      <c r="AD3" s="188">
        <v>180</v>
      </c>
      <c r="AE3" s="188">
        <v>140</v>
      </c>
      <c r="AF3" s="188">
        <v>80</v>
      </c>
      <c r="AG3" s="188">
        <v>0</v>
      </c>
      <c r="AH3" s="188">
        <v>0</v>
      </c>
      <c r="AI3" s="205"/>
      <c r="AJ3" s="205"/>
      <c r="AK3" s="205"/>
      <c r="AL3" s="307"/>
      <c r="AM3" s="307"/>
      <c r="AN3" s="307"/>
      <c r="AO3" s="307"/>
      <c r="AP3" s="307"/>
      <c r="AQ3" s="307"/>
      <c r="AR3" s="307"/>
      <c r="AS3" s="307"/>
    </row>
    <row r="4" spans="1:45" ht="11.25" customHeight="1" x14ac:dyDescent="0.25">
      <c r="A4" s="406">
        <f>Altalanos!$A$10</f>
        <v>0</v>
      </c>
      <c r="B4" s="406"/>
      <c r="C4" s="406"/>
      <c r="D4" s="193"/>
      <c r="E4" s="194"/>
      <c r="F4" s="194"/>
      <c r="G4" s="194">
        <f>Altalanos!$C$10</f>
        <v>0</v>
      </c>
      <c r="H4" s="308"/>
      <c r="I4" s="194"/>
      <c r="J4" s="196"/>
      <c r="K4" s="195"/>
      <c r="L4" s="196"/>
      <c r="M4" s="309"/>
      <c r="N4" s="196"/>
      <c r="O4" s="194"/>
      <c r="P4" s="196"/>
      <c r="Q4" s="194"/>
      <c r="R4" s="197">
        <f>Altalanos!$E$10</f>
        <v>0</v>
      </c>
      <c r="S4" s="310"/>
      <c r="T4" s="311"/>
      <c r="U4" s="311"/>
      <c r="V4" s="311"/>
      <c r="W4" s="311"/>
      <c r="X4" s="311"/>
      <c r="Y4" s="187"/>
      <c r="Z4" s="187"/>
      <c r="AA4" s="187" t="s">
        <v>102</v>
      </c>
      <c r="AB4" s="188">
        <v>250</v>
      </c>
      <c r="AC4" s="188">
        <v>200</v>
      </c>
      <c r="AD4" s="188">
        <v>150</v>
      </c>
      <c r="AE4" s="188">
        <v>120</v>
      </c>
      <c r="AF4" s="188">
        <v>90</v>
      </c>
      <c r="AG4" s="188">
        <v>60</v>
      </c>
      <c r="AH4" s="188">
        <v>25</v>
      </c>
      <c r="AI4" s="205"/>
      <c r="AJ4" s="205"/>
      <c r="AK4" s="205"/>
      <c r="AL4" s="311"/>
      <c r="AM4" s="311"/>
      <c r="AN4" s="311"/>
      <c r="AO4" s="311"/>
      <c r="AP4" s="311"/>
      <c r="AQ4" s="311"/>
      <c r="AR4" s="311"/>
      <c r="AS4" s="311"/>
    </row>
    <row r="5" spans="1:45" x14ac:dyDescent="0.25">
      <c r="A5" s="259"/>
      <c r="B5" s="312" t="s">
        <v>172</v>
      </c>
      <c r="C5" s="313" t="s">
        <v>108</v>
      </c>
      <c r="D5" s="312" t="s">
        <v>173</v>
      </c>
      <c r="E5" s="312" t="s">
        <v>174</v>
      </c>
      <c r="F5" s="314" t="s">
        <v>25</v>
      </c>
      <c r="G5" s="314" t="s">
        <v>26</v>
      </c>
      <c r="H5" s="314"/>
      <c r="I5" s="314" t="s">
        <v>37</v>
      </c>
      <c r="J5" s="314"/>
      <c r="K5" s="312" t="s">
        <v>175</v>
      </c>
      <c r="L5" s="315"/>
      <c r="M5" s="312" t="s">
        <v>158</v>
      </c>
      <c r="N5" s="315"/>
      <c r="O5" s="312" t="s">
        <v>176</v>
      </c>
      <c r="P5" s="315"/>
      <c r="Q5" s="312"/>
      <c r="R5" s="316"/>
      <c r="S5" s="306"/>
      <c r="T5" s="307"/>
      <c r="U5" s="307"/>
      <c r="V5" s="307"/>
      <c r="W5" s="307"/>
      <c r="X5" s="307"/>
      <c r="Y5" s="187">
        <f>IF(OR(Altalanos!$A$8="F1",Altalanos!$A$8="F2",Altalanos!$A$8="N1",Altalanos!$A$8="N2"),1,2)</f>
        <v>2</v>
      </c>
      <c r="Z5" s="187"/>
      <c r="AA5" s="187" t="s">
        <v>105</v>
      </c>
      <c r="AB5" s="188">
        <v>200</v>
      </c>
      <c r="AC5" s="188">
        <v>150</v>
      </c>
      <c r="AD5" s="188">
        <v>120</v>
      </c>
      <c r="AE5" s="188">
        <v>90</v>
      </c>
      <c r="AF5" s="188">
        <v>60</v>
      </c>
      <c r="AG5" s="188">
        <v>40</v>
      </c>
      <c r="AH5" s="188">
        <v>15</v>
      </c>
      <c r="AI5" s="205"/>
      <c r="AJ5" s="205"/>
      <c r="AK5" s="205"/>
      <c r="AL5" s="307"/>
      <c r="AM5" s="307"/>
      <c r="AN5" s="307"/>
      <c r="AO5" s="307"/>
      <c r="AP5" s="307"/>
      <c r="AQ5" s="307"/>
      <c r="AR5" s="307"/>
      <c r="AS5" s="307"/>
    </row>
    <row r="6" spans="1:45" ht="11.1" customHeight="1" x14ac:dyDescent="0.25">
      <c r="A6" s="317"/>
      <c r="B6" s="318"/>
      <c r="C6" s="318"/>
      <c r="D6" s="318"/>
      <c r="E6" s="318"/>
      <c r="F6" s="317" t="str">
        <f>IF(Y3="","",CONCATENATE(VLOOKUP(Y3,AB1:AH1,4)," pont"))</f>
        <v/>
      </c>
      <c r="G6" s="319"/>
      <c r="H6" s="6"/>
      <c r="I6" s="319"/>
      <c r="J6" s="320"/>
      <c r="K6" s="318" t="str">
        <f>IF(Y3="","",CONCATENATE(VLOOKUP(Y3,AB1:AH1,3)," pont"))</f>
        <v/>
      </c>
      <c r="L6" s="320"/>
      <c r="M6" s="318" t="str">
        <f>IF(Y3="","",CONCATENATE(VLOOKUP(Y3,AB1:AH1,2)," pont"))</f>
        <v/>
      </c>
      <c r="N6" s="320"/>
      <c r="O6" s="318" t="str">
        <f>IF(Y3="","",CONCATENATE(VLOOKUP(Y3,AB1:AH1,1)," pont"))</f>
        <v/>
      </c>
      <c r="P6" s="320"/>
      <c r="Q6" s="318"/>
      <c r="R6" s="321"/>
      <c r="S6" s="306"/>
      <c r="T6" s="307"/>
      <c r="U6" s="307"/>
      <c r="V6" s="307"/>
      <c r="W6" s="307"/>
      <c r="X6" s="307"/>
      <c r="Y6" s="187"/>
      <c r="Z6" s="187"/>
      <c r="AA6" s="187" t="s">
        <v>115</v>
      </c>
      <c r="AB6" s="188">
        <v>150</v>
      </c>
      <c r="AC6" s="188">
        <v>120</v>
      </c>
      <c r="AD6" s="188">
        <v>90</v>
      </c>
      <c r="AE6" s="188">
        <v>60</v>
      </c>
      <c r="AF6" s="188">
        <v>40</v>
      </c>
      <c r="AG6" s="188">
        <v>25</v>
      </c>
      <c r="AH6" s="188">
        <v>10</v>
      </c>
      <c r="AI6" s="205"/>
      <c r="AJ6" s="205"/>
      <c r="AK6" s="205"/>
      <c r="AL6" s="307"/>
      <c r="AM6" s="307"/>
      <c r="AN6" s="307"/>
      <c r="AO6" s="307"/>
      <c r="AP6" s="307"/>
      <c r="AQ6" s="307"/>
      <c r="AR6" s="307"/>
      <c r="AS6" s="307"/>
    </row>
    <row r="7" spans="1:45" ht="12.9" customHeight="1" x14ac:dyDescent="0.25">
      <c r="A7" s="322">
        <v>1</v>
      </c>
      <c r="B7" s="323" t="str">
        <f>IF($E7="","",VLOOKUP($E7,'Fiú 3 kcs. A ELO'!$A$7:$O$22,14))</f>
        <v/>
      </c>
      <c r="C7" s="208" t="str">
        <f>IF($E7="","",VLOOKUP($E7,'Fiú 3 kcs. A ELO'!$A$7:$O$22,15))</f>
        <v/>
      </c>
      <c r="D7" s="208" t="str">
        <f>IF($E7="","",VLOOKUP($E7,'Fiú 3 kcs. A ELO'!$A$7:$O$22,5))</f>
        <v/>
      </c>
      <c r="E7" s="324"/>
      <c r="F7" s="284" t="s">
        <v>380</v>
      </c>
      <c r="G7" s="284" t="s">
        <v>381</v>
      </c>
      <c r="H7" s="284"/>
      <c r="I7" s="284" t="str">
        <f>IF($E7="","",VLOOKUP($E7,'Fiú 3 kcs. A ELO'!$A$7:$O$22,4))</f>
        <v/>
      </c>
      <c r="J7" s="325"/>
      <c r="K7" s="326"/>
      <c r="L7" s="326"/>
      <c r="M7" s="326"/>
      <c r="N7" s="326"/>
      <c r="O7" s="327"/>
      <c r="P7" s="328"/>
      <c r="Q7" s="329"/>
      <c r="R7" s="330"/>
      <c r="S7" s="331"/>
      <c r="T7" s="331"/>
      <c r="U7" s="332" t="str">
        <f>Birók!P21</f>
        <v>Bíró</v>
      </c>
      <c r="V7" s="331"/>
      <c r="W7" s="331"/>
      <c r="X7" s="331"/>
      <c r="Y7" s="187"/>
      <c r="Z7" s="187"/>
      <c r="AA7" s="187" t="s">
        <v>116</v>
      </c>
      <c r="AB7" s="188">
        <v>120</v>
      </c>
      <c r="AC7" s="188">
        <v>90</v>
      </c>
      <c r="AD7" s="188">
        <v>60</v>
      </c>
      <c r="AE7" s="188">
        <v>40</v>
      </c>
      <c r="AF7" s="188">
        <v>25</v>
      </c>
      <c r="AG7" s="188">
        <v>10</v>
      </c>
      <c r="AH7" s="188">
        <v>5</v>
      </c>
      <c r="AI7" s="205"/>
      <c r="AJ7" s="205"/>
      <c r="AK7" s="205"/>
      <c r="AL7" s="331"/>
      <c r="AM7" s="331"/>
      <c r="AN7" s="331"/>
      <c r="AO7" s="331"/>
      <c r="AP7" s="331"/>
      <c r="AQ7" s="331"/>
      <c r="AR7" s="331"/>
      <c r="AS7" s="331"/>
    </row>
    <row r="8" spans="1:45" ht="12.9" customHeight="1" x14ac:dyDescent="0.25">
      <c r="A8" s="333"/>
      <c r="B8" s="334"/>
      <c r="C8" s="335"/>
      <c r="D8" s="335"/>
      <c r="E8" s="334"/>
      <c r="F8" s="326"/>
      <c r="G8" s="326"/>
      <c r="H8" s="336"/>
      <c r="I8" s="337" t="s">
        <v>177</v>
      </c>
      <c r="J8" s="338" t="s">
        <v>436</v>
      </c>
      <c r="K8" s="339" t="str">
        <f>UPPER(IF(OR(J8="a",J8="as"),F7,IF(OR(J8="b",J8="bs"),F9,0)))</f>
        <v>ZAHORÁN</v>
      </c>
      <c r="L8" s="339"/>
      <c r="M8" s="326"/>
      <c r="N8" s="326"/>
      <c r="O8" s="327"/>
      <c r="P8" s="328"/>
      <c r="Q8" s="329"/>
      <c r="R8" s="330"/>
      <c r="S8" s="331"/>
      <c r="T8" s="331"/>
      <c r="U8" s="340" t="str">
        <f>Birók!P22</f>
        <v xml:space="preserve"> </v>
      </c>
      <c r="V8" s="331"/>
      <c r="W8" s="331"/>
      <c r="X8" s="331"/>
      <c r="Y8" s="187"/>
      <c r="Z8" s="187"/>
      <c r="AA8" s="187" t="s">
        <v>117</v>
      </c>
      <c r="AB8" s="188">
        <v>90</v>
      </c>
      <c r="AC8" s="188">
        <v>60</v>
      </c>
      <c r="AD8" s="188">
        <v>40</v>
      </c>
      <c r="AE8" s="188">
        <v>25</v>
      </c>
      <c r="AF8" s="188">
        <v>10</v>
      </c>
      <c r="AG8" s="188">
        <v>5</v>
      </c>
      <c r="AH8" s="188">
        <v>2</v>
      </c>
      <c r="AI8" s="205"/>
      <c r="AJ8" s="205"/>
      <c r="AK8" s="205"/>
      <c r="AL8" s="331"/>
      <c r="AM8" s="331"/>
      <c r="AN8" s="331"/>
      <c r="AO8" s="331"/>
      <c r="AP8" s="331"/>
      <c r="AQ8" s="331"/>
      <c r="AR8" s="331"/>
      <c r="AS8" s="331"/>
    </row>
    <row r="9" spans="1:45" ht="12.9" customHeight="1" x14ac:dyDescent="0.25">
      <c r="A9" s="333">
        <v>2</v>
      </c>
      <c r="B9" s="323" t="str">
        <f>IF($E9="","",VLOOKUP($E9,'Fiú 3 kcs. A ELO'!$A$7:$O$22,14))</f>
        <v/>
      </c>
      <c r="C9" s="208" t="str">
        <f>IF($E9="","",VLOOKUP($E9,'Fiú 3 kcs. A ELO'!$A$7:$O$22,15))</f>
        <v/>
      </c>
      <c r="D9" s="208" t="str">
        <f>IF($E9="","",VLOOKUP($E9,'Fiú 3 kcs. A ELO'!$A$7:$O$22,5))</f>
        <v/>
      </c>
      <c r="E9" s="324"/>
      <c r="F9" s="209" t="s">
        <v>124</v>
      </c>
      <c r="G9" s="209" t="str">
        <f>IF($E9="","",VLOOKUP($E9,'Fiú 3 kcs. A ELO'!$A$7:$O$22,3))</f>
        <v/>
      </c>
      <c r="H9" s="209"/>
      <c r="I9" s="209" t="str">
        <f>IF($E9="","",VLOOKUP($E9,'Fiú 3 kcs. A ELO'!$A$7:$O$22,4))</f>
        <v/>
      </c>
      <c r="J9" s="341"/>
      <c r="K9" s="326"/>
      <c r="L9" s="342"/>
      <c r="M9" s="326"/>
      <c r="N9" s="326"/>
      <c r="O9" s="327"/>
      <c r="P9" s="328"/>
      <c r="Q9" s="329"/>
      <c r="R9" s="330"/>
      <c r="S9" s="331"/>
      <c r="T9" s="331"/>
      <c r="U9" s="340" t="str">
        <f>Birók!P23</f>
        <v xml:space="preserve"> </v>
      </c>
      <c r="V9" s="331"/>
      <c r="W9" s="331"/>
      <c r="X9" s="331"/>
      <c r="Y9" s="187"/>
      <c r="Z9" s="187"/>
      <c r="AA9" s="187" t="s">
        <v>118</v>
      </c>
      <c r="AB9" s="188">
        <v>60</v>
      </c>
      <c r="AC9" s="188">
        <v>40</v>
      </c>
      <c r="AD9" s="188">
        <v>25</v>
      </c>
      <c r="AE9" s="188">
        <v>10</v>
      </c>
      <c r="AF9" s="188">
        <v>5</v>
      </c>
      <c r="AG9" s="188">
        <v>2</v>
      </c>
      <c r="AH9" s="188">
        <v>1</v>
      </c>
      <c r="AI9" s="205"/>
      <c r="AJ9" s="205"/>
      <c r="AK9" s="205"/>
      <c r="AL9" s="331"/>
      <c r="AM9" s="331"/>
      <c r="AN9" s="331"/>
      <c r="AO9" s="331"/>
      <c r="AP9" s="331"/>
      <c r="AQ9" s="331"/>
      <c r="AR9" s="331"/>
      <c r="AS9" s="331"/>
    </row>
    <row r="10" spans="1:45" ht="12.9" customHeight="1" x14ac:dyDescent="0.25">
      <c r="A10" s="333"/>
      <c r="B10" s="334"/>
      <c r="C10" s="335"/>
      <c r="D10" s="335"/>
      <c r="E10" s="343"/>
      <c r="F10" s="326"/>
      <c r="G10" s="326"/>
      <c r="H10" s="336"/>
      <c r="I10" s="326"/>
      <c r="J10" s="344"/>
      <c r="K10" s="337" t="s">
        <v>177</v>
      </c>
      <c r="L10" s="345" t="s">
        <v>438</v>
      </c>
      <c r="M10" s="339" t="str">
        <f>UPPER(IF(OR(L10="a",L10="as"),K8,IF(OR(L10="b",L10="bs"),K12,0)))</f>
        <v xml:space="preserve">HAMSIK </v>
      </c>
      <c r="N10" s="346"/>
      <c r="O10" s="347"/>
      <c r="P10" s="347"/>
      <c r="Q10" s="329"/>
      <c r="R10" s="330"/>
      <c r="S10" s="331"/>
      <c r="T10" s="331"/>
      <c r="U10" s="340" t="str">
        <f>Birók!P24</f>
        <v xml:space="preserve"> </v>
      </c>
      <c r="V10" s="331"/>
      <c r="W10" s="331"/>
      <c r="X10" s="331"/>
      <c r="Y10" s="187"/>
      <c r="Z10" s="187"/>
      <c r="AA10" s="187" t="s">
        <v>120</v>
      </c>
      <c r="AB10" s="188">
        <v>40</v>
      </c>
      <c r="AC10" s="188">
        <v>25</v>
      </c>
      <c r="AD10" s="188">
        <v>15</v>
      </c>
      <c r="AE10" s="188">
        <v>7</v>
      </c>
      <c r="AF10" s="188">
        <v>4</v>
      </c>
      <c r="AG10" s="188">
        <v>1</v>
      </c>
      <c r="AH10" s="188">
        <v>0</v>
      </c>
      <c r="AI10" s="205"/>
      <c r="AJ10" s="205"/>
      <c r="AK10" s="205"/>
      <c r="AL10" s="331"/>
      <c r="AM10" s="331"/>
      <c r="AN10" s="331"/>
      <c r="AO10" s="331"/>
      <c r="AP10" s="331"/>
      <c r="AQ10" s="331"/>
      <c r="AR10" s="331"/>
      <c r="AS10" s="331"/>
    </row>
    <row r="11" spans="1:45" ht="12.9" customHeight="1" x14ac:dyDescent="0.25">
      <c r="A11" s="333">
        <v>3</v>
      </c>
      <c r="B11" s="323" t="str">
        <f>IF($E11="","",VLOOKUP($E11,'Fiú 3 kcs. A ELO'!$A$7:$O$22,14))</f>
        <v/>
      </c>
      <c r="C11" s="208" t="str">
        <f>IF($E11="","",VLOOKUP($E11,'Fiú 3 kcs. A ELO'!$A$7:$O$22,15))</f>
        <v/>
      </c>
      <c r="D11" s="208" t="str">
        <f>IF($E11="","",VLOOKUP($E11,'Fiú 3 kcs. A ELO'!$A$7:$O$22,5))</f>
        <v/>
      </c>
      <c r="E11" s="324"/>
      <c r="F11" s="209" t="s">
        <v>440</v>
      </c>
      <c r="G11" s="209" t="s">
        <v>291</v>
      </c>
      <c r="H11" s="209"/>
      <c r="I11" s="209" t="str">
        <f>IF($E11="","",VLOOKUP($E11,'Fiú 3 kcs. A ELO'!$A$7:$O$22,4))</f>
        <v/>
      </c>
      <c r="J11" s="325"/>
      <c r="K11" s="326"/>
      <c r="L11" s="348"/>
      <c r="M11" s="347" t="s">
        <v>403</v>
      </c>
      <c r="N11" s="349"/>
      <c r="O11" s="347"/>
      <c r="P11" s="347"/>
      <c r="Q11" s="329"/>
      <c r="R11" s="330"/>
      <c r="S11" s="331"/>
      <c r="T11" s="331"/>
      <c r="U11" s="340" t="str">
        <f>Birók!P25</f>
        <v xml:space="preserve"> </v>
      </c>
      <c r="V11" s="331"/>
      <c r="W11" s="331"/>
      <c r="X11" s="331"/>
      <c r="Y11" s="187"/>
      <c r="Z11" s="187"/>
      <c r="AA11" s="187" t="s">
        <v>121</v>
      </c>
      <c r="AB11" s="188">
        <v>25</v>
      </c>
      <c r="AC11" s="188">
        <v>15</v>
      </c>
      <c r="AD11" s="188">
        <v>10</v>
      </c>
      <c r="AE11" s="188">
        <v>6</v>
      </c>
      <c r="AF11" s="188">
        <v>3</v>
      </c>
      <c r="AG11" s="188">
        <v>1</v>
      </c>
      <c r="AH11" s="188">
        <v>0</v>
      </c>
      <c r="AI11" s="205"/>
      <c r="AJ11" s="205"/>
      <c r="AK11" s="205"/>
      <c r="AL11" s="331"/>
      <c r="AM11" s="331"/>
      <c r="AN11" s="331"/>
      <c r="AO11" s="331"/>
      <c r="AP11" s="331"/>
      <c r="AQ11" s="331"/>
      <c r="AR11" s="331"/>
      <c r="AS11" s="331"/>
    </row>
    <row r="12" spans="1:45" ht="12.9" customHeight="1" x14ac:dyDescent="0.25">
      <c r="A12" s="333"/>
      <c r="B12" s="334"/>
      <c r="C12" s="335"/>
      <c r="D12" s="335"/>
      <c r="E12" s="343"/>
      <c r="F12" s="326"/>
      <c r="G12" s="326"/>
      <c r="H12" s="336"/>
      <c r="I12" s="337" t="s">
        <v>177</v>
      </c>
      <c r="J12" s="338" t="s">
        <v>436</v>
      </c>
      <c r="K12" s="339" t="str">
        <f>UPPER(IF(OR(J12="a",J12="as"),F11,IF(OR(J12="b",J12="bs"),F13,0)))</f>
        <v xml:space="preserve">HAMSIK </v>
      </c>
      <c r="L12" s="350"/>
      <c r="M12" s="326"/>
      <c r="N12" s="349"/>
      <c r="O12" s="347"/>
      <c r="P12" s="347"/>
      <c r="Q12" s="329"/>
      <c r="R12" s="330"/>
      <c r="S12" s="331"/>
      <c r="T12" s="331"/>
      <c r="U12" s="340" t="str">
        <f>Birók!P26</f>
        <v xml:space="preserve"> </v>
      </c>
      <c r="V12" s="331"/>
      <c r="W12" s="331"/>
      <c r="X12" s="331"/>
      <c r="Y12" s="187"/>
      <c r="Z12" s="187"/>
      <c r="AA12" s="187" t="s">
        <v>123</v>
      </c>
      <c r="AB12" s="188">
        <v>15</v>
      </c>
      <c r="AC12" s="188">
        <v>10</v>
      </c>
      <c r="AD12" s="188">
        <v>6</v>
      </c>
      <c r="AE12" s="188">
        <v>3</v>
      </c>
      <c r="AF12" s="188">
        <v>1</v>
      </c>
      <c r="AG12" s="188">
        <v>0</v>
      </c>
      <c r="AH12" s="188">
        <v>0</v>
      </c>
      <c r="AI12" s="205"/>
      <c r="AJ12" s="205"/>
      <c r="AK12" s="205"/>
      <c r="AL12" s="331"/>
      <c r="AM12" s="331"/>
      <c r="AN12" s="331"/>
      <c r="AO12" s="331"/>
      <c r="AP12" s="331"/>
      <c r="AQ12" s="331"/>
      <c r="AR12" s="331"/>
      <c r="AS12" s="331"/>
    </row>
    <row r="13" spans="1:45" ht="12.9" customHeight="1" x14ac:dyDescent="0.25">
      <c r="A13" s="333">
        <v>4</v>
      </c>
      <c r="B13" s="323" t="str">
        <f>IF($E13="","",VLOOKUP($E13,'Fiú 3 kcs. A ELO'!$A$7:$O$22,14))</f>
        <v/>
      </c>
      <c r="C13" s="208" t="str">
        <f>IF($E13="","",VLOOKUP($E13,'Fiú 3 kcs. A ELO'!$A$7:$O$22,15))</f>
        <v/>
      </c>
      <c r="D13" s="208" t="str">
        <f>IF($E13="","",VLOOKUP($E13,'Fiú 3 kcs. A ELO'!$A$7:$O$22,5))</f>
        <v/>
      </c>
      <c r="E13" s="324"/>
      <c r="F13" s="209" t="s">
        <v>124</v>
      </c>
      <c r="G13" s="209" t="str">
        <f>IF($E13="","",VLOOKUP($E13,'Fiú 3 kcs. A ELO'!$A$7:$O$22,3))</f>
        <v/>
      </c>
      <c r="H13" s="209"/>
      <c r="I13" s="209" t="str">
        <f>IF($E13="","",VLOOKUP($E13,'Fiú 3 kcs. A ELO'!$A$7:$O$22,4))</f>
        <v/>
      </c>
      <c r="J13" s="351"/>
      <c r="K13" s="326"/>
      <c r="L13" s="326"/>
      <c r="M13" s="326"/>
      <c r="N13" s="349"/>
      <c r="O13" s="347"/>
      <c r="P13" s="347"/>
      <c r="Q13" s="329"/>
      <c r="R13" s="330"/>
      <c r="S13" s="331"/>
      <c r="T13" s="331"/>
      <c r="U13" s="340" t="str">
        <f>Birók!P27</f>
        <v xml:space="preserve"> </v>
      </c>
      <c r="V13" s="331"/>
      <c r="W13" s="331"/>
      <c r="X13" s="331"/>
      <c r="Y13" s="187"/>
      <c r="Z13" s="187"/>
      <c r="AA13" s="187" t="s">
        <v>124</v>
      </c>
      <c r="AB13" s="188">
        <v>10</v>
      </c>
      <c r="AC13" s="188">
        <v>6</v>
      </c>
      <c r="AD13" s="188">
        <v>3</v>
      </c>
      <c r="AE13" s="188">
        <v>1</v>
      </c>
      <c r="AF13" s="188">
        <v>0</v>
      </c>
      <c r="AG13" s="188">
        <v>0</v>
      </c>
      <c r="AH13" s="188">
        <v>0</v>
      </c>
      <c r="AI13" s="205"/>
      <c r="AJ13" s="205"/>
      <c r="AK13" s="205"/>
      <c r="AL13" s="331"/>
      <c r="AM13" s="331"/>
      <c r="AN13" s="331"/>
      <c r="AO13" s="331"/>
      <c r="AP13" s="331"/>
      <c r="AQ13" s="331"/>
      <c r="AR13" s="331"/>
      <c r="AS13" s="331"/>
    </row>
    <row r="14" spans="1:45" ht="12.9" customHeight="1" x14ac:dyDescent="0.25">
      <c r="A14" s="333"/>
      <c r="B14" s="334"/>
      <c r="C14" s="335"/>
      <c r="D14" s="335"/>
      <c r="E14" s="343"/>
      <c r="F14" s="326"/>
      <c r="G14" s="326"/>
      <c r="H14" s="336"/>
      <c r="I14" s="326"/>
      <c r="J14" s="344"/>
      <c r="K14" s="326"/>
      <c r="L14" s="326"/>
      <c r="M14" s="337" t="s">
        <v>177</v>
      </c>
      <c r="N14" s="345" t="s">
        <v>436</v>
      </c>
      <c r="O14" s="339" t="str">
        <f>UPPER(IF(OR(N14="a",N14="as"),M10,IF(OR(N14="b",N14="bs"),M18,0)))</f>
        <v xml:space="preserve">HAMSIK </v>
      </c>
      <c r="P14" s="346"/>
      <c r="Q14" s="329"/>
      <c r="R14" s="330"/>
      <c r="S14" s="331"/>
      <c r="T14" s="331"/>
      <c r="U14" s="340" t="str">
        <f>Birók!P28</f>
        <v xml:space="preserve"> </v>
      </c>
      <c r="V14" s="331"/>
      <c r="W14" s="331"/>
      <c r="X14" s="331"/>
      <c r="Y14" s="187"/>
      <c r="Z14" s="187"/>
      <c r="AA14" s="187" t="s">
        <v>125</v>
      </c>
      <c r="AB14" s="188">
        <v>3</v>
      </c>
      <c r="AC14" s="188">
        <v>2</v>
      </c>
      <c r="AD14" s="188">
        <v>1</v>
      </c>
      <c r="AE14" s="188">
        <v>0</v>
      </c>
      <c r="AF14" s="188">
        <v>0</v>
      </c>
      <c r="AG14" s="188">
        <v>0</v>
      </c>
      <c r="AH14" s="188">
        <v>0</v>
      </c>
      <c r="AI14" s="205"/>
      <c r="AJ14" s="205"/>
      <c r="AK14" s="205"/>
      <c r="AL14" s="331"/>
      <c r="AM14" s="331"/>
      <c r="AN14" s="331"/>
      <c r="AO14" s="331"/>
      <c r="AP14" s="331"/>
      <c r="AQ14" s="331"/>
      <c r="AR14" s="331"/>
      <c r="AS14" s="331"/>
    </row>
    <row r="15" spans="1:45" ht="12.9" customHeight="1" x14ac:dyDescent="0.25">
      <c r="A15" s="333">
        <v>5</v>
      </c>
      <c r="B15" s="323" t="str">
        <f>IF($E15="","",VLOOKUP($E15,'Fiú 3 kcs. A ELO'!$A$7:$O$22,14))</f>
        <v/>
      </c>
      <c r="C15" s="208" t="str">
        <f>IF($E15="","",VLOOKUP($E15,'Fiú 3 kcs. A ELO'!$A$7:$O$22,15))</f>
        <v/>
      </c>
      <c r="D15" s="208" t="str">
        <f>IF($E15="","",VLOOKUP($E15,'Fiú 3 kcs. A ELO'!$A$7:$O$22,5))</f>
        <v/>
      </c>
      <c r="E15" s="324"/>
      <c r="F15" s="209" t="s">
        <v>441</v>
      </c>
      <c r="G15" s="209" t="s">
        <v>301</v>
      </c>
      <c r="H15" s="209"/>
      <c r="I15" s="209" t="str">
        <f>IF($E15="","",VLOOKUP($E15,'Fiú 3 kcs. A ELO'!$A$7:$O$22,4))</f>
        <v/>
      </c>
      <c r="J15" s="352"/>
      <c r="K15" s="326"/>
      <c r="L15" s="326"/>
      <c r="M15" s="326"/>
      <c r="N15" s="349"/>
      <c r="O15" s="347" t="s">
        <v>403</v>
      </c>
      <c r="P15" s="347"/>
      <c r="Q15" s="329"/>
      <c r="R15" s="330"/>
      <c r="S15" s="331"/>
      <c r="T15" s="331"/>
      <c r="U15" s="340" t="str">
        <f>Birók!P29</f>
        <v xml:space="preserve"> </v>
      </c>
      <c r="V15" s="331"/>
      <c r="W15" s="331"/>
      <c r="X15" s="331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205"/>
      <c r="AJ15" s="205"/>
      <c r="AK15" s="205"/>
      <c r="AL15" s="331"/>
      <c r="AM15" s="331"/>
      <c r="AN15" s="331"/>
      <c r="AO15" s="331"/>
      <c r="AP15" s="331"/>
      <c r="AQ15" s="331"/>
      <c r="AR15" s="331"/>
      <c r="AS15" s="331"/>
    </row>
    <row r="16" spans="1:45" ht="12.9" customHeight="1" x14ac:dyDescent="0.25">
      <c r="A16" s="333"/>
      <c r="B16" s="334"/>
      <c r="C16" s="335"/>
      <c r="D16" s="335"/>
      <c r="E16" s="343"/>
      <c r="F16" s="326"/>
      <c r="G16" s="326"/>
      <c r="H16" s="336"/>
      <c r="I16" s="337" t="s">
        <v>177</v>
      </c>
      <c r="J16" s="338" t="s">
        <v>436</v>
      </c>
      <c r="K16" s="339" t="str">
        <f>UPPER(IF(OR(J16="a",J16="as"),F15,IF(OR(J16="b",J16="bs"),F17,0)))</f>
        <v>TÍMÁR</v>
      </c>
      <c r="L16" s="339"/>
      <c r="M16" s="326"/>
      <c r="N16" s="349"/>
      <c r="O16" s="337"/>
      <c r="P16" s="347"/>
      <c r="Q16" s="329"/>
      <c r="R16" s="330"/>
      <c r="S16" s="331"/>
      <c r="T16" s="331"/>
      <c r="U16" s="353" t="str">
        <f>Birók!P30</f>
        <v>Egyik sem</v>
      </c>
      <c r="V16" s="331"/>
      <c r="W16" s="331"/>
      <c r="X16" s="331"/>
      <c r="Y16" s="187"/>
      <c r="Z16" s="187"/>
      <c r="AA16" s="187" t="s">
        <v>99</v>
      </c>
      <c r="AB16" s="188">
        <v>150</v>
      </c>
      <c r="AC16" s="188">
        <v>120</v>
      </c>
      <c r="AD16" s="188">
        <v>90</v>
      </c>
      <c r="AE16" s="188">
        <v>60</v>
      </c>
      <c r="AF16" s="188">
        <v>40</v>
      </c>
      <c r="AG16" s="188">
        <v>25</v>
      </c>
      <c r="AH16" s="188">
        <v>15</v>
      </c>
      <c r="AI16" s="205"/>
      <c r="AJ16" s="205"/>
      <c r="AK16" s="205"/>
      <c r="AL16" s="331"/>
      <c r="AM16" s="331"/>
      <c r="AN16" s="331"/>
      <c r="AO16" s="331"/>
      <c r="AP16" s="331"/>
      <c r="AQ16" s="331"/>
      <c r="AR16" s="331"/>
      <c r="AS16" s="331"/>
    </row>
    <row r="17" spans="1:45" ht="12.9" customHeight="1" x14ac:dyDescent="0.25">
      <c r="A17" s="333">
        <v>6</v>
      </c>
      <c r="B17" s="323" t="str">
        <f>IF($E17="","",VLOOKUP($E17,'Fiú 3 kcs. A ELO'!$A$7:$O$22,14))</f>
        <v/>
      </c>
      <c r="C17" s="208" t="str">
        <f>IF($E17="","",VLOOKUP($E17,'Fiú 3 kcs. A ELO'!$A$7:$O$22,15))</f>
        <v/>
      </c>
      <c r="D17" s="208" t="str">
        <f>IF($E17="","",VLOOKUP($E17,'Fiú 3 kcs. A ELO'!$A$7:$O$22,5))</f>
        <v/>
      </c>
      <c r="E17" s="324"/>
      <c r="F17" s="209" t="s">
        <v>442</v>
      </c>
      <c r="G17" s="209" t="str">
        <f>IF($E17="","",VLOOKUP($E17,'Fiú 3 kcs. A ELO'!$A$7:$O$22,3))</f>
        <v/>
      </c>
      <c r="H17" s="209"/>
      <c r="I17" s="209" t="str">
        <f>IF($E17="","",VLOOKUP($E17,'Fiú 3 kcs. A ELO'!$A$7:$O$22,4))</f>
        <v/>
      </c>
      <c r="J17" s="341"/>
      <c r="K17" s="326"/>
      <c r="L17" s="342"/>
      <c r="M17" s="326"/>
      <c r="N17" s="349"/>
      <c r="O17" s="347"/>
      <c r="P17" s="347"/>
      <c r="Q17" s="329"/>
      <c r="R17" s="330"/>
      <c r="S17" s="331"/>
      <c r="T17" s="331"/>
      <c r="U17" s="331"/>
      <c r="V17" s="331"/>
      <c r="W17" s="331"/>
      <c r="X17" s="331"/>
      <c r="Y17" s="187"/>
      <c r="Z17" s="187"/>
      <c r="AA17" s="187" t="s">
        <v>102</v>
      </c>
      <c r="AB17" s="188">
        <v>120</v>
      </c>
      <c r="AC17" s="188">
        <v>90</v>
      </c>
      <c r="AD17" s="188">
        <v>60</v>
      </c>
      <c r="AE17" s="188">
        <v>40</v>
      </c>
      <c r="AF17" s="188">
        <v>25</v>
      </c>
      <c r="AG17" s="188">
        <v>15</v>
      </c>
      <c r="AH17" s="188">
        <v>8</v>
      </c>
      <c r="AI17" s="205"/>
      <c r="AJ17" s="205"/>
      <c r="AK17" s="205"/>
      <c r="AL17" s="331"/>
      <c r="AM17" s="331"/>
      <c r="AN17" s="331"/>
      <c r="AO17" s="331"/>
      <c r="AP17" s="331"/>
      <c r="AQ17" s="331"/>
      <c r="AR17" s="331"/>
      <c r="AS17" s="331"/>
    </row>
    <row r="18" spans="1:45" ht="12.9" customHeight="1" x14ac:dyDescent="0.25">
      <c r="A18" s="333"/>
      <c r="B18" s="334"/>
      <c r="C18" s="335"/>
      <c r="D18" s="335"/>
      <c r="E18" s="343"/>
      <c r="F18" s="326"/>
      <c r="G18" s="326"/>
      <c r="H18" s="336"/>
      <c r="I18" s="326"/>
      <c r="J18" s="344"/>
      <c r="K18" s="337" t="s">
        <v>177</v>
      </c>
      <c r="L18" s="345" t="s">
        <v>436</v>
      </c>
      <c r="M18" s="339" t="str">
        <f>UPPER(IF(OR(L18="a",L18="as"),K16,IF(OR(L18="b",L18="bs"),K20,0)))</f>
        <v>TÍMÁR</v>
      </c>
      <c r="N18" s="354"/>
      <c r="O18" s="347"/>
      <c r="P18" s="347"/>
      <c r="Q18" s="329"/>
      <c r="R18" s="330"/>
      <c r="S18" s="331"/>
      <c r="T18" s="331"/>
      <c r="U18" s="331"/>
      <c r="V18" s="331"/>
      <c r="W18" s="331"/>
      <c r="X18" s="331"/>
      <c r="Y18" s="187"/>
      <c r="Z18" s="187"/>
      <c r="AA18" s="187" t="s">
        <v>105</v>
      </c>
      <c r="AB18" s="188">
        <v>90</v>
      </c>
      <c r="AC18" s="188">
        <v>60</v>
      </c>
      <c r="AD18" s="188">
        <v>40</v>
      </c>
      <c r="AE18" s="188">
        <v>25</v>
      </c>
      <c r="AF18" s="188">
        <v>15</v>
      </c>
      <c r="AG18" s="188">
        <v>8</v>
      </c>
      <c r="AH18" s="188">
        <v>4</v>
      </c>
      <c r="AI18" s="205"/>
      <c r="AJ18" s="205"/>
      <c r="AK18" s="205"/>
      <c r="AL18" s="331"/>
      <c r="AM18" s="331"/>
      <c r="AN18" s="331"/>
      <c r="AO18" s="331"/>
      <c r="AP18" s="331"/>
      <c r="AQ18" s="331"/>
      <c r="AR18" s="331"/>
      <c r="AS18" s="331"/>
    </row>
    <row r="19" spans="1:45" ht="12.9" customHeight="1" x14ac:dyDescent="0.25">
      <c r="A19" s="333">
        <v>7</v>
      </c>
      <c r="B19" s="323" t="str">
        <f>IF($E19="","",VLOOKUP($E19,'Fiú 3 kcs. A ELO'!$A$7:$O$22,14))</f>
        <v/>
      </c>
      <c r="C19" s="208" t="str">
        <f>IF($E19="","",VLOOKUP($E19,'Fiú 3 kcs. A ELO'!$A$7:$O$22,15))</f>
        <v/>
      </c>
      <c r="D19" s="208" t="str">
        <f>IF($E19="","",VLOOKUP($E19,'Fiú 3 kcs. A ELO'!$A$7:$O$22,5))</f>
        <v/>
      </c>
      <c r="E19" s="324"/>
      <c r="F19" s="209" t="s">
        <v>124</v>
      </c>
      <c r="G19" s="209" t="str">
        <f>IF($E19="","",VLOOKUP($E19,'Fiú 3 kcs. A ELO'!$A$7:$O$22,3))</f>
        <v/>
      </c>
      <c r="H19" s="209"/>
      <c r="I19" s="209" t="str">
        <f>IF($E19="","",VLOOKUP($E19,'Fiú 3 kcs. A ELO'!$A$7:$O$22,4))</f>
        <v/>
      </c>
      <c r="J19" s="325"/>
      <c r="K19" s="326"/>
      <c r="L19" s="348"/>
      <c r="M19" s="347" t="s">
        <v>407</v>
      </c>
      <c r="N19" s="347"/>
      <c r="O19" s="347"/>
      <c r="P19" s="347"/>
      <c r="Q19" s="329"/>
      <c r="R19" s="330"/>
      <c r="S19" s="331"/>
      <c r="T19" s="331"/>
      <c r="U19" s="331"/>
      <c r="V19" s="331"/>
      <c r="W19" s="331"/>
      <c r="X19" s="331"/>
      <c r="Y19" s="187"/>
      <c r="Z19" s="187"/>
      <c r="AA19" s="187" t="s">
        <v>115</v>
      </c>
      <c r="AB19" s="188">
        <v>60</v>
      </c>
      <c r="AC19" s="188">
        <v>40</v>
      </c>
      <c r="AD19" s="188">
        <v>25</v>
      </c>
      <c r="AE19" s="188">
        <v>15</v>
      </c>
      <c r="AF19" s="188">
        <v>8</v>
      </c>
      <c r="AG19" s="188">
        <v>4</v>
      </c>
      <c r="AH19" s="188">
        <v>2</v>
      </c>
      <c r="AI19" s="205"/>
      <c r="AJ19" s="205"/>
      <c r="AK19" s="205"/>
      <c r="AL19" s="331"/>
      <c r="AM19" s="331"/>
      <c r="AN19" s="331"/>
      <c r="AO19" s="331"/>
      <c r="AP19" s="331"/>
      <c r="AQ19" s="331"/>
      <c r="AR19" s="331"/>
      <c r="AS19" s="331"/>
    </row>
    <row r="20" spans="1:45" ht="12.9" customHeight="1" x14ac:dyDescent="0.25">
      <c r="A20" s="333"/>
      <c r="B20" s="334"/>
      <c r="C20" s="335"/>
      <c r="D20" s="335"/>
      <c r="E20" s="334"/>
      <c r="F20" s="326"/>
      <c r="G20" s="326"/>
      <c r="H20" s="336"/>
      <c r="I20" s="337" t="s">
        <v>177</v>
      </c>
      <c r="J20" s="338" t="s">
        <v>438</v>
      </c>
      <c r="K20" s="339" t="str">
        <f>UPPER(IF(OR(J20="a",J20="as"),F19,IF(OR(J20="b",J20="bs"),F21,0)))</f>
        <v>NAGY</v>
      </c>
      <c r="L20" s="350"/>
      <c r="M20" s="326"/>
      <c r="N20" s="347"/>
      <c r="O20" s="347"/>
      <c r="P20" s="347"/>
      <c r="Q20" s="329"/>
      <c r="R20" s="330"/>
      <c r="S20" s="331"/>
      <c r="T20" s="331"/>
      <c r="U20" s="331"/>
      <c r="V20" s="331"/>
      <c r="W20" s="331"/>
      <c r="X20" s="331"/>
      <c r="Y20" s="187"/>
      <c r="Z20" s="187"/>
      <c r="AA20" s="187" t="s">
        <v>116</v>
      </c>
      <c r="AB20" s="188">
        <v>40</v>
      </c>
      <c r="AC20" s="188">
        <v>25</v>
      </c>
      <c r="AD20" s="188">
        <v>15</v>
      </c>
      <c r="AE20" s="188">
        <v>8</v>
      </c>
      <c r="AF20" s="188">
        <v>4</v>
      </c>
      <c r="AG20" s="188">
        <v>2</v>
      </c>
      <c r="AH20" s="188">
        <v>1</v>
      </c>
      <c r="AI20" s="205"/>
      <c r="AJ20" s="205"/>
      <c r="AK20" s="205"/>
      <c r="AL20" s="331"/>
      <c r="AM20" s="331"/>
      <c r="AN20" s="331"/>
      <c r="AO20" s="331"/>
      <c r="AP20" s="331"/>
      <c r="AQ20" s="331"/>
      <c r="AR20" s="331"/>
      <c r="AS20" s="331"/>
    </row>
    <row r="21" spans="1:45" ht="12.9" customHeight="1" x14ac:dyDescent="0.25">
      <c r="A21" s="322">
        <v>8</v>
      </c>
      <c r="B21" s="323" t="str">
        <f>IF($E21="","",VLOOKUP($E21,'Fiú 3 kcs. A ELO'!$A$7:$O$22,14))</f>
        <v/>
      </c>
      <c r="C21" s="208" t="str">
        <f>IF($E21="","",VLOOKUP($E21,'Fiú 3 kcs. A ELO'!$A$7:$O$22,15))</f>
        <v/>
      </c>
      <c r="D21" s="208" t="str">
        <f>IF($E21="","",VLOOKUP($E21,'Fiú 3 kcs. A ELO'!$A$7:$O$22,5))</f>
        <v/>
      </c>
      <c r="E21" s="324"/>
      <c r="F21" s="284" t="s">
        <v>377</v>
      </c>
      <c r="G21" s="284" t="s">
        <v>277</v>
      </c>
      <c r="H21" s="284"/>
      <c r="I21" s="284" t="str">
        <f>IF($E21="","",VLOOKUP($E21,'Fiú 3 kcs. A ELO'!$A$7:$O$22,4))</f>
        <v/>
      </c>
      <c r="J21" s="351"/>
      <c r="K21" s="326"/>
      <c r="L21" s="326"/>
      <c r="M21" s="326"/>
      <c r="N21" s="347"/>
      <c r="O21" s="347"/>
      <c r="P21" s="347"/>
      <c r="Q21" s="329"/>
      <c r="R21" s="330"/>
      <c r="S21" s="331"/>
      <c r="T21" s="331"/>
      <c r="U21" s="331"/>
      <c r="V21" s="331"/>
      <c r="W21" s="331"/>
      <c r="X21" s="331"/>
      <c r="Y21" s="187"/>
      <c r="Z21" s="187"/>
      <c r="AA21" s="187" t="s">
        <v>117</v>
      </c>
      <c r="AB21" s="188">
        <v>25</v>
      </c>
      <c r="AC21" s="188">
        <v>15</v>
      </c>
      <c r="AD21" s="188">
        <v>10</v>
      </c>
      <c r="AE21" s="188">
        <v>6</v>
      </c>
      <c r="AF21" s="188">
        <v>3</v>
      </c>
      <c r="AG21" s="188">
        <v>1</v>
      </c>
      <c r="AH21" s="188">
        <v>0</v>
      </c>
      <c r="AI21" s="205"/>
      <c r="AJ21" s="205"/>
      <c r="AK21" s="205"/>
      <c r="AL21" s="331"/>
      <c r="AM21" s="331"/>
      <c r="AN21" s="331"/>
      <c r="AO21" s="331"/>
      <c r="AP21" s="331"/>
      <c r="AQ21" s="331"/>
      <c r="AR21" s="331"/>
      <c r="AS21" s="331"/>
    </row>
    <row r="22" spans="1:45" ht="9.6" customHeight="1" x14ac:dyDescent="0.25">
      <c r="A22" s="355"/>
      <c r="B22" s="327"/>
      <c r="C22" s="327"/>
      <c r="D22" s="327"/>
      <c r="E22" s="334"/>
      <c r="F22" s="327"/>
      <c r="G22" s="327"/>
      <c r="H22" s="327"/>
      <c r="I22" s="327"/>
      <c r="J22" s="334"/>
      <c r="K22" s="327"/>
      <c r="L22" s="327"/>
      <c r="M22" s="327"/>
      <c r="N22" s="329"/>
      <c r="O22" s="329"/>
      <c r="P22" s="329"/>
      <c r="Q22" s="329"/>
      <c r="R22" s="330"/>
      <c r="S22" s="331"/>
      <c r="T22" s="331"/>
      <c r="U22" s="331"/>
      <c r="V22" s="331"/>
      <c r="W22" s="331"/>
      <c r="X22" s="331"/>
      <c r="Y22" s="187"/>
      <c r="Z22" s="187"/>
      <c r="AA22" s="187" t="s">
        <v>118</v>
      </c>
      <c r="AB22" s="188">
        <v>15</v>
      </c>
      <c r="AC22" s="188">
        <v>10</v>
      </c>
      <c r="AD22" s="188">
        <v>6</v>
      </c>
      <c r="AE22" s="188">
        <v>3</v>
      </c>
      <c r="AF22" s="188">
        <v>1</v>
      </c>
      <c r="AG22" s="188">
        <v>0</v>
      </c>
      <c r="AH22" s="188">
        <v>0</v>
      </c>
      <c r="AI22" s="205"/>
      <c r="AJ22" s="205"/>
      <c r="AK22" s="205"/>
      <c r="AL22" s="331"/>
      <c r="AM22" s="331"/>
      <c r="AN22" s="331"/>
      <c r="AO22" s="331"/>
      <c r="AP22" s="331"/>
      <c r="AQ22" s="331"/>
      <c r="AR22" s="331"/>
      <c r="AS22" s="331"/>
    </row>
    <row r="23" spans="1:45" ht="9.6" customHeight="1" x14ac:dyDescent="0.25">
      <c r="A23" s="356"/>
      <c r="B23" s="334"/>
      <c r="C23" s="334"/>
      <c r="D23" s="334"/>
      <c r="E23" s="334"/>
      <c r="F23" s="327"/>
      <c r="G23" s="327"/>
      <c r="H23" s="331"/>
      <c r="I23" s="357"/>
      <c r="J23" s="334"/>
      <c r="K23" s="327"/>
      <c r="L23" s="327"/>
      <c r="M23" s="327"/>
      <c r="N23" s="329"/>
      <c r="O23" s="329"/>
      <c r="P23" s="329"/>
      <c r="Q23" s="329"/>
      <c r="R23" s="330"/>
      <c r="S23" s="331"/>
      <c r="T23" s="331"/>
      <c r="U23" s="331"/>
      <c r="V23" s="331"/>
      <c r="W23" s="331"/>
      <c r="X23" s="331"/>
      <c r="Y23" s="187"/>
      <c r="Z23" s="187"/>
      <c r="AA23" s="187" t="s">
        <v>120</v>
      </c>
      <c r="AB23" s="188">
        <v>10</v>
      </c>
      <c r="AC23" s="188">
        <v>6</v>
      </c>
      <c r="AD23" s="188">
        <v>3</v>
      </c>
      <c r="AE23" s="188">
        <v>1</v>
      </c>
      <c r="AF23" s="188">
        <v>0</v>
      </c>
      <c r="AG23" s="188">
        <v>0</v>
      </c>
      <c r="AH23" s="188">
        <v>0</v>
      </c>
      <c r="AI23" s="205"/>
      <c r="AJ23" s="205"/>
      <c r="AK23" s="205"/>
      <c r="AL23" s="331"/>
      <c r="AM23" s="331"/>
      <c r="AN23" s="331"/>
      <c r="AO23" s="331"/>
      <c r="AP23" s="331"/>
      <c r="AQ23" s="331"/>
      <c r="AR23" s="331"/>
      <c r="AS23" s="331"/>
    </row>
    <row r="24" spans="1:45" ht="9.6" customHeight="1" x14ac:dyDescent="0.25">
      <c r="A24" s="356"/>
      <c r="B24" s="327"/>
      <c r="C24" s="327"/>
      <c r="D24" s="327"/>
      <c r="E24" s="334"/>
      <c r="F24" s="327"/>
      <c r="G24" s="327"/>
      <c r="H24" s="327"/>
      <c r="I24" s="327"/>
      <c r="J24" s="334"/>
      <c r="K24" s="327"/>
      <c r="L24" s="358"/>
      <c r="M24" s="327"/>
      <c r="N24" s="329"/>
      <c r="O24" s="329"/>
      <c r="P24" s="329"/>
      <c r="Q24" s="329"/>
      <c r="R24" s="330"/>
      <c r="S24" s="331"/>
      <c r="T24" s="331"/>
      <c r="U24" s="331"/>
      <c r="V24" s="331"/>
      <c r="W24" s="331"/>
      <c r="X24" s="331"/>
      <c r="Y24" s="187"/>
      <c r="Z24" s="187"/>
      <c r="AA24" s="187" t="s">
        <v>121</v>
      </c>
      <c r="AB24" s="188">
        <v>6</v>
      </c>
      <c r="AC24" s="188">
        <v>3</v>
      </c>
      <c r="AD24" s="188">
        <v>1</v>
      </c>
      <c r="AE24" s="188">
        <v>0</v>
      </c>
      <c r="AF24" s="188">
        <v>0</v>
      </c>
      <c r="AG24" s="188">
        <v>0</v>
      </c>
      <c r="AH24" s="188">
        <v>0</v>
      </c>
      <c r="AI24" s="205"/>
      <c r="AJ24" s="205"/>
      <c r="AK24" s="205"/>
      <c r="AL24" s="331"/>
      <c r="AM24" s="331"/>
      <c r="AN24" s="331"/>
      <c r="AO24" s="331"/>
      <c r="AP24" s="331"/>
      <c r="AQ24" s="331"/>
      <c r="AR24" s="331"/>
      <c r="AS24" s="331"/>
    </row>
    <row r="25" spans="1:45" ht="9.6" customHeight="1" x14ac:dyDescent="0.25">
      <c r="A25" s="356"/>
      <c r="B25" s="334"/>
      <c r="C25" s="334"/>
      <c r="D25" s="334"/>
      <c r="E25" s="334"/>
      <c r="F25" s="327"/>
      <c r="G25" s="327"/>
      <c r="H25" s="331"/>
      <c r="I25" s="327"/>
      <c r="J25" s="334"/>
      <c r="K25" s="357"/>
      <c r="L25" s="334"/>
      <c r="M25" s="327"/>
      <c r="N25" s="329"/>
      <c r="O25" s="329"/>
      <c r="P25" s="329"/>
      <c r="Q25" s="329"/>
      <c r="R25" s="330"/>
      <c r="S25" s="331"/>
      <c r="T25" s="331"/>
      <c r="U25" s="331"/>
      <c r="V25" s="331"/>
      <c r="W25" s="331"/>
      <c r="X25" s="331"/>
      <c r="Y25" s="187"/>
      <c r="Z25" s="187"/>
      <c r="AA25" s="187" t="s">
        <v>123</v>
      </c>
      <c r="AB25" s="188">
        <v>3</v>
      </c>
      <c r="AC25" s="188">
        <v>2</v>
      </c>
      <c r="AD25" s="188">
        <v>1</v>
      </c>
      <c r="AE25" s="188">
        <v>0</v>
      </c>
      <c r="AF25" s="188">
        <v>0</v>
      </c>
      <c r="AG25" s="188">
        <v>0</v>
      </c>
      <c r="AH25" s="188">
        <v>0</v>
      </c>
      <c r="AI25" s="205"/>
      <c r="AJ25" s="205"/>
      <c r="AK25" s="205"/>
      <c r="AL25" s="331"/>
      <c r="AM25" s="331"/>
      <c r="AN25" s="331"/>
      <c r="AO25" s="331"/>
      <c r="AP25" s="331"/>
      <c r="AQ25" s="331"/>
      <c r="AR25" s="331"/>
      <c r="AS25" s="331"/>
    </row>
    <row r="26" spans="1:45" ht="9.6" customHeight="1" x14ac:dyDescent="0.25">
      <c r="A26" s="356"/>
      <c r="B26" s="327"/>
      <c r="C26" s="327"/>
      <c r="D26" s="327"/>
      <c r="E26" s="334"/>
      <c r="F26" s="327"/>
      <c r="G26" s="327"/>
      <c r="H26" s="327"/>
      <c r="I26" s="327"/>
      <c r="J26" s="334"/>
      <c r="K26" s="327"/>
      <c r="L26" s="327"/>
      <c r="M26" s="327"/>
      <c r="N26" s="329"/>
      <c r="O26" s="329"/>
      <c r="P26" s="329"/>
      <c r="Q26" s="329"/>
      <c r="R26" s="330"/>
      <c r="S26" s="359"/>
      <c r="T26" s="331"/>
      <c r="U26" s="331"/>
      <c r="V26" s="331"/>
      <c r="W26" s="331"/>
      <c r="X26" s="331"/>
      <c r="AI26" s="205"/>
      <c r="AJ26" s="205"/>
      <c r="AK26" s="205"/>
      <c r="AL26" s="331"/>
      <c r="AM26" s="331"/>
      <c r="AN26" s="331"/>
      <c r="AO26" s="331"/>
      <c r="AP26" s="331"/>
      <c r="AQ26" s="331"/>
      <c r="AR26" s="331"/>
      <c r="AS26" s="331"/>
    </row>
    <row r="27" spans="1:45" ht="9.6" customHeight="1" x14ac:dyDescent="0.25">
      <c r="A27" s="356"/>
      <c r="B27" s="334"/>
      <c r="C27" s="334"/>
      <c r="D27" s="334"/>
      <c r="E27" s="334"/>
      <c r="F27" s="327"/>
      <c r="G27" s="327"/>
      <c r="H27" s="331"/>
      <c r="I27" s="357"/>
      <c r="J27" s="334"/>
      <c r="K27" s="327"/>
      <c r="L27" s="327"/>
      <c r="M27" s="327"/>
      <c r="N27" s="329"/>
      <c r="O27" s="329"/>
      <c r="P27" s="329"/>
      <c r="Q27" s="329"/>
      <c r="R27" s="330"/>
      <c r="S27" s="331"/>
      <c r="T27" s="331"/>
      <c r="U27" s="331"/>
      <c r="V27" s="331"/>
      <c r="W27" s="331"/>
      <c r="X27" s="331"/>
      <c r="AI27" s="205"/>
      <c r="AJ27" s="205"/>
      <c r="AK27" s="205"/>
      <c r="AL27" s="331"/>
      <c r="AM27" s="331"/>
      <c r="AN27" s="331"/>
      <c r="AO27" s="331"/>
      <c r="AP27" s="331"/>
      <c r="AQ27" s="331"/>
      <c r="AR27" s="331"/>
      <c r="AS27" s="331"/>
    </row>
    <row r="28" spans="1:45" ht="9.6" customHeight="1" x14ac:dyDescent="0.25">
      <c r="A28" s="356"/>
      <c r="B28" s="327"/>
      <c r="C28" s="327"/>
      <c r="D28" s="327"/>
      <c r="E28" s="334"/>
      <c r="F28" s="327"/>
      <c r="G28" s="327"/>
      <c r="H28" s="327"/>
      <c r="I28" s="327"/>
      <c r="J28" s="334"/>
      <c r="K28" s="327"/>
      <c r="L28" s="327"/>
      <c r="M28" s="327"/>
      <c r="N28" s="329"/>
      <c r="O28" s="329"/>
      <c r="P28" s="329"/>
      <c r="Q28" s="329"/>
      <c r="R28" s="330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60"/>
      <c r="AJ28" s="360"/>
      <c r="AK28" s="360"/>
      <c r="AL28" s="331"/>
      <c r="AM28" s="331"/>
      <c r="AN28" s="331"/>
      <c r="AO28" s="331"/>
      <c r="AP28" s="331"/>
      <c r="AQ28" s="331"/>
      <c r="AR28" s="331"/>
      <c r="AS28" s="331"/>
    </row>
    <row r="29" spans="1:45" ht="9.6" customHeight="1" x14ac:dyDescent="0.25">
      <c r="A29" s="356"/>
      <c r="B29" s="334"/>
      <c r="C29" s="334"/>
      <c r="D29" s="334"/>
      <c r="E29" s="334"/>
      <c r="F29" s="327"/>
      <c r="G29" s="327"/>
      <c r="H29" s="331"/>
      <c r="I29" s="327"/>
      <c r="J29" s="334"/>
      <c r="K29" s="327"/>
      <c r="L29" s="327"/>
      <c r="M29" s="357"/>
      <c r="N29" s="334"/>
      <c r="O29" s="327"/>
      <c r="P29" s="329"/>
      <c r="Q29" s="329"/>
      <c r="R29" s="330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60"/>
      <c r="AJ29" s="360"/>
      <c r="AK29" s="360"/>
      <c r="AL29" s="331"/>
      <c r="AM29" s="331"/>
      <c r="AN29" s="331"/>
      <c r="AO29" s="331"/>
      <c r="AP29" s="331"/>
      <c r="AQ29" s="331"/>
      <c r="AR29" s="331"/>
      <c r="AS29" s="331"/>
    </row>
    <row r="30" spans="1:45" ht="9.6" customHeight="1" x14ac:dyDescent="0.25">
      <c r="A30" s="356"/>
      <c r="B30" s="327"/>
      <c r="C30" s="327"/>
      <c r="D30" s="327"/>
      <c r="E30" s="334"/>
      <c r="F30" s="327"/>
      <c r="G30" s="327"/>
      <c r="H30" s="327"/>
      <c r="I30" s="327"/>
      <c r="J30" s="334"/>
      <c r="K30" s="327"/>
      <c r="L30" s="327"/>
      <c r="M30" s="327"/>
      <c r="N30" s="329"/>
      <c r="O30" s="327"/>
      <c r="P30" s="329"/>
      <c r="Q30" s="329"/>
      <c r="R30" s="330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60"/>
      <c r="AJ30" s="360"/>
      <c r="AK30" s="360"/>
      <c r="AL30" s="331"/>
      <c r="AM30" s="331"/>
      <c r="AN30" s="331"/>
      <c r="AO30" s="331"/>
      <c r="AP30" s="331"/>
      <c r="AQ30" s="331"/>
      <c r="AR30" s="331"/>
      <c r="AS30" s="331"/>
    </row>
    <row r="31" spans="1:45" ht="9.6" customHeight="1" x14ac:dyDescent="0.25">
      <c r="A31" s="356"/>
      <c r="B31" s="334"/>
      <c r="C31" s="334"/>
      <c r="D31" s="334"/>
      <c r="E31" s="334"/>
      <c r="F31" s="327"/>
      <c r="G31" s="327"/>
      <c r="H31" s="331"/>
      <c r="I31" s="357"/>
      <c r="J31" s="334"/>
      <c r="K31" s="327"/>
      <c r="L31" s="327"/>
      <c r="M31" s="327"/>
      <c r="N31" s="329"/>
      <c r="O31" s="329"/>
      <c r="P31" s="329"/>
      <c r="Q31" s="329"/>
      <c r="R31" s="330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60"/>
      <c r="AJ31" s="360"/>
      <c r="AK31" s="360"/>
      <c r="AL31" s="331"/>
      <c r="AM31" s="331"/>
      <c r="AN31" s="331"/>
      <c r="AO31" s="331"/>
      <c r="AP31" s="331"/>
      <c r="AQ31" s="331"/>
      <c r="AR31" s="331"/>
      <c r="AS31" s="331"/>
    </row>
    <row r="32" spans="1:45" ht="9.6" customHeight="1" x14ac:dyDescent="0.25">
      <c r="A32" s="356"/>
      <c r="B32" s="327"/>
      <c r="C32" s="327"/>
      <c r="D32" s="327"/>
      <c r="E32" s="334"/>
      <c r="F32" s="327"/>
      <c r="G32" s="327"/>
      <c r="H32" s="327"/>
      <c r="I32" s="327"/>
      <c r="J32" s="334"/>
      <c r="K32" s="327"/>
      <c r="L32" s="358"/>
      <c r="M32" s="327"/>
      <c r="N32" s="329"/>
      <c r="O32" s="329"/>
      <c r="P32" s="329"/>
      <c r="Q32" s="329"/>
      <c r="R32" s="330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60"/>
      <c r="AJ32" s="360"/>
      <c r="AK32" s="360"/>
      <c r="AL32" s="331"/>
      <c r="AM32" s="331"/>
      <c r="AN32" s="331"/>
      <c r="AO32" s="331"/>
      <c r="AP32" s="331"/>
      <c r="AQ32" s="331"/>
      <c r="AR32" s="331"/>
      <c r="AS32" s="331"/>
    </row>
    <row r="33" spans="1:45" ht="9.6" customHeight="1" x14ac:dyDescent="0.25">
      <c r="A33" s="356"/>
      <c r="B33" s="334"/>
      <c r="C33" s="334"/>
      <c r="D33" s="334"/>
      <c r="E33" s="334"/>
      <c r="F33" s="327"/>
      <c r="G33" s="327"/>
      <c r="H33" s="331"/>
      <c r="I33" s="327"/>
      <c r="J33" s="334"/>
      <c r="K33" s="357"/>
      <c r="L33" s="334"/>
      <c r="M33" s="327"/>
      <c r="N33" s="329"/>
      <c r="O33" s="329"/>
      <c r="P33" s="329"/>
      <c r="Q33" s="329"/>
      <c r="R33" s="330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60"/>
      <c r="AJ33" s="360"/>
      <c r="AK33" s="360"/>
      <c r="AL33" s="331"/>
      <c r="AM33" s="331"/>
      <c r="AN33" s="331"/>
      <c r="AO33" s="331"/>
      <c r="AP33" s="331"/>
      <c r="AQ33" s="331"/>
      <c r="AR33" s="331"/>
      <c r="AS33" s="331"/>
    </row>
    <row r="34" spans="1:45" ht="9.6" customHeight="1" x14ac:dyDescent="0.25">
      <c r="A34" s="356"/>
      <c r="B34" s="327"/>
      <c r="C34" s="327"/>
      <c r="D34" s="327"/>
      <c r="E34" s="334"/>
      <c r="F34" s="327"/>
      <c r="G34" s="327"/>
      <c r="H34" s="327"/>
      <c r="I34" s="327"/>
      <c r="J34" s="334"/>
      <c r="K34" s="327"/>
      <c r="L34" s="327"/>
      <c r="M34" s="327"/>
      <c r="N34" s="329"/>
      <c r="O34" s="329"/>
      <c r="P34" s="329"/>
      <c r="Q34" s="329"/>
      <c r="R34" s="330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60"/>
      <c r="AJ34" s="360"/>
      <c r="AK34" s="360"/>
      <c r="AL34" s="331"/>
      <c r="AM34" s="331"/>
      <c r="AN34" s="331"/>
      <c r="AO34" s="331"/>
      <c r="AP34" s="331"/>
      <c r="AQ34" s="331"/>
      <c r="AR34" s="331"/>
      <c r="AS34" s="331"/>
    </row>
    <row r="35" spans="1:45" ht="9.6" customHeight="1" x14ac:dyDescent="0.25">
      <c r="A35" s="356"/>
      <c r="B35" s="334"/>
      <c r="C35" s="334"/>
      <c r="D35" s="334"/>
      <c r="E35" s="334"/>
      <c r="F35" s="327"/>
      <c r="G35" s="327"/>
      <c r="H35" s="331"/>
      <c r="I35" s="357"/>
      <c r="J35" s="334"/>
      <c r="K35" s="327"/>
      <c r="L35" s="327"/>
      <c r="M35" s="327"/>
      <c r="N35" s="329"/>
      <c r="O35" s="329"/>
      <c r="P35" s="329"/>
      <c r="Q35" s="329"/>
      <c r="R35" s="330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60"/>
      <c r="AJ35" s="360"/>
      <c r="AK35" s="360"/>
      <c r="AL35" s="331"/>
      <c r="AM35" s="331"/>
      <c r="AN35" s="331"/>
      <c r="AO35" s="331"/>
      <c r="AP35" s="331"/>
      <c r="AQ35" s="331"/>
      <c r="AR35" s="331"/>
      <c r="AS35" s="331"/>
    </row>
    <row r="36" spans="1:45" ht="9.6" customHeight="1" x14ac:dyDescent="0.25">
      <c r="A36" s="355"/>
      <c r="B36" s="327"/>
      <c r="C36" s="327"/>
      <c r="D36" s="327"/>
      <c r="E36" s="334"/>
      <c r="F36" s="327"/>
      <c r="G36" s="327"/>
      <c r="H36" s="327"/>
      <c r="I36" s="327"/>
      <c r="J36" s="334"/>
      <c r="K36" s="327"/>
      <c r="L36" s="327"/>
      <c r="M36" s="327"/>
      <c r="N36" s="327"/>
      <c r="O36" s="327"/>
      <c r="P36" s="327"/>
      <c r="Q36" s="329"/>
      <c r="R36" s="330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60"/>
      <c r="AJ36" s="360"/>
      <c r="AK36" s="360"/>
      <c r="AL36" s="331"/>
      <c r="AM36" s="331"/>
      <c r="AN36" s="331"/>
      <c r="AO36" s="331"/>
      <c r="AP36" s="331"/>
      <c r="AQ36" s="331"/>
      <c r="AR36" s="331"/>
      <c r="AS36" s="331"/>
    </row>
    <row r="37" spans="1:45" ht="9.6" customHeight="1" x14ac:dyDescent="0.25">
      <c r="A37" s="356"/>
      <c r="B37" s="334"/>
      <c r="C37" s="334"/>
      <c r="D37" s="334"/>
      <c r="E37" s="334"/>
      <c r="F37" s="361"/>
      <c r="G37" s="361"/>
      <c r="H37" s="362"/>
      <c r="I37" s="326"/>
      <c r="J37" s="344"/>
      <c r="K37" s="326"/>
      <c r="L37" s="326"/>
      <c r="M37" s="326"/>
      <c r="N37" s="347"/>
      <c r="O37" s="347"/>
      <c r="P37" s="347"/>
      <c r="Q37" s="329"/>
      <c r="R37" s="330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60"/>
      <c r="AJ37" s="360"/>
      <c r="AK37" s="360"/>
      <c r="AL37" s="331"/>
      <c r="AM37" s="331"/>
      <c r="AN37" s="331"/>
      <c r="AO37" s="331"/>
      <c r="AP37" s="331"/>
      <c r="AQ37" s="331"/>
      <c r="AR37" s="331"/>
      <c r="AS37" s="331"/>
    </row>
    <row r="38" spans="1:45" ht="9.6" customHeight="1" x14ac:dyDescent="0.25">
      <c r="A38" s="355"/>
      <c r="B38" s="327"/>
      <c r="C38" s="327"/>
      <c r="D38" s="327"/>
      <c r="E38" s="334"/>
      <c r="F38" s="327"/>
      <c r="G38" s="327"/>
      <c r="H38" s="327"/>
      <c r="I38" s="327"/>
      <c r="J38" s="334"/>
      <c r="K38" s="327"/>
      <c r="L38" s="327"/>
      <c r="M38" s="327"/>
      <c r="N38" s="329"/>
      <c r="O38" s="329"/>
      <c r="P38" s="329"/>
      <c r="Q38" s="329"/>
      <c r="R38" s="330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60"/>
      <c r="AJ38" s="360"/>
      <c r="AK38" s="360"/>
      <c r="AL38" s="331"/>
      <c r="AM38" s="331"/>
      <c r="AN38" s="331"/>
      <c r="AO38" s="331"/>
      <c r="AP38" s="331"/>
      <c r="AQ38" s="331"/>
      <c r="AR38" s="331"/>
      <c r="AS38" s="331"/>
    </row>
    <row r="39" spans="1:45" ht="9.6" customHeight="1" x14ac:dyDescent="0.25">
      <c r="A39" s="356"/>
      <c r="B39" s="334"/>
      <c r="C39" s="334"/>
      <c r="D39" s="334"/>
      <c r="E39" s="334"/>
      <c r="F39" s="327"/>
      <c r="G39" s="327"/>
      <c r="H39" s="331"/>
      <c r="I39" s="357"/>
      <c r="J39" s="334"/>
      <c r="K39" s="327"/>
      <c r="L39" s="327"/>
      <c r="M39" s="327"/>
      <c r="N39" s="329"/>
      <c r="O39" s="329"/>
      <c r="P39" s="329"/>
      <c r="Q39" s="329"/>
      <c r="R39" s="330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60"/>
      <c r="AJ39" s="360"/>
      <c r="AK39" s="360"/>
      <c r="AL39" s="331"/>
      <c r="AM39" s="331"/>
      <c r="AN39" s="331"/>
      <c r="AO39" s="331"/>
      <c r="AP39" s="331"/>
      <c r="AQ39" s="331"/>
      <c r="AR39" s="331"/>
      <c r="AS39" s="331"/>
    </row>
    <row r="40" spans="1:45" ht="9.6" customHeight="1" x14ac:dyDescent="0.25">
      <c r="A40" s="356"/>
      <c r="B40" s="327"/>
      <c r="C40" s="327"/>
      <c r="D40" s="327"/>
      <c r="E40" s="334"/>
      <c r="F40" s="327"/>
      <c r="G40" s="327"/>
      <c r="H40" s="327"/>
      <c r="I40" s="327"/>
      <c r="J40" s="334"/>
      <c r="K40" s="327"/>
      <c r="L40" s="358"/>
      <c r="M40" s="327"/>
      <c r="N40" s="329"/>
      <c r="O40" s="329"/>
      <c r="P40" s="329"/>
      <c r="Q40" s="329"/>
      <c r="R40" s="330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60"/>
      <c r="AJ40" s="360"/>
      <c r="AK40" s="360"/>
      <c r="AL40" s="331"/>
      <c r="AM40" s="331"/>
      <c r="AN40" s="331"/>
      <c r="AO40" s="331"/>
      <c r="AP40" s="331"/>
      <c r="AQ40" s="331"/>
      <c r="AR40" s="331"/>
      <c r="AS40" s="331"/>
    </row>
    <row r="41" spans="1:45" ht="9.6" customHeight="1" x14ac:dyDescent="0.25">
      <c r="A41" s="356"/>
      <c r="B41" s="334"/>
      <c r="C41" s="334"/>
      <c r="D41" s="334"/>
      <c r="E41" s="334"/>
      <c r="F41" s="327"/>
      <c r="G41" s="327"/>
      <c r="H41" s="331"/>
      <c r="I41" s="327"/>
      <c r="J41" s="334"/>
      <c r="K41" s="357"/>
      <c r="L41" s="334"/>
      <c r="M41" s="327"/>
      <c r="N41" s="329"/>
      <c r="O41" s="329"/>
      <c r="P41" s="329"/>
      <c r="Q41" s="329"/>
      <c r="R41" s="330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60"/>
      <c r="AJ41" s="360"/>
      <c r="AK41" s="360"/>
      <c r="AL41" s="331"/>
      <c r="AM41" s="331"/>
      <c r="AN41" s="331"/>
      <c r="AO41" s="331"/>
      <c r="AP41" s="331"/>
      <c r="AQ41" s="331"/>
      <c r="AR41" s="331"/>
      <c r="AS41" s="331"/>
    </row>
    <row r="42" spans="1:45" ht="9.6" customHeight="1" x14ac:dyDescent="0.25">
      <c r="A42" s="356"/>
      <c r="B42" s="327"/>
      <c r="C42" s="327"/>
      <c r="D42" s="327"/>
      <c r="E42" s="334"/>
      <c r="F42" s="327"/>
      <c r="G42" s="327"/>
      <c r="H42" s="327"/>
      <c r="I42" s="327"/>
      <c r="J42" s="334"/>
      <c r="K42" s="327"/>
      <c r="L42" s="327"/>
      <c r="M42" s="327"/>
      <c r="N42" s="329"/>
      <c r="O42" s="329"/>
      <c r="P42" s="329"/>
      <c r="Q42" s="329"/>
      <c r="R42" s="330"/>
      <c r="S42" s="359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60"/>
      <c r="AJ42" s="360"/>
      <c r="AK42" s="360"/>
      <c r="AL42" s="331"/>
      <c r="AM42" s="331"/>
      <c r="AN42" s="331"/>
      <c r="AO42" s="331"/>
      <c r="AP42" s="331"/>
      <c r="AQ42" s="331"/>
      <c r="AR42" s="331"/>
      <c r="AS42" s="331"/>
    </row>
    <row r="43" spans="1:45" ht="9.6" customHeight="1" x14ac:dyDescent="0.25">
      <c r="A43" s="356"/>
      <c r="B43" s="334"/>
      <c r="C43" s="334"/>
      <c r="D43" s="334"/>
      <c r="E43" s="334"/>
      <c r="F43" s="327"/>
      <c r="G43" s="327"/>
      <c r="H43" s="331"/>
      <c r="I43" s="357"/>
      <c r="J43" s="334"/>
      <c r="K43" s="327"/>
      <c r="L43" s="327"/>
      <c r="M43" s="327"/>
      <c r="N43" s="329"/>
      <c r="O43" s="329"/>
      <c r="P43" s="329"/>
      <c r="Q43" s="329"/>
      <c r="R43" s="330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60"/>
      <c r="AJ43" s="360"/>
      <c r="AK43" s="360"/>
      <c r="AL43" s="331"/>
      <c r="AM43" s="331"/>
      <c r="AN43" s="331"/>
      <c r="AO43" s="331"/>
      <c r="AP43" s="331"/>
      <c r="AQ43" s="331"/>
      <c r="AR43" s="331"/>
      <c r="AS43" s="331"/>
    </row>
    <row r="44" spans="1:45" ht="9.6" customHeight="1" x14ac:dyDescent="0.25">
      <c r="A44" s="356"/>
      <c r="B44" s="327"/>
      <c r="C44" s="327"/>
      <c r="D44" s="327"/>
      <c r="E44" s="334"/>
      <c r="F44" s="327"/>
      <c r="G44" s="327"/>
      <c r="H44" s="327"/>
      <c r="I44" s="327"/>
      <c r="J44" s="334"/>
      <c r="K44" s="327"/>
      <c r="L44" s="327"/>
      <c r="M44" s="327"/>
      <c r="N44" s="329"/>
      <c r="O44" s="329"/>
      <c r="P44" s="329"/>
      <c r="Q44" s="329"/>
      <c r="R44" s="330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60"/>
      <c r="AJ44" s="360"/>
      <c r="AK44" s="360"/>
      <c r="AL44" s="331"/>
      <c r="AM44" s="331"/>
      <c r="AN44" s="331"/>
      <c r="AO44" s="331"/>
      <c r="AP44" s="331"/>
      <c r="AQ44" s="331"/>
      <c r="AR44" s="331"/>
      <c r="AS44" s="331"/>
    </row>
    <row r="45" spans="1:45" ht="9.6" customHeight="1" x14ac:dyDescent="0.25">
      <c r="A45" s="356"/>
      <c r="B45" s="334"/>
      <c r="C45" s="334"/>
      <c r="D45" s="334"/>
      <c r="E45" s="334"/>
      <c r="F45" s="327"/>
      <c r="G45" s="327"/>
      <c r="H45" s="331"/>
      <c r="I45" s="327"/>
      <c r="J45" s="334"/>
      <c r="K45" s="327"/>
      <c r="L45" s="327"/>
      <c r="M45" s="357"/>
      <c r="N45" s="334"/>
      <c r="O45" s="327"/>
      <c r="P45" s="329"/>
      <c r="Q45" s="329"/>
      <c r="R45" s="330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60"/>
      <c r="AJ45" s="360"/>
      <c r="AK45" s="360"/>
      <c r="AL45" s="331"/>
      <c r="AM45" s="331"/>
      <c r="AN45" s="331"/>
      <c r="AO45" s="331"/>
      <c r="AP45" s="331"/>
      <c r="AQ45" s="331"/>
      <c r="AR45" s="331"/>
      <c r="AS45" s="331"/>
    </row>
    <row r="46" spans="1:45" ht="9.6" customHeight="1" x14ac:dyDescent="0.25">
      <c r="A46" s="356"/>
      <c r="B46" s="327"/>
      <c r="C46" s="327"/>
      <c r="D46" s="327"/>
      <c r="E46" s="334"/>
      <c r="F46" s="327"/>
      <c r="G46" s="327"/>
      <c r="H46" s="327"/>
      <c r="I46" s="327"/>
      <c r="J46" s="334"/>
      <c r="K46" s="327"/>
      <c r="L46" s="327"/>
      <c r="M46" s="327"/>
      <c r="N46" s="329"/>
      <c r="O46" s="327"/>
      <c r="P46" s="329"/>
      <c r="Q46" s="329"/>
      <c r="R46" s="330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60"/>
      <c r="AJ46" s="360"/>
      <c r="AK46" s="360"/>
      <c r="AL46" s="331"/>
      <c r="AM46" s="331"/>
      <c r="AN46" s="331"/>
      <c r="AO46" s="331"/>
      <c r="AP46" s="331"/>
      <c r="AQ46" s="331"/>
      <c r="AR46" s="331"/>
      <c r="AS46" s="331"/>
    </row>
    <row r="47" spans="1:45" ht="9.6" customHeight="1" x14ac:dyDescent="0.25">
      <c r="A47" s="356"/>
      <c r="B47" s="334"/>
      <c r="C47" s="334"/>
      <c r="D47" s="334"/>
      <c r="E47" s="334"/>
      <c r="F47" s="327"/>
      <c r="G47" s="327"/>
      <c r="H47" s="331"/>
      <c r="I47" s="357"/>
      <c r="J47" s="334"/>
      <c r="K47" s="327"/>
      <c r="L47" s="327"/>
      <c r="M47" s="327"/>
      <c r="N47" s="329"/>
      <c r="O47" s="329"/>
      <c r="P47" s="329"/>
      <c r="Q47" s="329"/>
      <c r="R47" s="330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60"/>
      <c r="AJ47" s="360"/>
      <c r="AK47" s="360"/>
      <c r="AL47" s="331"/>
      <c r="AM47" s="331"/>
      <c r="AN47" s="331"/>
      <c r="AO47" s="331"/>
      <c r="AP47" s="331"/>
      <c r="AQ47" s="331"/>
      <c r="AR47" s="331"/>
      <c r="AS47" s="331"/>
    </row>
    <row r="48" spans="1:45" ht="9.6" customHeight="1" x14ac:dyDescent="0.25">
      <c r="A48" s="356"/>
      <c r="B48" s="327"/>
      <c r="C48" s="327"/>
      <c r="D48" s="327"/>
      <c r="E48" s="334"/>
      <c r="F48" s="327"/>
      <c r="G48" s="327"/>
      <c r="H48" s="327"/>
      <c r="I48" s="327"/>
      <c r="J48" s="334"/>
      <c r="K48" s="327"/>
      <c r="L48" s="358"/>
      <c r="M48" s="327"/>
      <c r="N48" s="329"/>
      <c r="O48" s="329"/>
      <c r="P48" s="329"/>
      <c r="Q48" s="329"/>
      <c r="R48" s="330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60"/>
      <c r="AJ48" s="360"/>
      <c r="AK48" s="360"/>
      <c r="AL48" s="331"/>
      <c r="AM48" s="331"/>
      <c r="AN48" s="331"/>
      <c r="AO48" s="331"/>
      <c r="AP48" s="331"/>
      <c r="AQ48" s="331"/>
      <c r="AR48" s="331"/>
      <c r="AS48" s="331"/>
    </row>
    <row r="49" spans="1:45" ht="9.6" customHeight="1" x14ac:dyDescent="0.25">
      <c r="A49" s="356"/>
      <c r="B49" s="334"/>
      <c r="C49" s="334"/>
      <c r="D49" s="334"/>
      <c r="E49" s="334"/>
      <c r="F49" s="327"/>
      <c r="G49" s="327"/>
      <c r="H49" s="331"/>
      <c r="I49" s="327"/>
      <c r="J49" s="334"/>
      <c r="K49" s="357"/>
      <c r="L49" s="334"/>
      <c r="M49" s="327"/>
      <c r="N49" s="329"/>
      <c r="O49" s="329"/>
      <c r="P49" s="329"/>
      <c r="Q49" s="329"/>
      <c r="R49" s="330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60"/>
      <c r="AJ49" s="360"/>
      <c r="AK49" s="360"/>
      <c r="AL49" s="331"/>
      <c r="AM49" s="331"/>
      <c r="AN49" s="331"/>
      <c r="AO49" s="331"/>
      <c r="AP49" s="331"/>
      <c r="AQ49" s="331"/>
      <c r="AR49" s="331"/>
      <c r="AS49" s="331"/>
    </row>
    <row r="50" spans="1:45" ht="9.6" customHeight="1" x14ac:dyDescent="0.25">
      <c r="A50" s="356"/>
      <c r="B50" s="327"/>
      <c r="C50" s="327"/>
      <c r="D50" s="327"/>
      <c r="E50" s="334"/>
      <c r="F50" s="327"/>
      <c r="G50" s="327"/>
      <c r="H50" s="327"/>
      <c r="I50" s="327"/>
      <c r="J50" s="334"/>
      <c r="K50" s="327"/>
      <c r="L50" s="327"/>
      <c r="M50" s="327"/>
      <c r="N50" s="329"/>
      <c r="O50" s="329"/>
      <c r="P50" s="329"/>
      <c r="Q50" s="329"/>
      <c r="R50" s="330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60"/>
      <c r="AJ50" s="360"/>
      <c r="AK50" s="360"/>
      <c r="AL50" s="331"/>
      <c r="AM50" s="331"/>
      <c r="AN50" s="331"/>
      <c r="AO50" s="331"/>
      <c r="AP50" s="331"/>
      <c r="AQ50" s="331"/>
      <c r="AR50" s="331"/>
      <c r="AS50" s="331"/>
    </row>
    <row r="51" spans="1:45" ht="9.6" customHeight="1" x14ac:dyDescent="0.25">
      <c r="A51" s="356"/>
      <c r="B51" s="334"/>
      <c r="C51" s="334"/>
      <c r="D51" s="334"/>
      <c r="E51" s="334"/>
      <c r="F51" s="327"/>
      <c r="G51" s="327"/>
      <c r="H51" s="331"/>
      <c r="I51" s="357"/>
      <c r="J51" s="334"/>
      <c r="K51" s="327"/>
      <c r="L51" s="327"/>
      <c r="M51" s="327"/>
      <c r="N51" s="329"/>
      <c r="O51" s="329"/>
      <c r="P51" s="329"/>
      <c r="Q51" s="329"/>
      <c r="R51" s="330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60"/>
      <c r="AJ51" s="360"/>
      <c r="AK51" s="360"/>
      <c r="AL51" s="331"/>
      <c r="AM51" s="331"/>
      <c r="AN51" s="331"/>
      <c r="AO51" s="331"/>
      <c r="AP51" s="331"/>
      <c r="AQ51" s="331"/>
      <c r="AR51" s="331"/>
      <c r="AS51" s="331"/>
    </row>
    <row r="52" spans="1:45" ht="9.6" customHeight="1" x14ac:dyDescent="0.25">
      <c r="A52" s="355"/>
      <c r="B52" s="327"/>
      <c r="C52" s="327"/>
      <c r="D52" s="327"/>
      <c r="E52" s="334"/>
      <c r="F52" s="327"/>
      <c r="G52" s="327"/>
      <c r="H52" s="327"/>
      <c r="I52" s="327"/>
      <c r="J52" s="334"/>
      <c r="K52" s="327"/>
      <c r="L52" s="327"/>
      <c r="M52" s="327"/>
      <c r="N52" s="327"/>
      <c r="O52" s="327"/>
      <c r="P52" s="327"/>
      <c r="Q52" s="329"/>
      <c r="R52" s="330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60"/>
      <c r="AJ52" s="360"/>
      <c r="AK52" s="360"/>
      <c r="AL52" s="331"/>
      <c r="AM52" s="331"/>
      <c r="AN52" s="331"/>
      <c r="AO52" s="331"/>
      <c r="AP52" s="331"/>
      <c r="AQ52" s="331"/>
      <c r="AR52" s="331"/>
      <c r="AS52" s="331"/>
    </row>
    <row r="53" spans="1:45" ht="6.75" customHeight="1" x14ac:dyDescent="0.25">
      <c r="A53" s="363"/>
      <c r="B53" s="363"/>
      <c r="C53" s="363"/>
      <c r="D53" s="363"/>
      <c r="E53" s="363"/>
      <c r="F53" s="364"/>
      <c r="G53" s="364"/>
      <c r="H53" s="364"/>
      <c r="I53" s="364"/>
      <c r="J53" s="365"/>
      <c r="K53" s="364"/>
      <c r="L53" s="366"/>
      <c r="M53" s="364"/>
      <c r="N53" s="366"/>
      <c r="O53" s="364"/>
      <c r="P53" s="366"/>
      <c r="Q53" s="364"/>
      <c r="R53" s="366"/>
      <c r="S53" s="360"/>
      <c r="T53" s="360"/>
      <c r="U53" s="360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60"/>
      <c r="AK53" s="360"/>
      <c r="AL53" s="360"/>
      <c r="AM53" s="360"/>
      <c r="AN53" s="360"/>
      <c r="AO53" s="360"/>
      <c r="AP53" s="360"/>
      <c r="AQ53" s="360"/>
      <c r="AR53" s="360"/>
      <c r="AS53" s="360"/>
    </row>
    <row r="54" spans="1:45" ht="10.5" customHeight="1" x14ac:dyDescent="0.25">
      <c r="A54" s="220" t="s">
        <v>108</v>
      </c>
      <c r="B54" s="221"/>
      <c r="C54" s="221"/>
      <c r="D54" s="222"/>
      <c r="E54" s="367" t="s">
        <v>126</v>
      </c>
      <c r="F54" s="368" t="s">
        <v>127</v>
      </c>
      <c r="G54" s="367"/>
      <c r="H54" s="367"/>
      <c r="I54" s="369"/>
      <c r="J54" s="367" t="s">
        <v>126</v>
      </c>
      <c r="K54" s="368" t="s">
        <v>128</v>
      </c>
      <c r="L54" s="370"/>
      <c r="M54" s="368" t="s">
        <v>129</v>
      </c>
      <c r="N54" s="371"/>
      <c r="O54" s="372" t="s">
        <v>130</v>
      </c>
      <c r="P54" s="372"/>
      <c r="Q54" s="373"/>
      <c r="R54" s="374"/>
      <c r="S54" s="54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</row>
    <row r="55" spans="1:45" ht="9" customHeight="1" x14ac:dyDescent="0.25">
      <c r="A55" s="231" t="s">
        <v>131</v>
      </c>
      <c r="B55" s="232"/>
      <c r="C55" s="375"/>
      <c r="D55" s="233"/>
      <c r="E55" s="376">
        <v>1</v>
      </c>
      <c r="F55" s="256" t="str">
        <f>IF(E55&gt;$R$62,0,UPPER(VLOOKUP(E55,'Fiú 3 kcs. A ELO'!$A$7:$Q$134,2)))</f>
        <v>VARGA</v>
      </c>
      <c r="G55" s="376"/>
      <c r="H55" s="256"/>
      <c r="I55" s="249"/>
      <c r="J55" s="377" t="s">
        <v>132</v>
      </c>
      <c r="K55" s="247"/>
      <c r="L55" s="248"/>
      <c r="M55" s="247"/>
      <c r="N55" s="378"/>
      <c r="O55" s="238" t="s">
        <v>133</v>
      </c>
      <c r="P55" s="379"/>
      <c r="Q55" s="379"/>
      <c r="R55" s="378"/>
      <c r="S55" s="54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</row>
    <row r="56" spans="1:45" ht="9" customHeight="1" x14ac:dyDescent="0.25">
      <c r="A56" s="242" t="s">
        <v>134</v>
      </c>
      <c r="B56" s="243"/>
      <c r="C56" s="380"/>
      <c r="D56" s="244"/>
      <c r="E56" s="376">
        <v>2</v>
      </c>
      <c r="F56" s="256" t="str">
        <f>IF(E56&gt;$R$62,0,UPPER(VLOOKUP(E56,'Fiú 3 kcs. A ELO'!$A$7:$Q$134,2)))</f>
        <v>SÁROS</v>
      </c>
      <c r="G56" s="376"/>
      <c r="H56" s="256"/>
      <c r="I56" s="249"/>
      <c r="J56" s="377" t="s">
        <v>135</v>
      </c>
      <c r="K56" s="247"/>
      <c r="L56" s="248"/>
      <c r="M56" s="247"/>
      <c r="N56" s="378"/>
      <c r="O56" s="270"/>
      <c r="P56" s="272"/>
      <c r="Q56" s="243"/>
      <c r="R56" s="381"/>
      <c r="S56" s="54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</row>
    <row r="57" spans="1:45" ht="9" customHeight="1" x14ac:dyDescent="0.25">
      <c r="A57" s="253"/>
      <c r="B57" s="254"/>
      <c r="C57" s="382"/>
      <c r="D57" s="255"/>
      <c r="E57" s="376"/>
      <c r="F57" s="256"/>
      <c r="G57" s="376"/>
      <c r="H57" s="256"/>
      <c r="I57" s="249"/>
      <c r="J57" s="377" t="s">
        <v>136</v>
      </c>
      <c r="K57" s="247"/>
      <c r="L57" s="248"/>
      <c r="M57" s="247"/>
      <c r="N57" s="378"/>
      <c r="O57" s="238" t="s">
        <v>137</v>
      </c>
      <c r="P57" s="379"/>
      <c r="Q57" s="379"/>
      <c r="R57" s="378"/>
      <c r="S57" s="54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</row>
    <row r="58" spans="1:45" ht="9" customHeight="1" x14ac:dyDescent="0.25">
      <c r="A58" s="258"/>
      <c r="B58" s="259"/>
      <c r="C58" s="259"/>
      <c r="D58" s="260"/>
      <c r="E58" s="376"/>
      <c r="F58" s="256"/>
      <c r="G58" s="376"/>
      <c r="H58" s="256"/>
      <c r="I58" s="249"/>
      <c r="J58" s="377" t="s">
        <v>138</v>
      </c>
      <c r="K58" s="247"/>
      <c r="L58" s="248"/>
      <c r="M58" s="247"/>
      <c r="N58" s="378"/>
      <c r="O58" s="247"/>
      <c r="P58" s="248"/>
      <c r="Q58" s="247"/>
      <c r="R58" s="378"/>
      <c r="S58" s="54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</row>
    <row r="59" spans="1:45" ht="9" customHeight="1" x14ac:dyDescent="0.25">
      <c r="A59" s="262"/>
      <c r="B59" s="49"/>
      <c r="C59" s="49"/>
      <c r="D59" s="263"/>
      <c r="E59" s="376"/>
      <c r="F59" s="256"/>
      <c r="G59" s="376"/>
      <c r="H59" s="256"/>
      <c r="I59" s="249"/>
      <c r="J59" s="377" t="s">
        <v>139</v>
      </c>
      <c r="K59" s="247"/>
      <c r="L59" s="248"/>
      <c r="M59" s="247"/>
      <c r="N59" s="378"/>
      <c r="O59" s="243"/>
      <c r="P59" s="272"/>
      <c r="Q59" s="243"/>
      <c r="R59" s="381"/>
      <c r="S59" s="54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</row>
    <row r="60" spans="1:45" ht="9" customHeight="1" x14ac:dyDescent="0.25">
      <c r="A60" s="264"/>
      <c r="B60" s="14"/>
      <c r="C60" s="259"/>
      <c r="D60" s="260"/>
      <c r="E60" s="376"/>
      <c r="F60" s="256"/>
      <c r="G60" s="376"/>
      <c r="H60" s="256"/>
      <c r="I60" s="249"/>
      <c r="J60" s="377" t="s">
        <v>140</v>
      </c>
      <c r="K60" s="247"/>
      <c r="L60" s="248"/>
      <c r="M60" s="247"/>
      <c r="N60" s="378"/>
      <c r="O60" s="238" t="s">
        <v>33</v>
      </c>
      <c r="P60" s="379"/>
      <c r="Q60" s="379"/>
      <c r="R60" s="378"/>
      <c r="S60" s="54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</row>
    <row r="61" spans="1:45" ht="9" customHeight="1" x14ac:dyDescent="0.25">
      <c r="A61" s="264"/>
      <c r="B61" s="14"/>
      <c r="C61" s="383"/>
      <c r="D61" s="265"/>
      <c r="E61" s="376"/>
      <c r="F61" s="256"/>
      <c r="G61" s="376"/>
      <c r="H61" s="256"/>
      <c r="I61" s="249"/>
      <c r="J61" s="377" t="s">
        <v>141</v>
      </c>
      <c r="K61" s="247"/>
      <c r="L61" s="248"/>
      <c r="M61" s="247"/>
      <c r="N61" s="378"/>
      <c r="O61" s="247"/>
      <c r="P61" s="248"/>
      <c r="Q61" s="247"/>
      <c r="R61" s="378"/>
      <c r="S61" s="54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</row>
    <row r="62" spans="1:45" ht="9" customHeight="1" x14ac:dyDescent="0.25">
      <c r="A62" s="266"/>
      <c r="B62" s="267"/>
      <c r="C62" s="384"/>
      <c r="D62" s="268"/>
      <c r="E62" s="385"/>
      <c r="F62" s="270"/>
      <c r="G62" s="385"/>
      <c r="H62" s="270"/>
      <c r="I62" s="273"/>
      <c r="J62" s="386" t="s">
        <v>142</v>
      </c>
      <c r="K62" s="243"/>
      <c r="L62" s="272"/>
      <c r="M62" s="243"/>
      <c r="N62" s="381"/>
      <c r="O62" s="243">
        <f>R4</f>
        <v>0</v>
      </c>
      <c r="P62" s="272"/>
      <c r="Q62" s="243"/>
      <c r="R62" s="387">
        <f>MIN(4,'Fiú 3 kcs. A ELO'!Q5)</f>
        <v>4</v>
      </c>
      <c r="S62" s="54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</row>
    <row r="63" spans="1:45" x14ac:dyDescent="0.25"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L63" s="205"/>
      <c r="AM63" s="205"/>
      <c r="AN63" s="205"/>
      <c r="AO63" s="205"/>
      <c r="AP63" s="205"/>
      <c r="AQ63" s="205"/>
      <c r="AR63" s="205"/>
      <c r="AS63" s="205"/>
    </row>
    <row r="64" spans="1:45" x14ac:dyDescent="0.25"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L64" s="205"/>
      <c r="AM64" s="205"/>
      <c r="AN64" s="205"/>
      <c r="AO64" s="205"/>
      <c r="AP64" s="205"/>
      <c r="AQ64" s="205"/>
      <c r="AR64" s="205"/>
      <c r="AS64" s="205"/>
    </row>
    <row r="65" spans="20:45" x14ac:dyDescent="0.25"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L65" s="205"/>
      <c r="AM65" s="205"/>
      <c r="AN65" s="205"/>
      <c r="AO65" s="205"/>
      <c r="AP65" s="205"/>
      <c r="AQ65" s="205"/>
      <c r="AR65" s="205"/>
      <c r="AS65" s="205"/>
    </row>
    <row r="66" spans="20:45" x14ac:dyDescent="0.25"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L66" s="205"/>
      <c r="AM66" s="205"/>
      <c r="AN66" s="205"/>
      <c r="AO66" s="205"/>
      <c r="AP66" s="205"/>
      <c r="AQ66" s="205"/>
      <c r="AR66" s="205"/>
      <c r="AS66" s="205"/>
    </row>
    <row r="67" spans="20:45" x14ac:dyDescent="0.25"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L67" s="205"/>
      <c r="AM67" s="205"/>
      <c r="AN67" s="205"/>
      <c r="AO67" s="205"/>
      <c r="AP67" s="205"/>
      <c r="AQ67" s="205"/>
      <c r="AR67" s="205"/>
      <c r="AS67" s="205"/>
    </row>
    <row r="68" spans="20:45" x14ac:dyDescent="0.25"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L68" s="205"/>
      <c r="AM68" s="205"/>
      <c r="AN68" s="205"/>
      <c r="AO68" s="205"/>
      <c r="AP68" s="205"/>
      <c r="AQ68" s="205"/>
      <c r="AR68" s="205"/>
      <c r="AS68" s="205"/>
    </row>
    <row r="69" spans="20:45" x14ac:dyDescent="0.25"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L69" s="205"/>
      <c r="AM69" s="205"/>
      <c r="AN69" s="205"/>
      <c r="AO69" s="205"/>
      <c r="AP69" s="205"/>
      <c r="AQ69" s="205"/>
      <c r="AR69" s="205"/>
      <c r="AS69" s="205"/>
    </row>
    <row r="70" spans="20:45" x14ac:dyDescent="0.25"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L70" s="205"/>
      <c r="AM70" s="205"/>
      <c r="AN70" s="205"/>
      <c r="AO70" s="205"/>
      <c r="AP70" s="205"/>
      <c r="AQ70" s="205"/>
      <c r="AR70" s="205"/>
      <c r="AS70" s="205"/>
    </row>
    <row r="71" spans="20:45" x14ac:dyDescent="0.25"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L71" s="205"/>
      <c r="AM71" s="205"/>
      <c r="AN71" s="205"/>
      <c r="AO71" s="205"/>
      <c r="AP71" s="205"/>
      <c r="AQ71" s="205"/>
      <c r="AR71" s="205"/>
      <c r="AS71" s="205"/>
    </row>
    <row r="72" spans="20:45" x14ac:dyDescent="0.25"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L72" s="205"/>
      <c r="AM72" s="205"/>
      <c r="AN72" s="205"/>
      <c r="AO72" s="205"/>
      <c r="AP72" s="205"/>
      <c r="AQ72" s="205"/>
      <c r="AR72" s="205"/>
      <c r="AS72" s="205"/>
    </row>
    <row r="73" spans="20:45" x14ac:dyDescent="0.25"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L73" s="205"/>
      <c r="AM73" s="205"/>
      <c r="AN73" s="205"/>
      <c r="AO73" s="205"/>
      <c r="AP73" s="205"/>
      <c r="AQ73" s="205"/>
      <c r="AR73" s="205"/>
      <c r="AS73" s="205"/>
    </row>
    <row r="74" spans="20:45" x14ac:dyDescent="0.25"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L74" s="205"/>
      <c r="AM74" s="205"/>
      <c r="AN74" s="205"/>
      <c r="AO74" s="205"/>
      <c r="AP74" s="205"/>
      <c r="AQ74" s="205"/>
      <c r="AR74" s="205"/>
      <c r="AS74" s="205"/>
    </row>
    <row r="75" spans="20:45" x14ac:dyDescent="0.25"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L75" s="205"/>
      <c r="AM75" s="205"/>
      <c r="AN75" s="205"/>
      <c r="AO75" s="205"/>
      <c r="AP75" s="205"/>
      <c r="AQ75" s="205"/>
      <c r="AR75" s="205"/>
      <c r="AS75" s="205"/>
    </row>
    <row r="76" spans="20:45" x14ac:dyDescent="0.25"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L76" s="205"/>
      <c r="AM76" s="205"/>
      <c r="AN76" s="205"/>
      <c r="AO76" s="205"/>
      <c r="AP76" s="205"/>
      <c r="AQ76" s="205"/>
      <c r="AR76" s="205"/>
      <c r="AS76" s="205"/>
    </row>
    <row r="77" spans="20:45" x14ac:dyDescent="0.25"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L77" s="205"/>
      <c r="AM77" s="205"/>
      <c r="AN77" s="205"/>
      <c r="AO77" s="205"/>
      <c r="AP77" s="205"/>
      <c r="AQ77" s="205"/>
      <c r="AR77" s="205"/>
      <c r="AS77" s="205"/>
    </row>
    <row r="78" spans="20:45" x14ac:dyDescent="0.25"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L78" s="205"/>
      <c r="AM78" s="205"/>
      <c r="AN78" s="205"/>
      <c r="AO78" s="205"/>
      <c r="AP78" s="205"/>
      <c r="AQ78" s="205"/>
      <c r="AR78" s="205"/>
      <c r="AS78" s="205"/>
    </row>
    <row r="79" spans="20:45" x14ac:dyDescent="0.25"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L79" s="205"/>
      <c r="AM79" s="205"/>
      <c r="AN79" s="205"/>
      <c r="AO79" s="205"/>
      <c r="AP79" s="205"/>
      <c r="AQ79" s="205"/>
      <c r="AR79" s="205"/>
      <c r="AS79" s="205"/>
    </row>
    <row r="80" spans="20:45" x14ac:dyDescent="0.25"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L80" s="205"/>
      <c r="AM80" s="205"/>
      <c r="AN80" s="205"/>
      <c r="AO80" s="205"/>
      <c r="AP80" s="205"/>
      <c r="AQ80" s="205"/>
      <c r="AR80" s="205"/>
      <c r="AS80" s="205"/>
    </row>
    <row r="81" spans="20:45" x14ac:dyDescent="0.25"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L81" s="205"/>
      <c r="AM81" s="205"/>
      <c r="AN81" s="205"/>
      <c r="AO81" s="205"/>
      <c r="AP81" s="205"/>
      <c r="AQ81" s="205"/>
      <c r="AR81" s="205"/>
      <c r="AS81" s="205"/>
    </row>
    <row r="82" spans="20:45" x14ac:dyDescent="0.25"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L82" s="205"/>
      <c r="AM82" s="205"/>
      <c r="AN82" s="205"/>
      <c r="AO82" s="205"/>
      <c r="AP82" s="205"/>
      <c r="AQ82" s="205"/>
      <c r="AR82" s="205"/>
      <c r="AS82" s="205"/>
    </row>
    <row r="83" spans="20:45" x14ac:dyDescent="0.25"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L83" s="205"/>
      <c r="AM83" s="205"/>
      <c r="AN83" s="205"/>
      <c r="AO83" s="205"/>
      <c r="AP83" s="205"/>
      <c r="AQ83" s="205"/>
      <c r="AR83" s="205"/>
      <c r="AS83" s="205"/>
    </row>
    <row r="84" spans="20:45" x14ac:dyDescent="0.25"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L84" s="205"/>
      <c r="AM84" s="205"/>
      <c r="AN84" s="205"/>
      <c r="AO84" s="205"/>
      <c r="AP84" s="205"/>
      <c r="AQ84" s="205"/>
      <c r="AR84" s="205"/>
      <c r="AS84" s="205"/>
    </row>
    <row r="85" spans="20:45" x14ac:dyDescent="0.25"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L85" s="205"/>
      <c r="AM85" s="205"/>
      <c r="AN85" s="205"/>
      <c r="AO85" s="205"/>
      <c r="AP85" s="205"/>
      <c r="AQ85" s="205"/>
      <c r="AR85" s="205"/>
      <c r="AS85" s="205"/>
    </row>
    <row r="86" spans="20:45" x14ac:dyDescent="0.25"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L86" s="205"/>
      <c r="AM86" s="205"/>
      <c r="AN86" s="205"/>
      <c r="AO86" s="205"/>
      <c r="AP86" s="205"/>
      <c r="AQ86" s="205"/>
      <c r="AR86" s="205"/>
      <c r="AS86" s="205"/>
    </row>
    <row r="87" spans="20:45" x14ac:dyDescent="0.25"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L87" s="205"/>
      <c r="AM87" s="205"/>
      <c r="AN87" s="205"/>
      <c r="AO87" s="205"/>
      <c r="AP87" s="205"/>
      <c r="AQ87" s="205"/>
      <c r="AR87" s="205"/>
      <c r="AS87" s="205"/>
    </row>
    <row r="88" spans="20:45" x14ac:dyDescent="0.25"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L88" s="205"/>
      <c r="AM88" s="205"/>
      <c r="AN88" s="205"/>
      <c r="AO88" s="205"/>
      <c r="AP88" s="205"/>
      <c r="AQ88" s="205"/>
      <c r="AR88" s="205"/>
      <c r="AS88" s="205"/>
    </row>
    <row r="89" spans="20:45" x14ac:dyDescent="0.25"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L89" s="205"/>
      <c r="AM89" s="205"/>
      <c r="AN89" s="205"/>
      <c r="AO89" s="205"/>
      <c r="AP89" s="205"/>
      <c r="AQ89" s="205"/>
      <c r="AR89" s="205"/>
      <c r="AS89" s="205"/>
    </row>
    <row r="90" spans="20:45" x14ac:dyDescent="0.25"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L90" s="205"/>
      <c r="AM90" s="205"/>
      <c r="AN90" s="205"/>
      <c r="AO90" s="205"/>
      <c r="AP90" s="205"/>
      <c r="AQ90" s="205"/>
      <c r="AR90" s="205"/>
      <c r="AS90" s="205"/>
    </row>
    <row r="91" spans="20:45" x14ac:dyDescent="0.25"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L91" s="205"/>
      <c r="AM91" s="205"/>
      <c r="AN91" s="205"/>
      <c r="AO91" s="205"/>
      <c r="AP91" s="205"/>
      <c r="AQ91" s="205"/>
      <c r="AR91" s="205"/>
      <c r="AS91" s="205"/>
    </row>
    <row r="92" spans="20:45" x14ac:dyDescent="0.25"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L92" s="205"/>
      <c r="AM92" s="205"/>
      <c r="AN92" s="205"/>
      <c r="AO92" s="205"/>
      <c r="AP92" s="205"/>
      <c r="AQ92" s="205"/>
      <c r="AR92" s="205"/>
      <c r="AS92" s="205"/>
    </row>
    <row r="93" spans="20:45" x14ac:dyDescent="0.25"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L93" s="205"/>
      <c r="AM93" s="205"/>
      <c r="AN93" s="205"/>
      <c r="AO93" s="205"/>
      <c r="AP93" s="205"/>
      <c r="AQ93" s="205"/>
      <c r="AR93" s="205"/>
      <c r="AS93" s="205"/>
    </row>
    <row r="94" spans="20:45" x14ac:dyDescent="0.25"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L94" s="205"/>
      <c r="AM94" s="205"/>
      <c r="AN94" s="205"/>
      <c r="AO94" s="205"/>
      <c r="AP94" s="205"/>
      <c r="AQ94" s="205"/>
      <c r="AR94" s="205"/>
      <c r="AS94" s="205"/>
    </row>
    <row r="95" spans="20:45" x14ac:dyDescent="0.25"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L95" s="205"/>
      <c r="AM95" s="205"/>
      <c r="AN95" s="205"/>
      <c r="AO95" s="205"/>
      <c r="AP95" s="205"/>
      <c r="AQ95" s="205"/>
      <c r="AR95" s="205"/>
      <c r="AS95" s="205"/>
    </row>
    <row r="96" spans="20:45" x14ac:dyDescent="0.25"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L96" s="205"/>
      <c r="AM96" s="205"/>
      <c r="AN96" s="205"/>
      <c r="AO96" s="205"/>
      <c r="AP96" s="205"/>
      <c r="AQ96" s="205"/>
      <c r="AR96" s="205"/>
      <c r="AS96" s="205"/>
    </row>
    <row r="97" spans="20:45" x14ac:dyDescent="0.25"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L97" s="205"/>
      <c r="AM97" s="205"/>
      <c r="AN97" s="205"/>
      <c r="AO97" s="205"/>
      <c r="AP97" s="205"/>
      <c r="AQ97" s="205"/>
      <c r="AR97" s="205"/>
      <c r="AS97" s="205"/>
    </row>
    <row r="98" spans="20:45" x14ac:dyDescent="0.25"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L98" s="205"/>
      <c r="AM98" s="205"/>
      <c r="AN98" s="205"/>
      <c r="AO98" s="205"/>
      <c r="AP98" s="205"/>
      <c r="AQ98" s="205"/>
      <c r="AR98" s="205"/>
      <c r="AS98" s="205"/>
    </row>
    <row r="99" spans="20:45" x14ac:dyDescent="0.25"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L99" s="205"/>
      <c r="AM99" s="205"/>
      <c r="AN99" s="205"/>
      <c r="AO99" s="205"/>
      <c r="AP99" s="205"/>
      <c r="AQ99" s="205"/>
      <c r="AR99" s="205"/>
      <c r="AS99" s="205"/>
    </row>
    <row r="100" spans="20:45" x14ac:dyDescent="0.25"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L100" s="205"/>
      <c r="AM100" s="205"/>
      <c r="AN100" s="205"/>
      <c r="AO100" s="205"/>
      <c r="AP100" s="205"/>
      <c r="AQ100" s="205"/>
      <c r="AR100" s="205"/>
      <c r="AS100" s="205"/>
    </row>
    <row r="101" spans="20:45" x14ac:dyDescent="0.25"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L101" s="205"/>
      <c r="AM101" s="205"/>
      <c r="AN101" s="205"/>
      <c r="AO101" s="205"/>
      <c r="AP101" s="205"/>
      <c r="AQ101" s="205"/>
      <c r="AR101" s="205"/>
      <c r="AS101" s="205"/>
    </row>
    <row r="102" spans="20:45" x14ac:dyDescent="0.25"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L102" s="205"/>
      <c r="AM102" s="205"/>
      <c r="AN102" s="205"/>
      <c r="AO102" s="205"/>
      <c r="AP102" s="205"/>
      <c r="AQ102" s="205"/>
      <c r="AR102" s="205"/>
      <c r="AS102" s="205"/>
    </row>
    <row r="103" spans="20:45" x14ac:dyDescent="0.25"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L103" s="205"/>
      <c r="AM103" s="205"/>
      <c r="AN103" s="205"/>
      <c r="AO103" s="205"/>
      <c r="AP103" s="205"/>
      <c r="AQ103" s="205"/>
      <c r="AR103" s="205"/>
      <c r="AS103" s="205"/>
    </row>
    <row r="104" spans="20:45" x14ac:dyDescent="0.25"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L104" s="205"/>
      <c r="AM104" s="205"/>
      <c r="AN104" s="205"/>
      <c r="AO104" s="205"/>
      <c r="AP104" s="205"/>
      <c r="AQ104" s="205"/>
      <c r="AR104" s="205"/>
      <c r="AS104" s="205"/>
    </row>
    <row r="105" spans="20:45" x14ac:dyDescent="0.25"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L105" s="205"/>
      <c r="AM105" s="205"/>
      <c r="AN105" s="205"/>
      <c r="AO105" s="205"/>
      <c r="AP105" s="205"/>
      <c r="AQ105" s="205"/>
      <c r="AR105" s="205"/>
      <c r="AS105" s="205"/>
    </row>
    <row r="106" spans="20:45" x14ac:dyDescent="0.25"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L106" s="205"/>
      <c r="AM106" s="205"/>
      <c r="AN106" s="205"/>
      <c r="AO106" s="205"/>
      <c r="AP106" s="205"/>
      <c r="AQ106" s="205"/>
      <c r="AR106" s="205"/>
      <c r="AS106" s="205"/>
    </row>
    <row r="107" spans="20:45" x14ac:dyDescent="0.25"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L107" s="205"/>
      <c r="AM107" s="205"/>
      <c r="AN107" s="205"/>
      <c r="AO107" s="205"/>
      <c r="AP107" s="205"/>
      <c r="AQ107" s="205"/>
      <c r="AR107" s="205"/>
      <c r="AS107" s="205"/>
    </row>
    <row r="108" spans="20:45" x14ac:dyDescent="0.25"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L108" s="205"/>
      <c r="AM108" s="205"/>
      <c r="AN108" s="205"/>
      <c r="AO108" s="205"/>
      <c r="AP108" s="205"/>
      <c r="AQ108" s="205"/>
      <c r="AR108" s="205"/>
      <c r="AS108" s="205"/>
    </row>
    <row r="109" spans="20:45" x14ac:dyDescent="0.25"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5"/>
      <c r="AL109" s="205"/>
      <c r="AM109" s="205"/>
      <c r="AN109" s="205"/>
      <c r="AO109" s="205"/>
      <c r="AP109" s="205"/>
      <c r="AQ109" s="205"/>
      <c r="AR109" s="205"/>
      <c r="AS109" s="205"/>
    </row>
    <row r="110" spans="20:45" x14ac:dyDescent="0.25"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05"/>
      <c r="AL110" s="205"/>
      <c r="AM110" s="205"/>
      <c r="AN110" s="205"/>
      <c r="AO110" s="205"/>
      <c r="AP110" s="205"/>
      <c r="AQ110" s="205"/>
      <c r="AR110" s="205"/>
      <c r="AS110" s="205"/>
    </row>
    <row r="111" spans="20:45" x14ac:dyDescent="0.25"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05"/>
      <c r="AL111" s="205"/>
      <c r="AM111" s="205"/>
      <c r="AN111" s="205"/>
      <c r="AO111" s="205"/>
      <c r="AP111" s="205"/>
      <c r="AQ111" s="205"/>
      <c r="AR111" s="205"/>
      <c r="AS111" s="205"/>
    </row>
    <row r="112" spans="20:45" x14ac:dyDescent="0.25"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L112" s="205"/>
      <c r="AM112" s="205"/>
      <c r="AN112" s="205"/>
      <c r="AO112" s="205"/>
      <c r="AP112" s="205"/>
      <c r="AQ112" s="205"/>
      <c r="AR112" s="205"/>
      <c r="AS112" s="205"/>
    </row>
    <row r="113" spans="20:45" x14ac:dyDescent="0.25"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L113" s="205"/>
      <c r="AM113" s="205"/>
      <c r="AN113" s="205"/>
      <c r="AO113" s="205"/>
      <c r="AP113" s="205"/>
      <c r="AQ113" s="205"/>
      <c r="AR113" s="205"/>
      <c r="AS113" s="205"/>
    </row>
    <row r="114" spans="20:45" x14ac:dyDescent="0.25"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L114" s="205"/>
      <c r="AM114" s="205"/>
      <c r="AN114" s="205"/>
      <c r="AO114" s="205"/>
      <c r="AP114" s="205"/>
      <c r="AQ114" s="205"/>
      <c r="AR114" s="205"/>
      <c r="AS114" s="205"/>
    </row>
    <row r="115" spans="20:45" x14ac:dyDescent="0.25"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L115" s="205"/>
      <c r="AM115" s="205"/>
      <c r="AN115" s="205"/>
      <c r="AO115" s="205"/>
      <c r="AP115" s="205"/>
      <c r="AQ115" s="205"/>
      <c r="AR115" s="205"/>
      <c r="AS115" s="205"/>
    </row>
    <row r="116" spans="20:45" x14ac:dyDescent="0.25"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L116" s="205"/>
      <c r="AM116" s="205"/>
      <c r="AN116" s="205"/>
      <c r="AO116" s="205"/>
      <c r="AP116" s="205"/>
      <c r="AQ116" s="205"/>
      <c r="AR116" s="205"/>
      <c r="AS116" s="205"/>
    </row>
    <row r="117" spans="20:45" x14ac:dyDescent="0.25"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L117" s="205"/>
      <c r="AM117" s="205"/>
      <c r="AN117" s="205"/>
      <c r="AO117" s="205"/>
      <c r="AP117" s="205"/>
      <c r="AQ117" s="205"/>
      <c r="AR117" s="205"/>
      <c r="AS117" s="205"/>
    </row>
    <row r="118" spans="20:45" x14ac:dyDescent="0.25"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L118" s="205"/>
      <c r="AM118" s="205"/>
      <c r="AN118" s="205"/>
      <c r="AO118" s="205"/>
      <c r="AP118" s="205"/>
      <c r="AQ118" s="205"/>
      <c r="AR118" s="205"/>
      <c r="AS118" s="205"/>
    </row>
    <row r="119" spans="20:45" x14ac:dyDescent="0.25"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L119" s="205"/>
      <c r="AM119" s="205"/>
      <c r="AN119" s="205"/>
      <c r="AO119" s="205"/>
      <c r="AP119" s="205"/>
      <c r="AQ119" s="205"/>
      <c r="AR119" s="205"/>
      <c r="AS119" s="205"/>
    </row>
    <row r="120" spans="20:45" x14ac:dyDescent="0.25"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L120" s="205"/>
      <c r="AM120" s="205"/>
      <c r="AN120" s="205"/>
      <c r="AO120" s="205"/>
      <c r="AP120" s="205"/>
      <c r="AQ120" s="205"/>
      <c r="AR120" s="205"/>
      <c r="AS120" s="205"/>
    </row>
    <row r="121" spans="20:45" x14ac:dyDescent="0.25"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L121" s="205"/>
      <c r="AM121" s="205"/>
      <c r="AN121" s="205"/>
      <c r="AO121" s="205"/>
      <c r="AP121" s="205"/>
      <c r="AQ121" s="205"/>
      <c r="AR121" s="205"/>
      <c r="AS121" s="205"/>
    </row>
    <row r="122" spans="20:45" x14ac:dyDescent="0.25"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L122" s="205"/>
      <c r="AM122" s="205"/>
      <c r="AN122" s="205"/>
      <c r="AO122" s="205"/>
      <c r="AP122" s="205"/>
      <c r="AQ122" s="205"/>
      <c r="AR122" s="205"/>
      <c r="AS122" s="205"/>
    </row>
    <row r="123" spans="20:45" x14ac:dyDescent="0.25"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L123" s="205"/>
      <c r="AM123" s="205"/>
      <c r="AN123" s="205"/>
      <c r="AO123" s="205"/>
      <c r="AP123" s="205"/>
      <c r="AQ123" s="205"/>
      <c r="AR123" s="205"/>
      <c r="AS123" s="205"/>
    </row>
    <row r="124" spans="20:45" x14ac:dyDescent="0.25"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L124" s="205"/>
      <c r="AM124" s="205"/>
      <c r="AN124" s="205"/>
      <c r="AO124" s="205"/>
      <c r="AP124" s="205"/>
      <c r="AQ124" s="205"/>
      <c r="AR124" s="205"/>
      <c r="AS124" s="205"/>
    </row>
    <row r="125" spans="20:45" x14ac:dyDescent="0.25"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L125" s="205"/>
      <c r="AM125" s="205"/>
      <c r="AN125" s="205"/>
      <c r="AO125" s="205"/>
      <c r="AP125" s="205"/>
      <c r="AQ125" s="205"/>
      <c r="AR125" s="205"/>
      <c r="AS125" s="205"/>
    </row>
    <row r="126" spans="20:45" x14ac:dyDescent="0.25"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L126" s="205"/>
      <c r="AM126" s="205"/>
      <c r="AN126" s="205"/>
      <c r="AO126" s="205"/>
      <c r="AP126" s="205"/>
      <c r="AQ126" s="205"/>
      <c r="AR126" s="205"/>
      <c r="AS126" s="205"/>
    </row>
    <row r="127" spans="20:45" x14ac:dyDescent="0.25"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/>
      <c r="AH127" s="205"/>
      <c r="AL127" s="205"/>
      <c r="AM127" s="205"/>
      <c r="AN127" s="205"/>
      <c r="AO127" s="205"/>
      <c r="AP127" s="205"/>
      <c r="AQ127" s="205"/>
      <c r="AR127" s="205"/>
      <c r="AS127" s="205"/>
    </row>
    <row r="128" spans="20:45" x14ac:dyDescent="0.25"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L128" s="205"/>
      <c r="AM128" s="205"/>
      <c r="AN128" s="205"/>
      <c r="AO128" s="205"/>
      <c r="AP128" s="205"/>
      <c r="AQ128" s="205"/>
      <c r="AR128" s="205"/>
      <c r="AS128" s="205"/>
    </row>
    <row r="129" spans="20:45" x14ac:dyDescent="0.25"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/>
      <c r="AH129" s="205"/>
      <c r="AL129" s="205"/>
      <c r="AM129" s="205"/>
      <c r="AN129" s="205"/>
      <c r="AO129" s="205"/>
      <c r="AP129" s="205"/>
      <c r="AQ129" s="205"/>
      <c r="AR129" s="205"/>
      <c r="AS129" s="205"/>
    </row>
    <row r="130" spans="20:45" x14ac:dyDescent="0.25"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/>
      <c r="AH130" s="205"/>
      <c r="AL130" s="205"/>
      <c r="AM130" s="205"/>
      <c r="AN130" s="205"/>
      <c r="AO130" s="205"/>
      <c r="AP130" s="205"/>
      <c r="AQ130" s="205"/>
      <c r="AR130" s="205"/>
      <c r="AS130" s="205"/>
    </row>
    <row r="131" spans="20:45" x14ac:dyDescent="0.25"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L131" s="205"/>
      <c r="AM131" s="205"/>
      <c r="AN131" s="205"/>
      <c r="AO131" s="205"/>
      <c r="AP131" s="205"/>
      <c r="AQ131" s="205"/>
      <c r="AR131" s="205"/>
      <c r="AS131" s="205"/>
    </row>
    <row r="132" spans="20:45" x14ac:dyDescent="0.25"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L132" s="205"/>
      <c r="AM132" s="205"/>
      <c r="AN132" s="205"/>
      <c r="AO132" s="205"/>
      <c r="AP132" s="205"/>
      <c r="AQ132" s="205"/>
      <c r="AR132" s="205"/>
      <c r="AS132" s="205"/>
    </row>
    <row r="133" spans="20:45" x14ac:dyDescent="0.25"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L133" s="205"/>
      <c r="AM133" s="205"/>
      <c r="AN133" s="205"/>
      <c r="AO133" s="205"/>
      <c r="AP133" s="205"/>
      <c r="AQ133" s="205"/>
      <c r="AR133" s="205"/>
      <c r="AS133" s="205"/>
    </row>
    <row r="134" spans="20:45" x14ac:dyDescent="0.25"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L134" s="205"/>
      <c r="AM134" s="205"/>
      <c r="AN134" s="205"/>
      <c r="AO134" s="205"/>
      <c r="AP134" s="205"/>
      <c r="AQ134" s="205"/>
      <c r="AR134" s="205"/>
      <c r="AS134" s="205"/>
    </row>
    <row r="135" spans="20:45" x14ac:dyDescent="0.25"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L135" s="205"/>
      <c r="AM135" s="205"/>
      <c r="AN135" s="205"/>
      <c r="AO135" s="205"/>
      <c r="AP135" s="205"/>
      <c r="AQ135" s="205"/>
      <c r="AR135" s="205"/>
      <c r="AS135" s="205"/>
    </row>
    <row r="136" spans="20:45" x14ac:dyDescent="0.25"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L136" s="205"/>
      <c r="AM136" s="205"/>
      <c r="AN136" s="205"/>
      <c r="AO136" s="205"/>
      <c r="AP136" s="205"/>
      <c r="AQ136" s="205"/>
      <c r="AR136" s="205"/>
      <c r="AS136" s="205"/>
    </row>
    <row r="137" spans="20:45" x14ac:dyDescent="0.25"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L137" s="205"/>
      <c r="AM137" s="205"/>
      <c r="AN137" s="205"/>
      <c r="AO137" s="205"/>
      <c r="AP137" s="205"/>
      <c r="AQ137" s="205"/>
      <c r="AR137" s="205"/>
      <c r="AS137" s="205"/>
    </row>
    <row r="138" spans="20:45" x14ac:dyDescent="0.25"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L138" s="205"/>
      <c r="AM138" s="205"/>
      <c r="AN138" s="205"/>
      <c r="AO138" s="205"/>
      <c r="AP138" s="205"/>
      <c r="AQ138" s="205"/>
      <c r="AR138" s="205"/>
      <c r="AS138" s="205"/>
    </row>
    <row r="139" spans="20:45" x14ac:dyDescent="0.25"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L139" s="205"/>
      <c r="AM139" s="205"/>
      <c r="AN139" s="205"/>
      <c r="AO139" s="205"/>
      <c r="AP139" s="205"/>
      <c r="AQ139" s="205"/>
      <c r="AR139" s="205"/>
      <c r="AS139" s="205"/>
    </row>
    <row r="140" spans="20:45" x14ac:dyDescent="0.25"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L140" s="205"/>
      <c r="AM140" s="205"/>
      <c r="AN140" s="205"/>
      <c r="AO140" s="205"/>
      <c r="AP140" s="205"/>
      <c r="AQ140" s="205"/>
      <c r="AR140" s="205"/>
      <c r="AS140" s="205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62" priority="10" stopIfTrue="1" operator="equal">
      <formula>"QA"</formula>
    </cfRule>
    <cfRule type="cellIs" dxfId="61" priority="11" stopIfTrue="1" operator="equal">
      <formula>"DA"</formula>
    </cfRule>
  </conditionalFormatting>
  <conditionalFormatting sqref="E7 E21">
    <cfRule type="expression" dxfId="60" priority="13" stopIfTrue="1">
      <formula>$E7&lt;5</formula>
    </cfRule>
  </conditionalFormatting>
  <conditionalFormatting sqref="E22 E24 E26 E28 E30 E32 E34 E36 E38 E40 E42 E44 E46 E48 E50 E52">
    <cfRule type="expression" dxfId="59" priority="5" stopIfTrue="1">
      <formula>AND($E22&lt;9,$C22&gt;0)</formula>
    </cfRule>
  </conditionalFormatting>
  <conditionalFormatting sqref="F7 F9 F11 F13 F15 F17 F19">
    <cfRule type="cellIs" dxfId="58" priority="14" stopIfTrue="1" operator="equal">
      <formula>"Bye"</formula>
    </cfRule>
  </conditionalFormatting>
  <conditionalFormatting sqref="F21:F22 F24 F26 F28 F30 F32 F34 F36 F38 F40 F42 F44 F46 F48 F50">
    <cfRule type="cellIs" dxfId="57" priority="6" stopIfTrue="1" operator="equal">
      <formula>"Bye"</formula>
    </cfRule>
  </conditionalFormatting>
  <conditionalFormatting sqref="F22 F24 F26 F28 F30 F32 F34 F36 F38 F40 F42 F44 F46 F48 F50">
    <cfRule type="expression" dxfId="56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55" priority="1" stopIfTrue="1">
      <formula>AND($E7&lt;9,$C7&gt;0)</formula>
    </cfRule>
  </conditionalFormatting>
  <conditionalFormatting sqref="I8 K10 I12 M14 I16 K18 I20 I23 K25 I27 M29 I31 K33 I35 I39 K41 I43 M45 I47 K49 I51">
    <cfRule type="expression" dxfId="54" priority="2" stopIfTrue="1">
      <formula>AND($O$1="CU",I8="Umpire")</formula>
    </cfRule>
    <cfRule type="expression" dxfId="53" priority="3" stopIfTrue="1">
      <formula>AND($O$1="CU",I8&lt;&gt;"Umpire",J8&lt;&gt;"")</formula>
    </cfRule>
    <cfRule type="expression" dxfId="52" priority="4" stopIfTrue="1">
      <formula>AND($O$1="CU",I8&lt;&gt;"Umpire")</formula>
    </cfRule>
  </conditionalFormatting>
  <conditionalFormatting sqref="J8 L10 J12 N14 J16 L18 J20 R62">
    <cfRule type="expression" dxfId="51" priority="12" stopIfTrue="1">
      <formula>$O$1="CU"</formula>
    </cfRule>
  </conditionalFormatting>
  <conditionalFormatting sqref="K8 M10 K12 O14 K16 M18 K20 K23 M25 K27 O29 K31 M33 K35 K39 M41 K43 O45 K47 M49 K51">
    <cfRule type="expression" dxfId="50" priority="8" stopIfTrue="1">
      <formula>J8="as"</formula>
    </cfRule>
    <cfRule type="expression" dxfId="49" priority="9" stopIfTrue="1">
      <formula>J8="bs"</formula>
    </cfRule>
  </conditionalFormatting>
  <conditionalFormatting sqref="O16">
    <cfRule type="expression" dxfId="48" priority="15" stopIfTrue="1">
      <formula>AND($O$1="CU",O16="Umpire")</formula>
    </cfRule>
    <cfRule type="expression" dxfId="47" priority="16" stopIfTrue="1">
      <formula>AND($O$1="CU",O16&lt;&gt;"Umpire",P16&lt;&gt;"")</formula>
    </cfRule>
    <cfRule type="expression" dxfId="46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12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2771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2772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pageSetUpPr fitToPage="1"/>
  </sheetPr>
  <dimension ref="A1:P42"/>
  <sheetViews>
    <sheetView showGridLines="0" showZeros="0" workbookViewId="0">
      <selection activeCell="A22" activeCellId="1" sqref="B31:D35 A22"/>
    </sheetView>
  </sheetViews>
  <sheetFormatPr defaultRowHeight="13.2" x14ac:dyDescent="0.25"/>
  <cols>
    <col min="1" max="1" width="27.88671875" customWidth="1"/>
    <col min="2" max="2" width="22.44140625" customWidth="1"/>
    <col min="3" max="12" width="4.33203125" hidden="1" customWidth="1"/>
    <col min="13" max="13" width="7.6640625" hidden="1" customWidth="1"/>
    <col min="14" max="14" width="7.6640625" style="39" customWidth="1"/>
    <col min="15" max="15" width="8.5546875" customWidth="1"/>
    <col min="16" max="16" width="11.5546875" hidden="1" customWidth="1"/>
  </cols>
  <sheetData>
    <row r="1" spans="1:16" ht="24.6" x14ac:dyDescent="0.3">
      <c r="A1" s="40" t="str">
        <f>Altalanos!$A$6</f>
        <v>Diákolimpia 2026</v>
      </c>
      <c r="B1" s="41"/>
      <c r="C1" s="41"/>
      <c r="D1" s="30"/>
      <c r="E1" s="30"/>
      <c r="F1" s="42"/>
      <c r="G1" s="30"/>
      <c r="H1" s="30"/>
      <c r="I1" s="30"/>
      <c r="J1" s="30"/>
      <c r="K1" s="30"/>
      <c r="L1" s="30"/>
      <c r="M1" s="30"/>
      <c r="N1" s="43"/>
    </row>
    <row r="2" spans="1:16" x14ac:dyDescent="0.25">
      <c r="A2" s="44"/>
      <c r="B2" s="45"/>
      <c r="C2" s="45"/>
      <c r="D2" s="30"/>
      <c r="E2" s="30"/>
      <c r="F2" s="30"/>
      <c r="G2" s="30"/>
      <c r="H2" s="30"/>
      <c r="I2" s="30"/>
      <c r="J2" s="30"/>
      <c r="K2" s="30"/>
      <c r="L2" s="30"/>
      <c r="M2" s="30"/>
      <c r="N2" s="42"/>
    </row>
    <row r="3" spans="1:16" ht="39.75" customHeight="1" x14ac:dyDescent="0.25">
      <c r="A3" s="46"/>
      <c r="B3" s="47" t="s">
        <v>21</v>
      </c>
      <c r="C3" s="48"/>
      <c r="D3" s="49"/>
      <c r="E3" s="49"/>
      <c r="F3" s="50"/>
      <c r="G3" s="49"/>
      <c r="H3" s="51"/>
      <c r="I3" s="50"/>
      <c r="J3" s="49"/>
      <c r="K3" s="49"/>
      <c r="L3" s="49"/>
      <c r="M3" s="49"/>
      <c r="N3" s="51"/>
      <c r="O3" s="52"/>
      <c r="P3" s="52"/>
    </row>
    <row r="4" spans="1:16" x14ac:dyDescent="0.25">
      <c r="A4" s="50" t="s">
        <v>22</v>
      </c>
      <c r="B4" s="48" t="s">
        <v>15</v>
      </c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4"/>
      <c r="P4" s="54"/>
    </row>
    <row r="5" spans="1:16" ht="12.75" customHeight="1" x14ac:dyDescent="0.25">
      <c r="A5" s="55">
        <f>Altalanos!$A$10</f>
        <v>0</v>
      </c>
      <c r="B5" s="56">
        <f>Altalanos!$C$10</f>
        <v>0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8"/>
      <c r="O5" s="59"/>
      <c r="P5" s="59"/>
    </row>
    <row r="6" spans="1:16" ht="60" customHeight="1" x14ac:dyDescent="0.25">
      <c r="A6" s="409" t="s">
        <v>23</v>
      </c>
      <c r="B6" s="409"/>
      <c r="C6" s="60"/>
      <c r="D6" s="60"/>
      <c r="E6" s="60"/>
      <c r="F6" s="61"/>
      <c r="G6" s="62"/>
      <c r="H6" s="60"/>
      <c r="I6" s="61"/>
      <c r="J6" s="60"/>
      <c r="K6" s="60"/>
      <c r="L6" s="60"/>
      <c r="M6" s="60"/>
      <c r="N6" s="63"/>
      <c r="O6" s="52"/>
      <c r="P6" s="52"/>
    </row>
    <row r="7" spans="1:16" ht="13.5" hidden="1" customHeight="1" x14ac:dyDescent="0.25">
      <c r="A7" s="64"/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53"/>
      <c r="O7" s="54"/>
      <c r="P7" s="54"/>
    </row>
    <row r="8" spans="1:16" ht="12.75" hidden="1" customHeight="1" x14ac:dyDescent="0.25">
      <c r="A8" s="66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57"/>
      <c r="O8" s="68"/>
      <c r="P8" s="68"/>
    </row>
    <row r="9" spans="1:16" hidden="1" x14ac:dyDescent="0.25">
      <c r="A9" s="69"/>
      <c r="B9" s="70"/>
      <c r="C9" s="71"/>
      <c r="D9" s="70"/>
      <c r="E9" s="70"/>
      <c r="F9" s="70"/>
      <c r="G9" s="70"/>
      <c r="H9" s="70"/>
      <c r="I9" s="70"/>
      <c r="J9" s="70"/>
      <c r="K9" s="70"/>
      <c r="L9" s="70"/>
      <c r="M9" s="70"/>
      <c r="N9" s="72"/>
      <c r="O9" s="54"/>
      <c r="P9" s="54"/>
    </row>
    <row r="10" spans="1:16" hidden="1" x14ac:dyDescent="0.25">
      <c r="A10" s="64"/>
      <c r="B10" s="65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4"/>
      <c r="P10" s="54"/>
    </row>
    <row r="11" spans="1:16" ht="12.75" hidden="1" customHeight="1" x14ac:dyDescent="0.25">
      <c r="A11" s="73"/>
      <c r="B11" s="74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8"/>
      <c r="N11" s="53"/>
      <c r="O11" s="59"/>
      <c r="P11" s="59"/>
    </row>
    <row r="12" spans="1:16" hidden="1" x14ac:dyDescent="0.25">
      <c r="A12" s="64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53"/>
      <c r="O12" s="54"/>
      <c r="P12" s="54"/>
    </row>
    <row r="13" spans="1:16" ht="12.75" hidden="1" customHeight="1" x14ac:dyDescent="0.25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8"/>
      <c r="O13" s="68"/>
      <c r="P13" s="68"/>
    </row>
    <row r="14" spans="1:16" hidden="1" x14ac:dyDescent="0.25">
      <c r="A14" s="69"/>
      <c r="B14" s="70"/>
      <c r="C14" s="71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2"/>
      <c r="O14" s="54"/>
      <c r="P14" s="54"/>
    </row>
    <row r="15" spans="1:16" hidden="1" x14ac:dyDescent="0.25">
      <c r="A15" s="64"/>
      <c r="B15" s="65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4"/>
      <c r="P15" s="54"/>
    </row>
    <row r="16" spans="1:16" hidden="1" x14ac:dyDescent="0.25">
      <c r="A16" s="73"/>
      <c r="B16" s="74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8"/>
      <c r="N16" s="53"/>
      <c r="O16" s="54"/>
      <c r="P16" s="54"/>
    </row>
    <row r="17" spans="1:16" hidden="1" x14ac:dyDescent="0.25">
      <c r="A17" s="64"/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53"/>
      <c r="O17" s="54"/>
      <c r="P17" s="54"/>
    </row>
    <row r="18" spans="1:16" ht="12.75" hidden="1" customHeight="1" x14ac:dyDescent="0.2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8"/>
      <c r="O18" s="68"/>
      <c r="P18" s="68"/>
    </row>
    <row r="19" spans="1:16" ht="7.5" hidden="1" customHeight="1" x14ac:dyDescent="0.25">
      <c r="A19" s="75"/>
      <c r="B19" s="75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8"/>
      <c r="O19" s="68"/>
      <c r="P19" s="68"/>
    </row>
    <row r="20" spans="1:16" x14ac:dyDescent="0.25">
      <c r="A20" s="76" t="s">
        <v>24</v>
      </c>
      <c r="B20" s="77"/>
      <c r="C20" s="71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2"/>
      <c r="O20" s="54"/>
      <c r="P20" s="54"/>
    </row>
    <row r="21" spans="1:16" x14ac:dyDescent="0.25">
      <c r="A21" s="78" t="s">
        <v>25</v>
      </c>
      <c r="B21" s="79" t="s">
        <v>26</v>
      </c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4"/>
      <c r="P21" s="80" t="s">
        <v>27</v>
      </c>
    </row>
    <row r="22" spans="1:16" ht="19.5" customHeight="1" x14ac:dyDescent="0.25">
      <c r="A22" s="81"/>
      <c r="B22" s="82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8"/>
      <c r="N22" s="53"/>
      <c r="O22" s="54"/>
      <c r="P22" s="83" t="str">
        <f t="shared" ref="P22:P29" si="0">LEFT(B22,1)&amp;" "&amp;A22</f>
        <v xml:space="preserve"> </v>
      </c>
    </row>
    <row r="23" spans="1:16" ht="19.5" customHeight="1" x14ac:dyDescent="0.25">
      <c r="A23" s="81"/>
      <c r="B23" s="82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8"/>
      <c r="N23" s="53"/>
      <c r="O23" s="54"/>
      <c r="P23" s="83" t="str">
        <f t="shared" si="0"/>
        <v xml:space="preserve"> </v>
      </c>
    </row>
    <row r="24" spans="1:16" ht="19.5" customHeight="1" x14ac:dyDescent="0.25">
      <c r="A24" s="81"/>
      <c r="B24" s="82"/>
      <c r="C24" s="57"/>
      <c r="D24" s="57"/>
      <c r="E24" s="57"/>
      <c r="F24" s="57"/>
      <c r="G24" s="57"/>
      <c r="H24" s="57"/>
      <c r="I24" s="57"/>
      <c r="J24" s="57"/>
      <c r="K24" s="57"/>
      <c r="L24" s="57"/>
      <c r="M24" s="58"/>
      <c r="N24" s="53"/>
      <c r="O24" s="54"/>
      <c r="P24" s="83" t="str">
        <f t="shared" si="0"/>
        <v xml:space="preserve"> </v>
      </c>
    </row>
    <row r="25" spans="1:16" ht="19.5" customHeight="1" x14ac:dyDescent="0.25">
      <c r="A25" s="81"/>
      <c r="B25" s="82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  <c r="N25" s="53"/>
      <c r="O25" s="52"/>
      <c r="P25" s="83" t="str">
        <f t="shared" si="0"/>
        <v xml:space="preserve"> </v>
      </c>
    </row>
    <row r="26" spans="1:16" ht="19.5" customHeight="1" x14ac:dyDescent="0.25">
      <c r="A26" s="81"/>
      <c r="B26" s="82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8"/>
      <c r="N26" s="53"/>
      <c r="O26" s="52"/>
      <c r="P26" s="83" t="str">
        <f t="shared" si="0"/>
        <v xml:space="preserve"> </v>
      </c>
    </row>
    <row r="27" spans="1:16" ht="19.5" customHeight="1" x14ac:dyDescent="0.25">
      <c r="A27" s="81"/>
      <c r="B27" s="82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8"/>
      <c r="N27" s="53"/>
      <c r="O27" s="52"/>
      <c r="P27" s="83" t="str">
        <f t="shared" si="0"/>
        <v xml:space="preserve"> </v>
      </c>
    </row>
    <row r="28" spans="1:16" ht="19.5" customHeight="1" x14ac:dyDescent="0.25">
      <c r="A28" s="81"/>
      <c r="B28" s="82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8"/>
      <c r="N28" s="53"/>
      <c r="O28" s="52"/>
      <c r="P28" s="83" t="str">
        <f t="shared" si="0"/>
        <v xml:space="preserve"> </v>
      </c>
    </row>
    <row r="29" spans="1:16" ht="19.5" customHeight="1" x14ac:dyDescent="0.25">
      <c r="A29" s="84"/>
      <c r="B29" s="85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8"/>
      <c r="N29" s="53"/>
      <c r="O29" s="52"/>
      <c r="P29" s="83" t="str">
        <f t="shared" si="0"/>
        <v xml:space="preserve"> </v>
      </c>
    </row>
    <row r="30" spans="1:16" x14ac:dyDescent="0.25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86"/>
      <c r="P30" s="87" t="s">
        <v>28</v>
      </c>
    </row>
    <row r="31" spans="1:16" x14ac:dyDescent="0.25">
      <c r="A31" s="30"/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86"/>
    </row>
    <row r="32" spans="1:16" x14ac:dyDescent="0.25">
      <c r="A32" s="30"/>
      <c r="B32" s="30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86"/>
    </row>
    <row r="33" spans="1:14" x14ac:dyDescent="0.25">
      <c r="A33" s="30"/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86"/>
    </row>
    <row r="34" spans="1:14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86"/>
    </row>
    <row r="35" spans="1:14" x14ac:dyDescent="0.25">
      <c r="A35" s="30"/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86"/>
    </row>
    <row r="36" spans="1:14" x14ac:dyDescent="0.25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86"/>
    </row>
    <row r="37" spans="1:14" x14ac:dyDescent="0.25">
      <c r="A37" s="30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86"/>
    </row>
    <row r="38" spans="1:14" x14ac:dyDescent="0.25">
      <c r="A38" s="30"/>
      <c r="B38" s="30"/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86"/>
    </row>
    <row r="39" spans="1:14" x14ac:dyDescent="0.25">
      <c r="A39" s="30"/>
      <c r="B39" s="30"/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86"/>
    </row>
    <row r="40" spans="1:14" x14ac:dyDescent="0.25">
      <c r="A40" s="30"/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86"/>
    </row>
    <row r="41" spans="1:14" x14ac:dyDescent="0.25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86"/>
    </row>
    <row r="42" spans="1:14" x14ac:dyDescent="0.25">
      <c r="A42" s="30"/>
      <c r="B42" s="30"/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86"/>
    </row>
  </sheetData>
  <sheetProtection selectLockedCells="1" selectUnlockedCells="1"/>
  <mergeCells count="1">
    <mergeCell ref="A6:B6"/>
  </mergeCells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portrait" horizontalDpi="300" verticalDpi="30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18">
    <tabColor indexed="27"/>
  </sheetPr>
  <dimension ref="A1:Q156"/>
  <sheetViews>
    <sheetView showGridLines="0" showZeros="0" workbookViewId="0">
      <pane ySplit="6" topLeftCell="A7" activePane="bottomLeft" state="frozen"/>
      <selection pane="bottomLeft" activeCell="B7" sqref="B7"/>
    </sheetView>
  </sheetViews>
  <sheetFormatPr defaultRowHeight="13.2" x14ac:dyDescent="0.25"/>
  <cols>
    <col min="1" max="1" width="3.88671875" customWidth="1"/>
    <col min="2" max="2" width="14" customWidth="1"/>
    <col min="3" max="3" width="11.77734375" bestFit="1" customWidth="1"/>
    <col min="4" max="4" width="77.33203125" style="39" bestFit="1" customWidth="1"/>
    <col min="5" max="5" width="12.109375" style="88" customWidth="1"/>
    <col min="6" max="6" width="6.109375" style="89" hidden="1" customWidth="1"/>
    <col min="7" max="7" width="31.4414062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388" t="str">
        <f>Altalanos!$D$8</f>
        <v>Fiú 3 kcs. B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25">
      <c r="A7" s="139">
        <v>1</v>
      </c>
      <c r="B7" s="140" t="s">
        <v>303</v>
      </c>
      <c r="C7" s="140" t="s">
        <v>304</v>
      </c>
      <c r="D7" s="141" t="s">
        <v>305</v>
      </c>
      <c r="E7" s="142"/>
      <c r="F7" s="143"/>
      <c r="G7" s="144"/>
      <c r="H7" s="145"/>
      <c r="I7" s="145"/>
      <c r="J7" s="146"/>
      <c r="K7" s="147"/>
      <c r="L7" s="148"/>
      <c r="M7" s="147"/>
      <c r="N7" s="149"/>
      <c r="O7" s="145"/>
      <c r="P7" s="150"/>
      <c r="Q7" s="151"/>
    </row>
    <row r="8" spans="1:17" ht="18.899999999999999" customHeight="1" x14ac:dyDescent="0.25">
      <c r="A8" s="139">
        <v>2</v>
      </c>
      <c r="B8" s="398" t="s">
        <v>306</v>
      </c>
      <c r="C8" s="398" t="s">
        <v>307</v>
      </c>
      <c r="D8" s="390" t="s">
        <v>188</v>
      </c>
      <c r="E8" s="142"/>
      <c r="F8" s="154"/>
      <c r="G8" s="155"/>
      <c r="H8" s="145"/>
      <c r="I8" s="145"/>
      <c r="J8" s="146"/>
      <c r="K8" s="147"/>
      <c r="L8" s="148"/>
      <c r="M8" s="147"/>
      <c r="N8" s="149"/>
      <c r="O8" s="145"/>
      <c r="P8" s="150"/>
      <c r="Q8" s="151"/>
    </row>
    <row r="9" spans="1:17" ht="18.899999999999999" customHeight="1" x14ac:dyDescent="0.25">
      <c r="A9" s="139">
        <v>3</v>
      </c>
      <c r="B9" s="398" t="s">
        <v>308</v>
      </c>
      <c r="C9" s="398" t="s">
        <v>309</v>
      </c>
      <c r="D9" s="390" t="s">
        <v>310</v>
      </c>
      <c r="E9" s="142"/>
      <c r="F9" s="154"/>
      <c r="G9" s="155"/>
      <c r="H9" s="145"/>
      <c r="I9" s="145"/>
      <c r="J9" s="146"/>
      <c r="K9" s="147"/>
      <c r="L9" s="148"/>
      <c r="M9" s="147"/>
      <c r="N9" s="149"/>
      <c r="O9" s="145"/>
      <c r="P9" s="156"/>
      <c r="Q9" s="157"/>
    </row>
    <row r="10" spans="1:17" ht="18.899999999999999" customHeight="1" x14ac:dyDescent="0.25">
      <c r="A10" s="139">
        <v>4</v>
      </c>
      <c r="B10" s="140" t="s">
        <v>311</v>
      </c>
      <c r="C10" s="391" t="s">
        <v>312</v>
      </c>
      <c r="D10" s="392" t="s">
        <v>313</v>
      </c>
      <c r="E10" s="142"/>
      <c r="F10" s="154"/>
      <c r="G10" s="155"/>
      <c r="H10" s="145"/>
      <c r="I10" s="145"/>
      <c r="J10" s="146"/>
      <c r="K10" s="147"/>
      <c r="L10" s="148"/>
      <c r="M10" s="147"/>
      <c r="N10" s="149"/>
      <c r="O10" s="145"/>
      <c r="P10" s="158"/>
      <c r="Q10" s="159"/>
    </row>
    <row r="11" spans="1:17" ht="18.899999999999999" customHeight="1" x14ac:dyDescent="0.25">
      <c r="A11" s="139">
        <v>5</v>
      </c>
      <c r="B11" s="140" t="s">
        <v>314</v>
      </c>
      <c r="C11" s="391" t="s">
        <v>315</v>
      </c>
      <c r="D11" s="392" t="s">
        <v>316</v>
      </c>
      <c r="E11" s="142"/>
      <c r="F11" s="154"/>
      <c r="G11" s="155"/>
      <c r="H11" s="145"/>
      <c r="I11" s="145"/>
      <c r="J11" s="146"/>
      <c r="K11" s="147"/>
      <c r="L11" s="148"/>
      <c r="M11" s="147"/>
      <c r="N11" s="149"/>
      <c r="O11" s="145"/>
      <c r="P11" s="158"/>
      <c r="Q11" s="159"/>
    </row>
    <row r="12" spans="1:17" ht="18.899999999999999" customHeight="1" x14ac:dyDescent="0.3">
      <c r="A12" s="139">
        <v>6</v>
      </c>
      <c r="B12" s="140" t="s">
        <v>317</v>
      </c>
      <c r="C12" s="399" t="s">
        <v>318</v>
      </c>
      <c r="D12" s="394" t="s">
        <v>319</v>
      </c>
      <c r="E12" s="142"/>
      <c r="F12" s="154"/>
      <c r="G12" s="155"/>
      <c r="H12" s="145"/>
      <c r="I12" s="145"/>
      <c r="J12" s="146"/>
      <c r="K12" s="147"/>
      <c r="L12" s="148"/>
      <c r="M12" s="147"/>
      <c r="N12" s="149"/>
      <c r="O12" s="145"/>
      <c r="P12" s="158"/>
      <c r="Q12" s="159"/>
    </row>
    <row r="13" spans="1:17" ht="18.899999999999999" customHeight="1" x14ac:dyDescent="0.3">
      <c r="A13" s="139">
        <v>7</v>
      </c>
      <c r="B13" s="140" t="s">
        <v>320</v>
      </c>
      <c r="C13" s="399" t="s">
        <v>296</v>
      </c>
      <c r="D13" s="394" t="s">
        <v>197</v>
      </c>
      <c r="E13" s="142"/>
      <c r="F13" s="154"/>
      <c r="G13" s="155"/>
      <c r="H13" s="145"/>
      <c r="I13" s="145"/>
      <c r="J13" s="146"/>
      <c r="K13" s="147"/>
      <c r="L13" s="148"/>
      <c r="M13" s="147"/>
      <c r="N13" s="149"/>
      <c r="O13" s="145"/>
      <c r="P13" s="158"/>
      <c r="Q13" s="159"/>
    </row>
    <row r="14" spans="1:17" ht="18.899999999999999" customHeight="1" x14ac:dyDescent="0.25">
      <c r="A14" s="139">
        <v>8</v>
      </c>
      <c r="B14" s="140" t="s">
        <v>321</v>
      </c>
      <c r="C14" s="400" t="s">
        <v>322</v>
      </c>
      <c r="D14" s="141" t="s">
        <v>273</v>
      </c>
      <c r="E14" s="142"/>
      <c r="F14" s="154"/>
      <c r="G14" s="155"/>
      <c r="H14" s="145"/>
      <c r="I14" s="145"/>
      <c r="J14" s="146"/>
      <c r="K14" s="147"/>
      <c r="L14" s="148"/>
      <c r="M14" s="147"/>
      <c r="N14" s="149"/>
      <c r="O14" s="145"/>
      <c r="P14" s="158"/>
      <c r="Q14" s="159"/>
    </row>
    <row r="15" spans="1:17" ht="18.899999999999999" customHeight="1" x14ac:dyDescent="0.25">
      <c r="A15" s="139">
        <v>9</v>
      </c>
      <c r="B15" s="140" t="s">
        <v>321</v>
      </c>
      <c r="C15" s="400" t="s">
        <v>323</v>
      </c>
      <c r="D15" s="141" t="s">
        <v>324</v>
      </c>
      <c r="E15" s="142"/>
      <c r="F15" s="151"/>
      <c r="G15" s="151"/>
      <c r="H15" s="145"/>
      <c r="I15" s="145"/>
      <c r="J15" s="146"/>
      <c r="K15" s="147"/>
      <c r="L15" s="148"/>
      <c r="M15" s="161"/>
      <c r="N15" s="149"/>
      <c r="O15" s="145"/>
      <c r="P15" s="151"/>
      <c r="Q15" s="151"/>
    </row>
    <row r="16" spans="1:17" ht="18.899999999999999" customHeight="1" x14ac:dyDescent="0.25">
      <c r="A16" s="139">
        <v>10</v>
      </c>
      <c r="B16" s="140" t="s">
        <v>325</v>
      </c>
      <c r="C16" s="140" t="s">
        <v>326</v>
      </c>
      <c r="D16" s="141" t="s">
        <v>327</v>
      </c>
      <c r="E16" s="142"/>
      <c r="F16" s="151"/>
      <c r="G16" s="151"/>
      <c r="H16" s="145"/>
      <c r="I16" s="145"/>
      <c r="J16" s="146"/>
      <c r="K16" s="147"/>
      <c r="L16" s="148"/>
      <c r="M16" s="161"/>
      <c r="N16" s="149"/>
      <c r="O16" s="145"/>
      <c r="P16" s="150"/>
      <c r="Q16" s="151"/>
    </row>
    <row r="17" spans="1:17" ht="18.899999999999999" customHeight="1" x14ac:dyDescent="0.25">
      <c r="A17" s="139">
        <v>11</v>
      </c>
      <c r="B17" s="140" t="s">
        <v>328</v>
      </c>
      <c r="C17" s="391" t="s">
        <v>258</v>
      </c>
      <c r="D17" s="392" t="s">
        <v>214</v>
      </c>
      <c r="E17" s="142"/>
      <c r="F17" s="151"/>
      <c r="G17" s="151"/>
      <c r="H17" s="145"/>
      <c r="I17" s="145"/>
      <c r="J17" s="146"/>
      <c r="K17" s="147"/>
      <c r="L17" s="148"/>
      <c r="M17" s="161"/>
      <c r="N17" s="149"/>
      <c r="O17" s="145"/>
      <c r="P17" s="150"/>
      <c r="Q17" s="151"/>
    </row>
    <row r="18" spans="1:17" ht="18.899999999999999" customHeight="1" x14ac:dyDescent="0.25">
      <c r="A18" s="139">
        <v>12</v>
      </c>
      <c r="B18" s="140" t="s">
        <v>329</v>
      </c>
      <c r="C18" s="391" t="s">
        <v>291</v>
      </c>
      <c r="D18" s="392" t="s">
        <v>330</v>
      </c>
      <c r="E18" s="142"/>
      <c r="F18" s="151"/>
      <c r="G18" s="151"/>
      <c r="H18" s="145"/>
      <c r="I18" s="145"/>
      <c r="J18" s="146"/>
      <c r="K18" s="147"/>
      <c r="L18" s="148"/>
      <c r="M18" s="161"/>
      <c r="N18" s="149"/>
      <c r="O18" s="145"/>
      <c r="P18" s="150"/>
      <c r="Q18" s="151"/>
    </row>
    <row r="19" spans="1:17" ht="18.899999999999999" customHeight="1" x14ac:dyDescent="0.25">
      <c r="A19" s="139">
        <v>13</v>
      </c>
      <c r="B19" s="140" t="s">
        <v>331</v>
      </c>
      <c r="C19" s="391" t="s">
        <v>332</v>
      </c>
      <c r="D19" s="141" t="s">
        <v>333</v>
      </c>
      <c r="E19" s="142"/>
      <c r="F19" s="151"/>
      <c r="G19" s="151"/>
      <c r="H19" s="145"/>
      <c r="I19" s="145"/>
      <c r="J19" s="146"/>
      <c r="K19" s="147"/>
      <c r="L19" s="148"/>
      <c r="M19" s="161"/>
      <c r="N19" s="149"/>
      <c r="O19" s="145"/>
      <c r="P19" s="150"/>
      <c r="Q19" s="151"/>
    </row>
    <row r="20" spans="1:17" ht="18.899999999999999" customHeight="1" x14ac:dyDescent="0.25">
      <c r="A20" s="139">
        <v>14</v>
      </c>
      <c r="B20" s="140" t="s">
        <v>334</v>
      </c>
      <c r="C20" s="391" t="s">
        <v>332</v>
      </c>
      <c r="D20" s="141" t="s">
        <v>220</v>
      </c>
      <c r="E20" s="142"/>
      <c r="F20" s="151"/>
      <c r="G20" s="151"/>
      <c r="H20" s="145"/>
      <c r="I20" s="145"/>
      <c r="J20" s="146"/>
      <c r="K20" s="147"/>
      <c r="L20" s="148"/>
      <c r="M20" s="161"/>
      <c r="N20" s="149"/>
      <c r="O20" s="145"/>
      <c r="P20" s="150"/>
      <c r="Q20" s="151"/>
    </row>
    <row r="21" spans="1:17" ht="18.899999999999999" customHeight="1" x14ac:dyDescent="0.25">
      <c r="A21" s="139">
        <v>15</v>
      </c>
      <c r="B21" s="140" t="s">
        <v>335</v>
      </c>
      <c r="C21" s="140" t="s">
        <v>336</v>
      </c>
      <c r="D21" s="163" t="s">
        <v>337</v>
      </c>
      <c r="E21" s="142"/>
      <c r="F21" s="151"/>
      <c r="G21" s="151"/>
      <c r="H21" s="145"/>
      <c r="I21" s="145"/>
      <c r="J21" s="146"/>
      <c r="K21" s="147"/>
      <c r="L21" s="148"/>
      <c r="M21" s="161"/>
      <c r="N21" s="149"/>
      <c r="O21" s="145"/>
      <c r="P21" s="150"/>
      <c r="Q21" s="151"/>
    </row>
    <row r="22" spans="1:17" ht="18.899999999999999" customHeight="1" x14ac:dyDescent="0.25">
      <c r="A22" s="139">
        <v>16</v>
      </c>
      <c r="B22" s="140" t="s">
        <v>338</v>
      </c>
      <c r="C22" s="140" t="s">
        <v>332</v>
      </c>
      <c r="D22" s="163" t="s">
        <v>226</v>
      </c>
      <c r="E22" s="142"/>
      <c r="F22" s="151"/>
      <c r="G22" s="151"/>
      <c r="H22" s="145"/>
      <c r="I22" s="145"/>
      <c r="J22" s="146"/>
      <c r="K22" s="147"/>
      <c r="L22" s="148"/>
      <c r="M22" s="161"/>
      <c r="N22" s="149"/>
      <c r="O22" s="145"/>
      <c r="P22" s="150"/>
      <c r="Q22" s="151"/>
    </row>
    <row r="23" spans="1:17" ht="18.899999999999999" customHeight="1" x14ac:dyDescent="0.25">
      <c r="A23" s="139">
        <v>17</v>
      </c>
      <c r="B23" s="140" t="s">
        <v>180</v>
      </c>
      <c r="C23" s="140" t="s">
        <v>339</v>
      </c>
      <c r="D23" s="141" t="s">
        <v>340</v>
      </c>
      <c r="E23" s="142"/>
      <c r="F23" s="151"/>
      <c r="G23" s="151"/>
      <c r="H23" s="145"/>
      <c r="I23" s="145"/>
      <c r="J23" s="146"/>
      <c r="K23" s="147"/>
      <c r="L23" s="148"/>
      <c r="M23" s="161"/>
      <c r="N23" s="149"/>
      <c r="O23" s="145"/>
      <c r="P23" s="150"/>
      <c r="Q23" s="151"/>
    </row>
    <row r="24" spans="1:17" ht="18.899999999999999" customHeight="1" x14ac:dyDescent="0.25">
      <c r="A24" s="139">
        <v>18</v>
      </c>
      <c r="B24" s="140" t="s">
        <v>341</v>
      </c>
      <c r="C24" s="140" t="s">
        <v>332</v>
      </c>
      <c r="D24" s="141" t="s">
        <v>342</v>
      </c>
      <c r="E24" s="142"/>
      <c r="F24" s="151"/>
      <c r="G24" s="151"/>
      <c r="H24" s="145"/>
      <c r="I24" s="145"/>
      <c r="J24" s="146"/>
      <c r="K24" s="147"/>
      <c r="L24" s="148"/>
      <c r="M24" s="161"/>
      <c r="N24" s="149"/>
      <c r="O24" s="145"/>
      <c r="P24" s="150"/>
      <c r="Q24" s="151"/>
    </row>
    <row r="25" spans="1:17" ht="18.899999999999999" customHeight="1" x14ac:dyDescent="0.25">
      <c r="A25" s="139">
        <v>19</v>
      </c>
      <c r="B25" s="140" t="s">
        <v>343</v>
      </c>
      <c r="C25" s="140" t="s">
        <v>344</v>
      </c>
      <c r="D25" s="141" t="s">
        <v>345</v>
      </c>
      <c r="E25" s="142"/>
      <c r="F25" s="151"/>
      <c r="G25" s="151"/>
      <c r="H25" s="145"/>
      <c r="I25" s="145"/>
      <c r="J25" s="146"/>
      <c r="K25" s="147"/>
      <c r="L25" s="148"/>
      <c r="M25" s="161"/>
      <c r="N25" s="149"/>
      <c r="O25" s="145"/>
      <c r="P25" s="150"/>
      <c r="Q25" s="151"/>
    </row>
    <row r="26" spans="1:17" ht="18.899999999999999" customHeight="1" x14ac:dyDescent="0.25">
      <c r="A26" s="139">
        <v>20</v>
      </c>
      <c r="B26" s="162" t="s">
        <v>346</v>
      </c>
      <c r="C26" s="401" t="s">
        <v>296</v>
      </c>
      <c r="D26" s="402" t="s">
        <v>238</v>
      </c>
      <c r="E26" s="142"/>
      <c r="F26" s="151"/>
      <c r="G26" s="151"/>
      <c r="H26" s="145"/>
      <c r="I26" s="145"/>
      <c r="J26" s="146"/>
      <c r="K26" s="147"/>
      <c r="L26" s="148"/>
      <c r="M26" s="161"/>
      <c r="N26" s="149"/>
      <c r="O26" s="145"/>
      <c r="P26" s="150"/>
      <c r="Q26" s="151"/>
    </row>
    <row r="27" spans="1:17" ht="18.899999999999999" customHeight="1" x14ac:dyDescent="0.25">
      <c r="A27" s="139">
        <v>21</v>
      </c>
      <c r="B27" s="162" t="s">
        <v>347</v>
      </c>
      <c r="C27" s="401" t="s">
        <v>315</v>
      </c>
      <c r="D27" s="402" t="s">
        <v>348</v>
      </c>
      <c r="E27" s="142"/>
      <c r="F27" s="151"/>
      <c r="G27" s="151"/>
      <c r="H27" s="145"/>
      <c r="I27" s="145"/>
      <c r="J27" s="146"/>
      <c r="K27" s="147"/>
      <c r="L27" s="148"/>
      <c r="M27" s="161"/>
      <c r="N27" s="149"/>
      <c r="O27" s="145"/>
      <c r="P27" s="150"/>
      <c r="Q27" s="151"/>
    </row>
    <row r="28" spans="1:17" ht="18.899999999999999" customHeight="1" x14ac:dyDescent="0.25">
      <c r="A28" s="139">
        <v>22</v>
      </c>
      <c r="B28" s="140" t="s">
        <v>244</v>
      </c>
      <c r="C28" s="140" t="s">
        <v>349</v>
      </c>
      <c r="D28" s="141" t="s">
        <v>350</v>
      </c>
      <c r="E28" s="165"/>
      <c r="F28" s="166"/>
      <c r="G28" s="157"/>
      <c r="H28" s="145"/>
      <c r="I28" s="145"/>
      <c r="J28" s="146"/>
      <c r="K28" s="147"/>
      <c r="L28" s="148"/>
      <c r="M28" s="161"/>
      <c r="N28" s="149"/>
      <c r="O28" s="145"/>
      <c r="P28" s="150"/>
      <c r="Q28" s="151"/>
    </row>
    <row r="29" spans="1:17" ht="18.899999999999999" customHeight="1" x14ac:dyDescent="0.25">
      <c r="A29" s="139">
        <v>23</v>
      </c>
      <c r="B29" s="396" t="s">
        <v>351</v>
      </c>
      <c r="C29" s="140" t="s">
        <v>352</v>
      </c>
      <c r="D29" s="141" t="s">
        <v>353</v>
      </c>
      <c r="E29" s="167"/>
      <c r="F29" s="151"/>
      <c r="G29" s="151"/>
      <c r="H29" s="145"/>
      <c r="I29" s="145"/>
      <c r="J29" s="146"/>
      <c r="K29" s="147"/>
      <c r="L29" s="148"/>
      <c r="M29" s="161"/>
      <c r="N29" s="149"/>
      <c r="O29" s="145"/>
      <c r="P29" s="150"/>
      <c r="Q29" s="151"/>
    </row>
    <row r="30" spans="1:17" ht="18.899999999999999" customHeight="1" x14ac:dyDescent="0.25">
      <c r="A30" s="139">
        <v>24</v>
      </c>
      <c r="B30" s="140" t="s">
        <v>239</v>
      </c>
      <c r="C30" s="140" t="s">
        <v>354</v>
      </c>
      <c r="D30" s="141" t="s">
        <v>355</v>
      </c>
      <c r="E30" s="142"/>
      <c r="F30" s="151"/>
      <c r="G30" s="151"/>
      <c r="H30" s="145"/>
      <c r="I30" s="145"/>
      <c r="J30" s="146"/>
      <c r="K30" s="147"/>
      <c r="L30" s="148"/>
      <c r="M30" s="161"/>
      <c r="N30" s="149"/>
      <c r="O30" s="145"/>
      <c r="P30" s="150"/>
      <c r="Q30" s="151"/>
    </row>
    <row r="31" spans="1:17" ht="18.899999999999999" customHeight="1" x14ac:dyDescent="0.25">
      <c r="A31" s="139">
        <v>25</v>
      </c>
      <c r="B31" s="140" t="s">
        <v>356</v>
      </c>
      <c r="C31" s="140" t="s">
        <v>357</v>
      </c>
      <c r="D31" s="141" t="s">
        <v>358</v>
      </c>
      <c r="E31" s="142"/>
      <c r="F31" s="151"/>
      <c r="G31" s="151"/>
      <c r="H31" s="145"/>
      <c r="I31" s="145"/>
      <c r="J31" s="146"/>
      <c r="K31" s="147"/>
      <c r="L31" s="148"/>
      <c r="M31" s="161"/>
      <c r="N31" s="149"/>
      <c r="O31" s="145"/>
      <c r="P31" s="150"/>
      <c r="Q31" s="151"/>
    </row>
    <row r="32" spans="1:17" ht="18.899999999999999" customHeight="1" x14ac:dyDescent="0.25">
      <c r="A32" s="139">
        <v>26</v>
      </c>
      <c r="B32" s="140" t="s">
        <v>189</v>
      </c>
      <c r="C32" s="140" t="s">
        <v>291</v>
      </c>
      <c r="D32" s="141" t="s">
        <v>358</v>
      </c>
      <c r="E32" s="168"/>
      <c r="F32" s="151"/>
      <c r="G32" s="151"/>
      <c r="H32" s="145"/>
      <c r="I32" s="145"/>
      <c r="J32" s="146"/>
      <c r="K32" s="147"/>
      <c r="L32" s="148"/>
      <c r="M32" s="161"/>
      <c r="N32" s="149"/>
      <c r="O32" s="145"/>
      <c r="P32" s="150"/>
      <c r="Q32" s="151"/>
    </row>
    <row r="33" spans="1:17" ht="18.899999999999999" customHeight="1" x14ac:dyDescent="0.25">
      <c r="A33" s="139">
        <v>27</v>
      </c>
      <c r="B33" s="140" t="s">
        <v>359</v>
      </c>
      <c r="C33" s="140" t="s">
        <v>360</v>
      </c>
      <c r="D33" s="163" t="s">
        <v>361</v>
      </c>
      <c r="E33" s="142"/>
      <c r="F33" s="151"/>
      <c r="G33" s="151"/>
      <c r="H33" s="145"/>
      <c r="I33" s="145"/>
      <c r="J33" s="146"/>
      <c r="K33" s="147"/>
      <c r="L33" s="148"/>
      <c r="M33" s="161"/>
      <c r="N33" s="149"/>
      <c r="O33" s="145"/>
      <c r="P33" s="150"/>
      <c r="Q33" s="151"/>
    </row>
    <row r="34" spans="1:17" ht="18.899999999999999" customHeight="1" x14ac:dyDescent="0.25">
      <c r="A34" s="139">
        <v>28</v>
      </c>
      <c r="B34" s="164"/>
      <c r="C34" s="164"/>
      <c r="D34" s="145"/>
      <c r="E34" s="142"/>
      <c r="F34" s="151"/>
      <c r="G34" s="151"/>
      <c r="H34" s="145"/>
      <c r="I34" s="145"/>
      <c r="J34" s="146"/>
      <c r="K34" s="147"/>
      <c r="L34" s="148"/>
      <c r="M34" s="161"/>
      <c r="N34" s="149"/>
      <c r="O34" s="145"/>
      <c r="P34" s="150"/>
      <c r="Q34" s="151"/>
    </row>
    <row r="35" spans="1:17" ht="18.899999999999999" customHeight="1" x14ac:dyDescent="0.25">
      <c r="A35" s="139">
        <v>29</v>
      </c>
      <c r="B35" s="164"/>
      <c r="C35" s="164"/>
      <c r="D35" s="145"/>
      <c r="E35" s="142"/>
      <c r="F35" s="151"/>
      <c r="G35" s="151"/>
      <c r="H35" s="145"/>
      <c r="I35" s="145"/>
      <c r="J35" s="146"/>
      <c r="K35" s="147"/>
      <c r="L35" s="148"/>
      <c r="M35" s="161"/>
      <c r="N35" s="149"/>
      <c r="O35" s="145"/>
      <c r="P35" s="150"/>
      <c r="Q35" s="151"/>
    </row>
    <row r="36" spans="1:17" ht="18.899999999999999" customHeight="1" x14ac:dyDescent="0.25">
      <c r="A36" s="139">
        <v>30</v>
      </c>
      <c r="B36" s="164"/>
      <c r="C36" s="164"/>
      <c r="D36" s="145"/>
      <c r="E36" s="142"/>
      <c r="F36" s="151"/>
      <c r="G36" s="151"/>
      <c r="H36" s="145"/>
      <c r="I36" s="145"/>
      <c r="J36" s="146"/>
      <c r="K36" s="147"/>
      <c r="L36" s="148"/>
      <c r="M36" s="161"/>
      <c r="N36" s="149"/>
      <c r="O36" s="145"/>
      <c r="P36" s="150"/>
      <c r="Q36" s="151"/>
    </row>
    <row r="37" spans="1:17" ht="18.899999999999999" customHeight="1" x14ac:dyDescent="0.25">
      <c r="A37" s="139">
        <v>31</v>
      </c>
      <c r="B37" s="164"/>
      <c r="C37" s="164"/>
      <c r="D37" s="145"/>
      <c r="E37" s="142"/>
      <c r="F37" s="151"/>
      <c r="G37" s="151"/>
      <c r="H37" s="145"/>
      <c r="I37" s="145"/>
      <c r="J37" s="146"/>
      <c r="K37" s="147"/>
      <c r="L37" s="148"/>
      <c r="M37" s="161"/>
      <c r="N37" s="149"/>
      <c r="O37" s="145"/>
      <c r="P37" s="150"/>
      <c r="Q37" s="151"/>
    </row>
    <row r="38" spans="1:17" ht="18.899999999999999" customHeight="1" x14ac:dyDescent="0.25">
      <c r="A38" s="139">
        <v>32</v>
      </c>
      <c r="B38" s="164"/>
      <c r="C38" s="164"/>
      <c r="D38" s="145"/>
      <c r="E38" s="142"/>
      <c r="F38" s="151"/>
      <c r="G38" s="151"/>
      <c r="H38" s="154"/>
      <c r="I38" s="155"/>
      <c r="J38" s="146"/>
      <c r="K38" s="147"/>
      <c r="L38" s="148"/>
      <c r="M38" s="161"/>
      <c r="N38" s="149"/>
      <c r="O38" s="151"/>
      <c r="P38" s="150"/>
      <c r="Q38" s="151"/>
    </row>
    <row r="39" spans="1:17" ht="18.899999999999999" customHeight="1" x14ac:dyDescent="0.25">
      <c r="A39" s="139">
        <v>33</v>
      </c>
      <c r="B39" s="164"/>
      <c r="C39" s="164"/>
      <c r="D39" s="145"/>
      <c r="E39" s="142"/>
      <c r="F39" s="151"/>
      <c r="G39" s="151"/>
      <c r="H39" s="154"/>
      <c r="I39" s="155"/>
      <c r="J39" s="146"/>
      <c r="K39" s="147"/>
      <c r="L39" s="148"/>
      <c r="M39" s="161"/>
      <c r="N39" s="157"/>
      <c r="O39" s="151"/>
      <c r="P39" s="150"/>
      <c r="Q39" s="151"/>
    </row>
    <row r="40" spans="1:17" ht="18.899999999999999" customHeight="1" x14ac:dyDescent="0.25">
      <c r="A40" s="139">
        <v>34</v>
      </c>
      <c r="B40" s="164"/>
      <c r="C40" s="164"/>
      <c r="D40" s="145"/>
      <c r="E40" s="142"/>
      <c r="F40" s="151"/>
      <c r="G40" s="151"/>
      <c r="H40" s="154"/>
      <c r="I40" s="155"/>
      <c r="J40" s="146" t="e">
        <f>IF(AND(Q40="",#REF!&gt;0,#REF!&lt;5),K40,0)</f>
        <v>#REF!</v>
      </c>
      <c r="K40" s="147" t="str">
        <f>IF(D40="","ZZZ9",IF(AND(#REF!&gt;0,#REF!&lt;5),D40&amp;#REF!,D40&amp;"9"))</f>
        <v>ZZZ9</v>
      </c>
      <c r="L40" s="148">
        <f t="shared" ref="L40:L156" si="0">IF(Q40="",999,Q40)</f>
        <v>999</v>
      </c>
      <c r="M40" s="161">
        <f t="shared" ref="M40:M156" si="1">IF(P40=999,999,1)</f>
        <v>999</v>
      </c>
      <c r="N40" s="157"/>
      <c r="O40" s="151"/>
      <c r="P40" s="150">
        <f t="shared" ref="P40:P156" si="2">IF(N40="DA",1,IF(N40="WC",2,IF(N40="SE",3,IF(N40="Q",4,IF(N40="LL",5,999)))))</f>
        <v>999</v>
      </c>
      <c r="Q40" s="151"/>
    </row>
    <row r="41" spans="1:17" ht="18.899999999999999" customHeight="1" x14ac:dyDescent="0.25">
      <c r="A41" s="139">
        <v>35</v>
      </c>
      <c r="B41" s="164"/>
      <c r="C41" s="164"/>
      <c r="D41" s="145"/>
      <c r="E41" s="142"/>
      <c r="F41" s="151"/>
      <c r="G41" s="151"/>
      <c r="H41" s="154"/>
      <c r="I41" s="155"/>
      <c r="J41" s="146" t="e">
        <f>IF(AND(Q41="",#REF!&gt;0,#REF!&lt;5),K41,0)</f>
        <v>#REF!</v>
      </c>
      <c r="K41" s="147" t="str">
        <f>IF(D41="","ZZZ9",IF(AND(#REF!&gt;0,#REF!&lt;5),D41&amp;#REF!,D41&amp;"9"))</f>
        <v>ZZZ9</v>
      </c>
      <c r="L41" s="148">
        <f t="shared" si="0"/>
        <v>999</v>
      </c>
      <c r="M41" s="161">
        <f t="shared" si="1"/>
        <v>999</v>
      </c>
      <c r="N41" s="157"/>
      <c r="O41" s="151"/>
      <c r="P41" s="150">
        <f t="shared" si="2"/>
        <v>999</v>
      </c>
      <c r="Q41" s="151"/>
    </row>
    <row r="42" spans="1:17" ht="18.899999999999999" customHeight="1" x14ac:dyDescent="0.25">
      <c r="A42" s="139">
        <v>36</v>
      </c>
      <c r="B42" s="164"/>
      <c r="C42" s="164"/>
      <c r="D42" s="145"/>
      <c r="E42" s="142"/>
      <c r="F42" s="151"/>
      <c r="G42" s="151"/>
      <c r="H42" s="154"/>
      <c r="I42" s="155"/>
      <c r="J42" s="146" t="e">
        <f>IF(AND(Q42="",#REF!&gt;0,#REF!&lt;5),K42,0)</f>
        <v>#REF!</v>
      </c>
      <c r="K42" s="147" t="str">
        <f>IF(D42="","ZZZ9",IF(AND(#REF!&gt;0,#REF!&lt;5),D42&amp;#REF!,D42&amp;"9"))</f>
        <v>ZZZ9</v>
      </c>
      <c r="L42" s="148">
        <f t="shared" si="0"/>
        <v>999</v>
      </c>
      <c r="M42" s="161">
        <f t="shared" si="1"/>
        <v>999</v>
      </c>
      <c r="N42" s="157"/>
      <c r="O42" s="151"/>
      <c r="P42" s="150">
        <f t="shared" si="2"/>
        <v>999</v>
      </c>
      <c r="Q42" s="151"/>
    </row>
    <row r="43" spans="1:17" ht="18.899999999999999" customHeight="1" x14ac:dyDescent="0.25">
      <c r="A43" s="139">
        <v>37</v>
      </c>
      <c r="B43" s="164"/>
      <c r="C43" s="164"/>
      <c r="D43" s="145"/>
      <c r="E43" s="142"/>
      <c r="F43" s="151"/>
      <c r="G43" s="151"/>
      <c r="H43" s="154"/>
      <c r="I43" s="155"/>
      <c r="J43" s="146" t="e">
        <f>IF(AND(Q43="",#REF!&gt;0,#REF!&lt;5),K43,0)</f>
        <v>#REF!</v>
      </c>
      <c r="K43" s="147" t="str">
        <f>IF(D43="","ZZZ9",IF(AND(#REF!&gt;0,#REF!&lt;5),D43&amp;#REF!,D43&amp;"9"))</f>
        <v>ZZZ9</v>
      </c>
      <c r="L43" s="148">
        <f t="shared" si="0"/>
        <v>999</v>
      </c>
      <c r="M43" s="161">
        <f t="shared" si="1"/>
        <v>999</v>
      </c>
      <c r="N43" s="157"/>
      <c r="O43" s="151"/>
      <c r="P43" s="150">
        <f t="shared" si="2"/>
        <v>999</v>
      </c>
      <c r="Q43" s="151"/>
    </row>
    <row r="44" spans="1:17" ht="18.899999999999999" customHeight="1" x14ac:dyDescent="0.25">
      <c r="A44" s="139">
        <v>38</v>
      </c>
      <c r="B44" s="164"/>
      <c r="C44" s="164"/>
      <c r="D44" s="145"/>
      <c r="E44" s="142"/>
      <c r="F44" s="151"/>
      <c r="G44" s="151"/>
      <c r="H44" s="154"/>
      <c r="I44" s="155"/>
      <c r="J44" s="146" t="e">
        <f>IF(AND(Q44="",#REF!&gt;0,#REF!&lt;5),K44,0)</f>
        <v>#REF!</v>
      </c>
      <c r="K44" s="147" t="str">
        <f>IF(D44="","ZZZ9",IF(AND(#REF!&gt;0,#REF!&lt;5),D44&amp;#REF!,D44&amp;"9"))</f>
        <v>ZZZ9</v>
      </c>
      <c r="L44" s="148">
        <f t="shared" si="0"/>
        <v>999</v>
      </c>
      <c r="M44" s="161">
        <f t="shared" si="1"/>
        <v>999</v>
      </c>
      <c r="N44" s="157"/>
      <c r="O44" s="151"/>
      <c r="P44" s="150">
        <f t="shared" si="2"/>
        <v>999</v>
      </c>
      <c r="Q44" s="151"/>
    </row>
    <row r="45" spans="1:17" ht="18.899999999999999" customHeight="1" x14ac:dyDescent="0.25">
      <c r="A45" s="139">
        <v>39</v>
      </c>
      <c r="B45" s="164"/>
      <c r="C45" s="164"/>
      <c r="D45" s="145"/>
      <c r="E45" s="142"/>
      <c r="F45" s="151"/>
      <c r="G45" s="151"/>
      <c r="H45" s="154"/>
      <c r="I45" s="155"/>
      <c r="J45" s="146" t="e">
        <f>IF(AND(Q45="",#REF!&gt;0,#REF!&lt;5),K45,0)</f>
        <v>#REF!</v>
      </c>
      <c r="K45" s="147" t="str">
        <f>IF(D45="","ZZZ9",IF(AND(#REF!&gt;0,#REF!&lt;5),D45&amp;#REF!,D45&amp;"9"))</f>
        <v>ZZZ9</v>
      </c>
      <c r="L45" s="148">
        <f t="shared" si="0"/>
        <v>999</v>
      </c>
      <c r="M45" s="161">
        <f t="shared" si="1"/>
        <v>999</v>
      </c>
      <c r="N45" s="157"/>
      <c r="O45" s="151"/>
      <c r="P45" s="150">
        <f t="shared" si="2"/>
        <v>999</v>
      </c>
      <c r="Q45" s="151"/>
    </row>
    <row r="46" spans="1:17" ht="18.899999999999999" customHeight="1" x14ac:dyDescent="0.25">
      <c r="A46" s="139">
        <v>40</v>
      </c>
      <c r="B46" s="164"/>
      <c r="C46" s="164"/>
      <c r="D46" s="145"/>
      <c r="E46" s="142"/>
      <c r="F46" s="151"/>
      <c r="G46" s="151"/>
      <c r="H46" s="154"/>
      <c r="I46" s="155"/>
      <c r="J46" s="146" t="e">
        <f>IF(AND(Q46="",#REF!&gt;0,#REF!&lt;5),K46,0)</f>
        <v>#REF!</v>
      </c>
      <c r="K46" s="147" t="str">
        <f>IF(D46="","ZZZ9",IF(AND(#REF!&gt;0,#REF!&lt;5),D46&amp;#REF!,D46&amp;"9"))</f>
        <v>ZZZ9</v>
      </c>
      <c r="L46" s="148">
        <f t="shared" si="0"/>
        <v>999</v>
      </c>
      <c r="M46" s="161">
        <f t="shared" si="1"/>
        <v>999</v>
      </c>
      <c r="N46" s="157"/>
      <c r="O46" s="151"/>
      <c r="P46" s="150">
        <f t="shared" si="2"/>
        <v>999</v>
      </c>
      <c r="Q46" s="151"/>
    </row>
    <row r="47" spans="1:17" ht="18.899999999999999" customHeight="1" x14ac:dyDescent="0.25">
      <c r="A47" s="139">
        <v>41</v>
      </c>
      <c r="B47" s="164"/>
      <c r="C47" s="164"/>
      <c r="D47" s="145"/>
      <c r="E47" s="142"/>
      <c r="F47" s="151"/>
      <c r="G47" s="151"/>
      <c r="H47" s="154"/>
      <c r="I47" s="155"/>
      <c r="J47" s="146" t="e">
        <f>IF(AND(Q47="",#REF!&gt;0,#REF!&lt;5),K47,0)</f>
        <v>#REF!</v>
      </c>
      <c r="K47" s="147" t="str">
        <f>IF(D47="","ZZZ9",IF(AND(#REF!&gt;0,#REF!&lt;5),D47&amp;#REF!,D47&amp;"9"))</f>
        <v>ZZZ9</v>
      </c>
      <c r="L47" s="148">
        <f t="shared" si="0"/>
        <v>999</v>
      </c>
      <c r="M47" s="161">
        <f t="shared" si="1"/>
        <v>999</v>
      </c>
      <c r="N47" s="157"/>
      <c r="O47" s="151"/>
      <c r="P47" s="150">
        <f t="shared" si="2"/>
        <v>999</v>
      </c>
      <c r="Q47" s="151"/>
    </row>
    <row r="48" spans="1:17" ht="18.899999999999999" customHeight="1" x14ac:dyDescent="0.25">
      <c r="A48" s="139">
        <v>42</v>
      </c>
      <c r="B48" s="164"/>
      <c r="C48" s="164"/>
      <c r="D48" s="145"/>
      <c r="E48" s="142"/>
      <c r="F48" s="151"/>
      <c r="G48" s="151"/>
      <c r="H48" s="154"/>
      <c r="I48" s="155"/>
      <c r="J48" s="146" t="e">
        <f>IF(AND(Q48="",#REF!&gt;0,#REF!&lt;5),K48,0)</f>
        <v>#REF!</v>
      </c>
      <c r="K48" s="147" t="str">
        <f>IF(D48="","ZZZ9",IF(AND(#REF!&gt;0,#REF!&lt;5),D48&amp;#REF!,D48&amp;"9"))</f>
        <v>ZZZ9</v>
      </c>
      <c r="L48" s="148">
        <f t="shared" si="0"/>
        <v>999</v>
      </c>
      <c r="M48" s="161">
        <f t="shared" si="1"/>
        <v>999</v>
      </c>
      <c r="N48" s="157"/>
      <c r="O48" s="151"/>
      <c r="P48" s="150">
        <f t="shared" si="2"/>
        <v>999</v>
      </c>
      <c r="Q48" s="151"/>
    </row>
    <row r="49" spans="1:17" ht="18.899999999999999" customHeight="1" x14ac:dyDescent="0.25">
      <c r="A49" s="139">
        <v>43</v>
      </c>
      <c r="B49" s="164"/>
      <c r="C49" s="164"/>
      <c r="D49" s="145"/>
      <c r="E49" s="142"/>
      <c r="F49" s="151"/>
      <c r="G49" s="151"/>
      <c r="H49" s="154"/>
      <c r="I49" s="155"/>
      <c r="J49" s="146" t="e">
        <f>IF(AND(Q49="",#REF!&gt;0,#REF!&lt;5),K49,0)</f>
        <v>#REF!</v>
      </c>
      <c r="K49" s="147" t="str">
        <f>IF(D49="","ZZZ9",IF(AND(#REF!&gt;0,#REF!&lt;5),D49&amp;#REF!,D49&amp;"9"))</f>
        <v>ZZZ9</v>
      </c>
      <c r="L49" s="148">
        <f t="shared" si="0"/>
        <v>999</v>
      </c>
      <c r="M49" s="161">
        <f t="shared" si="1"/>
        <v>999</v>
      </c>
      <c r="N49" s="157"/>
      <c r="O49" s="151"/>
      <c r="P49" s="150">
        <f t="shared" si="2"/>
        <v>999</v>
      </c>
      <c r="Q49" s="151"/>
    </row>
    <row r="50" spans="1:17" ht="18.899999999999999" customHeight="1" x14ac:dyDescent="0.25">
      <c r="A50" s="139">
        <v>44</v>
      </c>
      <c r="B50" s="164"/>
      <c r="C50" s="164"/>
      <c r="D50" s="145"/>
      <c r="E50" s="142"/>
      <c r="F50" s="151"/>
      <c r="G50" s="151"/>
      <c r="H50" s="154"/>
      <c r="I50" s="155"/>
      <c r="J50" s="146" t="e">
        <f>IF(AND(Q50="",#REF!&gt;0,#REF!&lt;5),K50,0)</f>
        <v>#REF!</v>
      </c>
      <c r="K50" s="147" t="str">
        <f>IF(D50="","ZZZ9",IF(AND(#REF!&gt;0,#REF!&lt;5),D50&amp;#REF!,D50&amp;"9"))</f>
        <v>ZZZ9</v>
      </c>
      <c r="L50" s="148">
        <f t="shared" si="0"/>
        <v>999</v>
      </c>
      <c r="M50" s="161">
        <f t="shared" si="1"/>
        <v>999</v>
      </c>
      <c r="N50" s="157"/>
      <c r="O50" s="151"/>
      <c r="P50" s="150">
        <f t="shared" si="2"/>
        <v>999</v>
      </c>
      <c r="Q50" s="151"/>
    </row>
    <row r="51" spans="1:17" ht="18.899999999999999" customHeight="1" x14ac:dyDescent="0.25">
      <c r="A51" s="139">
        <v>45</v>
      </c>
      <c r="B51" s="164"/>
      <c r="C51" s="164"/>
      <c r="D51" s="145"/>
      <c r="E51" s="142"/>
      <c r="F51" s="151"/>
      <c r="G51" s="151"/>
      <c r="H51" s="154"/>
      <c r="I51" s="155"/>
      <c r="J51" s="146" t="e">
        <f>IF(AND(Q51="",#REF!&gt;0,#REF!&lt;5),K51,0)</f>
        <v>#REF!</v>
      </c>
      <c r="K51" s="147" t="str">
        <f>IF(D51="","ZZZ9",IF(AND(#REF!&gt;0,#REF!&lt;5),D51&amp;#REF!,D51&amp;"9"))</f>
        <v>ZZZ9</v>
      </c>
      <c r="L51" s="148">
        <f t="shared" si="0"/>
        <v>999</v>
      </c>
      <c r="M51" s="161">
        <f t="shared" si="1"/>
        <v>999</v>
      </c>
      <c r="N51" s="157"/>
      <c r="O51" s="151"/>
      <c r="P51" s="150">
        <f t="shared" si="2"/>
        <v>999</v>
      </c>
      <c r="Q51" s="151"/>
    </row>
    <row r="52" spans="1:17" ht="18.899999999999999" customHeight="1" x14ac:dyDescent="0.25">
      <c r="A52" s="139">
        <v>46</v>
      </c>
      <c r="B52" s="164"/>
      <c r="C52" s="164"/>
      <c r="D52" s="145"/>
      <c r="E52" s="142"/>
      <c r="F52" s="151"/>
      <c r="G52" s="151"/>
      <c r="H52" s="154"/>
      <c r="I52" s="155"/>
      <c r="J52" s="146" t="e">
        <f>IF(AND(Q52="",#REF!&gt;0,#REF!&lt;5),K52,0)</f>
        <v>#REF!</v>
      </c>
      <c r="K52" s="147" t="str">
        <f>IF(D52="","ZZZ9",IF(AND(#REF!&gt;0,#REF!&lt;5),D52&amp;#REF!,D52&amp;"9"))</f>
        <v>ZZZ9</v>
      </c>
      <c r="L52" s="148">
        <f t="shared" si="0"/>
        <v>999</v>
      </c>
      <c r="M52" s="161">
        <f t="shared" si="1"/>
        <v>999</v>
      </c>
      <c r="N52" s="157"/>
      <c r="O52" s="151"/>
      <c r="P52" s="150">
        <f t="shared" si="2"/>
        <v>999</v>
      </c>
      <c r="Q52" s="151"/>
    </row>
    <row r="53" spans="1:17" ht="18.899999999999999" customHeight="1" x14ac:dyDescent="0.25">
      <c r="A53" s="139">
        <v>47</v>
      </c>
      <c r="B53" s="164"/>
      <c r="C53" s="164"/>
      <c r="D53" s="145"/>
      <c r="E53" s="142"/>
      <c r="F53" s="151"/>
      <c r="G53" s="151"/>
      <c r="H53" s="154"/>
      <c r="I53" s="155"/>
      <c r="J53" s="146" t="e">
        <f>IF(AND(Q53="",#REF!&gt;0,#REF!&lt;5),K53,0)</f>
        <v>#REF!</v>
      </c>
      <c r="K53" s="147" t="str">
        <f>IF(D53="","ZZZ9",IF(AND(#REF!&gt;0,#REF!&lt;5),D53&amp;#REF!,D53&amp;"9"))</f>
        <v>ZZZ9</v>
      </c>
      <c r="L53" s="148">
        <f t="shared" si="0"/>
        <v>999</v>
      </c>
      <c r="M53" s="161">
        <f t="shared" si="1"/>
        <v>999</v>
      </c>
      <c r="N53" s="157"/>
      <c r="O53" s="151"/>
      <c r="P53" s="150">
        <f t="shared" si="2"/>
        <v>999</v>
      </c>
      <c r="Q53" s="151"/>
    </row>
    <row r="54" spans="1:17" ht="18.899999999999999" customHeight="1" x14ac:dyDescent="0.25">
      <c r="A54" s="139">
        <v>48</v>
      </c>
      <c r="B54" s="164"/>
      <c r="C54" s="164"/>
      <c r="D54" s="145"/>
      <c r="E54" s="142"/>
      <c r="F54" s="151"/>
      <c r="G54" s="151"/>
      <c r="H54" s="154"/>
      <c r="I54" s="155"/>
      <c r="J54" s="146" t="e">
        <f>IF(AND(Q54="",#REF!&gt;0,#REF!&lt;5),K54,0)</f>
        <v>#REF!</v>
      </c>
      <c r="K54" s="147" t="str">
        <f>IF(D54="","ZZZ9",IF(AND(#REF!&gt;0,#REF!&lt;5),D54&amp;#REF!,D54&amp;"9"))</f>
        <v>ZZZ9</v>
      </c>
      <c r="L54" s="148">
        <f t="shared" si="0"/>
        <v>999</v>
      </c>
      <c r="M54" s="161">
        <f t="shared" si="1"/>
        <v>999</v>
      </c>
      <c r="N54" s="157"/>
      <c r="O54" s="151"/>
      <c r="P54" s="150">
        <f t="shared" si="2"/>
        <v>999</v>
      </c>
      <c r="Q54" s="151"/>
    </row>
    <row r="55" spans="1:17" ht="18.899999999999999" customHeight="1" x14ac:dyDescent="0.25">
      <c r="A55" s="139">
        <v>49</v>
      </c>
      <c r="B55" s="164"/>
      <c r="C55" s="164"/>
      <c r="D55" s="145"/>
      <c r="E55" s="142"/>
      <c r="F55" s="151"/>
      <c r="G55" s="151"/>
      <c r="H55" s="154"/>
      <c r="I55" s="155"/>
      <c r="J55" s="146" t="e">
        <f>IF(AND(Q55="",#REF!&gt;0,#REF!&lt;5),K55,0)</f>
        <v>#REF!</v>
      </c>
      <c r="K55" s="147" t="str">
        <f>IF(D55="","ZZZ9",IF(AND(#REF!&gt;0,#REF!&lt;5),D55&amp;#REF!,D55&amp;"9"))</f>
        <v>ZZZ9</v>
      </c>
      <c r="L55" s="148">
        <f t="shared" si="0"/>
        <v>999</v>
      </c>
      <c r="M55" s="161">
        <f t="shared" si="1"/>
        <v>999</v>
      </c>
      <c r="N55" s="157"/>
      <c r="O55" s="151"/>
      <c r="P55" s="150">
        <f t="shared" si="2"/>
        <v>999</v>
      </c>
      <c r="Q55" s="151"/>
    </row>
    <row r="56" spans="1:17" ht="18.899999999999999" customHeight="1" x14ac:dyDescent="0.25">
      <c r="A56" s="139">
        <v>50</v>
      </c>
      <c r="B56" s="164"/>
      <c r="C56" s="164"/>
      <c r="D56" s="145"/>
      <c r="E56" s="142"/>
      <c r="F56" s="151"/>
      <c r="G56" s="151"/>
      <c r="H56" s="154"/>
      <c r="I56" s="155"/>
      <c r="J56" s="146" t="e">
        <f>IF(AND(Q56="",#REF!&gt;0,#REF!&lt;5),K56,0)</f>
        <v>#REF!</v>
      </c>
      <c r="K56" s="147" t="str">
        <f>IF(D56="","ZZZ9",IF(AND(#REF!&gt;0,#REF!&lt;5),D56&amp;#REF!,D56&amp;"9"))</f>
        <v>ZZZ9</v>
      </c>
      <c r="L56" s="148">
        <f t="shared" si="0"/>
        <v>999</v>
      </c>
      <c r="M56" s="161">
        <f t="shared" si="1"/>
        <v>999</v>
      </c>
      <c r="N56" s="157"/>
      <c r="O56" s="151"/>
      <c r="P56" s="150">
        <f t="shared" si="2"/>
        <v>999</v>
      </c>
      <c r="Q56" s="151"/>
    </row>
    <row r="57" spans="1:17" ht="18.899999999999999" customHeight="1" x14ac:dyDescent="0.25">
      <c r="A57" s="139">
        <v>51</v>
      </c>
      <c r="B57" s="164"/>
      <c r="C57" s="164"/>
      <c r="D57" s="145"/>
      <c r="E57" s="142"/>
      <c r="F57" s="151"/>
      <c r="G57" s="151"/>
      <c r="H57" s="154"/>
      <c r="I57" s="155"/>
      <c r="J57" s="146" t="e">
        <f>IF(AND(Q57="",#REF!&gt;0,#REF!&lt;5),K57,0)</f>
        <v>#REF!</v>
      </c>
      <c r="K57" s="147" t="str">
        <f>IF(D57="","ZZZ9",IF(AND(#REF!&gt;0,#REF!&lt;5),D57&amp;#REF!,D57&amp;"9"))</f>
        <v>ZZZ9</v>
      </c>
      <c r="L57" s="148">
        <f t="shared" si="0"/>
        <v>999</v>
      </c>
      <c r="M57" s="161">
        <f t="shared" si="1"/>
        <v>999</v>
      </c>
      <c r="N57" s="157"/>
      <c r="O57" s="151"/>
      <c r="P57" s="150">
        <f t="shared" si="2"/>
        <v>999</v>
      </c>
      <c r="Q57" s="151"/>
    </row>
    <row r="58" spans="1:17" ht="18.899999999999999" customHeight="1" x14ac:dyDescent="0.25">
      <c r="A58" s="139">
        <v>52</v>
      </c>
      <c r="B58" s="164"/>
      <c r="C58" s="164"/>
      <c r="D58" s="145"/>
      <c r="E58" s="142"/>
      <c r="F58" s="151"/>
      <c r="G58" s="151"/>
      <c r="H58" s="154"/>
      <c r="I58" s="155"/>
      <c r="J58" s="146" t="e">
        <f>IF(AND(Q58="",#REF!&gt;0,#REF!&lt;5),K58,0)</f>
        <v>#REF!</v>
      </c>
      <c r="K58" s="147" t="str">
        <f>IF(D58="","ZZZ9",IF(AND(#REF!&gt;0,#REF!&lt;5),D58&amp;#REF!,D58&amp;"9"))</f>
        <v>ZZZ9</v>
      </c>
      <c r="L58" s="148">
        <f t="shared" si="0"/>
        <v>999</v>
      </c>
      <c r="M58" s="161">
        <f t="shared" si="1"/>
        <v>999</v>
      </c>
      <c r="N58" s="157"/>
      <c r="O58" s="151"/>
      <c r="P58" s="150">
        <f t="shared" si="2"/>
        <v>999</v>
      </c>
      <c r="Q58" s="151"/>
    </row>
    <row r="59" spans="1:17" ht="18.899999999999999" customHeight="1" x14ac:dyDescent="0.25">
      <c r="A59" s="139">
        <v>53</v>
      </c>
      <c r="B59" s="164"/>
      <c r="C59" s="164"/>
      <c r="D59" s="145"/>
      <c r="E59" s="142"/>
      <c r="F59" s="151"/>
      <c r="G59" s="151"/>
      <c r="H59" s="154"/>
      <c r="I59" s="155"/>
      <c r="J59" s="146" t="e">
        <f>IF(AND(Q59="",#REF!&gt;0,#REF!&lt;5),K59,0)</f>
        <v>#REF!</v>
      </c>
      <c r="K59" s="147" t="str">
        <f>IF(D59="","ZZZ9",IF(AND(#REF!&gt;0,#REF!&lt;5),D59&amp;#REF!,D59&amp;"9"))</f>
        <v>ZZZ9</v>
      </c>
      <c r="L59" s="148">
        <f t="shared" si="0"/>
        <v>999</v>
      </c>
      <c r="M59" s="161">
        <f t="shared" si="1"/>
        <v>999</v>
      </c>
      <c r="N59" s="157"/>
      <c r="O59" s="151"/>
      <c r="P59" s="150">
        <f t="shared" si="2"/>
        <v>999</v>
      </c>
      <c r="Q59" s="151"/>
    </row>
    <row r="60" spans="1:17" ht="18.899999999999999" customHeight="1" x14ac:dyDescent="0.25">
      <c r="A60" s="139">
        <v>54</v>
      </c>
      <c r="B60" s="164"/>
      <c r="C60" s="164"/>
      <c r="D60" s="145"/>
      <c r="E60" s="142"/>
      <c r="F60" s="151"/>
      <c r="G60" s="151"/>
      <c r="H60" s="154"/>
      <c r="I60" s="155"/>
      <c r="J60" s="146" t="e">
        <f>IF(AND(Q60="",#REF!&gt;0,#REF!&lt;5),K60,0)</f>
        <v>#REF!</v>
      </c>
      <c r="K60" s="147" t="str">
        <f>IF(D60="","ZZZ9",IF(AND(#REF!&gt;0,#REF!&lt;5),D60&amp;#REF!,D60&amp;"9"))</f>
        <v>ZZZ9</v>
      </c>
      <c r="L60" s="148">
        <f t="shared" si="0"/>
        <v>999</v>
      </c>
      <c r="M60" s="161">
        <f t="shared" si="1"/>
        <v>999</v>
      </c>
      <c r="N60" s="157"/>
      <c r="O60" s="151"/>
      <c r="P60" s="150">
        <f t="shared" si="2"/>
        <v>999</v>
      </c>
      <c r="Q60" s="151"/>
    </row>
    <row r="61" spans="1:17" ht="18.899999999999999" customHeight="1" x14ac:dyDescent="0.25">
      <c r="A61" s="139">
        <v>55</v>
      </c>
      <c r="B61" s="164"/>
      <c r="C61" s="164"/>
      <c r="D61" s="145"/>
      <c r="E61" s="142"/>
      <c r="F61" s="151"/>
      <c r="G61" s="151"/>
      <c r="H61" s="154"/>
      <c r="I61" s="155"/>
      <c r="J61" s="146" t="e">
        <f>IF(AND(Q61="",#REF!&gt;0,#REF!&lt;5),K61,0)</f>
        <v>#REF!</v>
      </c>
      <c r="K61" s="147" t="str">
        <f>IF(D61="","ZZZ9",IF(AND(#REF!&gt;0,#REF!&lt;5),D61&amp;#REF!,D61&amp;"9"))</f>
        <v>ZZZ9</v>
      </c>
      <c r="L61" s="148">
        <f t="shared" si="0"/>
        <v>999</v>
      </c>
      <c r="M61" s="161">
        <f t="shared" si="1"/>
        <v>999</v>
      </c>
      <c r="N61" s="157"/>
      <c r="O61" s="151"/>
      <c r="P61" s="150">
        <f t="shared" si="2"/>
        <v>999</v>
      </c>
      <c r="Q61" s="151"/>
    </row>
    <row r="62" spans="1:17" ht="18.899999999999999" customHeight="1" x14ac:dyDescent="0.25">
      <c r="A62" s="139">
        <v>56</v>
      </c>
      <c r="B62" s="164"/>
      <c r="C62" s="164"/>
      <c r="D62" s="145"/>
      <c r="E62" s="142"/>
      <c r="F62" s="151"/>
      <c r="G62" s="151"/>
      <c r="H62" s="154"/>
      <c r="I62" s="155"/>
      <c r="J62" s="146" t="e">
        <f>IF(AND(Q62="",#REF!&gt;0,#REF!&lt;5),K62,0)</f>
        <v>#REF!</v>
      </c>
      <c r="K62" s="147" t="str">
        <f>IF(D62="","ZZZ9",IF(AND(#REF!&gt;0,#REF!&lt;5),D62&amp;#REF!,D62&amp;"9"))</f>
        <v>ZZZ9</v>
      </c>
      <c r="L62" s="148">
        <f t="shared" si="0"/>
        <v>999</v>
      </c>
      <c r="M62" s="161">
        <f t="shared" si="1"/>
        <v>999</v>
      </c>
      <c r="N62" s="157"/>
      <c r="O62" s="151"/>
      <c r="P62" s="150">
        <f t="shared" si="2"/>
        <v>999</v>
      </c>
      <c r="Q62" s="151"/>
    </row>
    <row r="63" spans="1:17" ht="18.899999999999999" customHeight="1" x14ac:dyDescent="0.25">
      <c r="A63" s="139">
        <v>57</v>
      </c>
      <c r="B63" s="164"/>
      <c r="C63" s="164"/>
      <c r="D63" s="145"/>
      <c r="E63" s="142"/>
      <c r="F63" s="151"/>
      <c r="G63" s="151"/>
      <c r="H63" s="154"/>
      <c r="I63" s="155"/>
      <c r="J63" s="146" t="e">
        <f>IF(AND(Q63="",#REF!&gt;0,#REF!&lt;5),K63,0)</f>
        <v>#REF!</v>
      </c>
      <c r="K63" s="147" t="str">
        <f>IF(D63="","ZZZ9",IF(AND(#REF!&gt;0,#REF!&lt;5),D63&amp;#REF!,D63&amp;"9"))</f>
        <v>ZZZ9</v>
      </c>
      <c r="L63" s="148">
        <f t="shared" si="0"/>
        <v>999</v>
      </c>
      <c r="M63" s="161">
        <f t="shared" si="1"/>
        <v>999</v>
      </c>
      <c r="N63" s="157"/>
      <c r="O63" s="151"/>
      <c r="P63" s="150">
        <f t="shared" si="2"/>
        <v>999</v>
      </c>
      <c r="Q63" s="151"/>
    </row>
    <row r="64" spans="1:17" ht="18.899999999999999" customHeight="1" x14ac:dyDescent="0.25">
      <c r="A64" s="139">
        <v>58</v>
      </c>
      <c r="B64" s="164"/>
      <c r="C64" s="164"/>
      <c r="D64" s="145"/>
      <c r="E64" s="142"/>
      <c r="F64" s="151"/>
      <c r="G64" s="151"/>
      <c r="H64" s="154"/>
      <c r="I64" s="155"/>
      <c r="J64" s="146" t="e">
        <f>IF(AND(Q64="",#REF!&gt;0,#REF!&lt;5),K64,0)</f>
        <v>#REF!</v>
      </c>
      <c r="K64" s="147" t="str">
        <f>IF(D64="","ZZZ9",IF(AND(#REF!&gt;0,#REF!&lt;5),D64&amp;#REF!,D64&amp;"9"))</f>
        <v>ZZZ9</v>
      </c>
      <c r="L64" s="148">
        <f t="shared" si="0"/>
        <v>999</v>
      </c>
      <c r="M64" s="161">
        <f t="shared" si="1"/>
        <v>999</v>
      </c>
      <c r="N64" s="157"/>
      <c r="O64" s="151"/>
      <c r="P64" s="150">
        <f t="shared" si="2"/>
        <v>999</v>
      </c>
      <c r="Q64" s="151"/>
    </row>
    <row r="65" spans="1:17" ht="18.899999999999999" customHeight="1" x14ac:dyDescent="0.25">
      <c r="A65" s="139">
        <v>59</v>
      </c>
      <c r="B65" s="164"/>
      <c r="C65" s="164"/>
      <c r="D65" s="145"/>
      <c r="E65" s="142"/>
      <c r="F65" s="151"/>
      <c r="G65" s="151"/>
      <c r="H65" s="154"/>
      <c r="I65" s="155"/>
      <c r="J65" s="146" t="e">
        <f>IF(AND(Q65="",#REF!&gt;0,#REF!&lt;5),K65,0)</f>
        <v>#REF!</v>
      </c>
      <c r="K65" s="147" t="str">
        <f>IF(D65="","ZZZ9",IF(AND(#REF!&gt;0,#REF!&lt;5),D65&amp;#REF!,D65&amp;"9"))</f>
        <v>ZZZ9</v>
      </c>
      <c r="L65" s="148">
        <f t="shared" si="0"/>
        <v>999</v>
      </c>
      <c r="M65" s="161">
        <f t="shared" si="1"/>
        <v>999</v>
      </c>
      <c r="N65" s="157"/>
      <c r="O65" s="151"/>
      <c r="P65" s="150">
        <f t="shared" si="2"/>
        <v>999</v>
      </c>
      <c r="Q65" s="151"/>
    </row>
    <row r="66" spans="1:17" ht="18.899999999999999" customHeight="1" x14ac:dyDescent="0.25">
      <c r="A66" s="139">
        <v>60</v>
      </c>
      <c r="B66" s="164"/>
      <c r="C66" s="164"/>
      <c r="D66" s="145"/>
      <c r="E66" s="142"/>
      <c r="F66" s="151"/>
      <c r="G66" s="151"/>
      <c r="H66" s="154"/>
      <c r="I66" s="155"/>
      <c r="J66" s="146" t="e">
        <f>IF(AND(Q66="",#REF!&gt;0,#REF!&lt;5),K66,0)</f>
        <v>#REF!</v>
      </c>
      <c r="K66" s="147" t="str">
        <f>IF(D66="","ZZZ9",IF(AND(#REF!&gt;0,#REF!&lt;5),D66&amp;#REF!,D66&amp;"9"))</f>
        <v>ZZZ9</v>
      </c>
      <c r="L66" s="148">
        <f t="shared" si="0"/>
        <v>999</v>
      </c>
      <c r="M66" s="161">
        <f t="shared" si="1"/>
        <v>999</v>
      </c>
      <c r="N66" s="157"/>
      <c r="O66" s="151"/>
      <c r="P66" s="150">
        <f t="shared" si="2"/>
        <v>999</v>
      </c>
      <c r="Q66" s="151"/>
    </row>
    <row r="67" spans="1:17" ht="18.899999999999999" customHeight="1" x14ac:dyDescent="0.25">
      <c r="A67" s="139">
        <v>61</v>
      </c>
      <c r="B67" s="164"/>
      <c r="C67" s="164"/>
      <c r="D67" s="145"/>
      <c r="E67" s="142"/>
      <c r="F67" s="151"/>
      <c r="G67" s="151"/>
      <c r="H67" s="154"/>
      <c r="I67" s="155"/>
      <c r="J67" s="146" t="e">
        <f>IF(AND(Q67="",#REF!&gt;0,#REF!&lt;5),K67,0)</f>
        <v>#REF!</v>
      </c>
      <c r="K67" s="147" t="str">
        <f>IF(D67="","ZZZ9",IF(AND(#REF!&gt;0,#REF!&lt;5),D67&amp;#REF!,D67&amp;"9"))</f>
        <v>ZZZ9</v>
      </c>
      <c r="L67" s="148">
        <f t="shared" si="0"/>
        <v>999</v>
      </c>
      <c r="M67" s="161">
        <f t="shared" si="1"/>
        <v>999</v>
      </c>
      <c r="N67" s="157"/>
      <c r="O67" s="151"/>
      <c r="P67" s="150">
        <f t="shared" si="2"/>
        <v>999</v>
      </c>
      <c r="Q67" s="151"/>
    </row>
    <row r="68" spans="1:17" ht="18.899999999999999" customHeight="1" x14ac:dyDescent="0.25">
      <c r="A68" s="139">
        <v>62</v>
      </c>
      <c r="B68" s="164"/>
      <c r="C68" s="164"/>
      <c r="D68" s="145"/>
      <c r="E68" s="142"/>
      <c r="F68" s="151"/>
      <c r="G68" s="151"/>
      <c r="H68" s="154"/>
      <c r="I68" s="155"/>
      <c r="J68" s="146" t="e">
        <f>IF(AND(Q68="",#REF!&gt;0,#REF!&lt;5),K68,0)</f>
        <v>#REF!</v>
      </c>
      <c r="K68" s="147" t="str">
        <f>IF(D68="","ZZZ9",IF(AND(#REF!&gt;0,#REF!&lt;5),D68&amp;#REF!,D68&amp;"9"))</f>
        <v>ZZZ9</v>
      </c>
      <c r="L68" s="148">
        <f t="shared" si="0"/>
        <v>999</v>
      </c>
      <c r="M68" s="161">
        <f t="shared" si="1"/>
        <v>999</v>
      </c>
      <c r="N68" s="157"/>
      <c r="O68" s="151"/>
      <c r="P68" s="150">
        <f t="shared" si="2"/>
        <v>999</v>
      </c>
      <c r="Q68" s="151"/>
    </row>
    <row r="69" spans="1:17" ht="18.899999999999999" customHeight="1" x14ac:dyDescent="0.25">
      <c r="A69" s="139">
        <v>63</v>
      </c>
      <c r="B69" s="164"/>
      <c r="C69" s="164"/>
      <c r="D69" s="145"/>
      <c r="E69" s="142"/>
      <c r="F69" s="151"/>
      <c r="G69" s="151"/>
      <c r="H69" s="154"/>
      <c r="I69" s="155"/>
      <c r="J69" s="146" t="e">
        <f>IF(AND(Q69="",#REF!&gt;0,#REF!&lt;5),K69,0)</f>
        <v>#REF!</v>
      </c>
      <c r="K69" s="147" t="str">
        <f>IF(D69="","ZZZ9",IF(AND(#REF!&gt;0,#REF!&lt;5),D69&amp;#REF!,D69&amp;"9"))</f>
        <v>ZZZ9</v>
      </c>
      <c r="L69" s="148">
        <f t="shared" si="0"/>
        <v>999</v>
      </c>
      <c r="M69" s="161">
        <f t="shared" si="1"/>
        <v>999</v>
      </c>
      <c r="N69" s="157"/>
      <c r="O69" s="151"/>
      <c r="P69" s="150">
        <f t="shared" si="2"/>
        <v>999</v>
      </c>
      <c r="Q69" s="151"/>
    </row>
    <row r="70" spans="1:17" ht="18.899999999999999" customHeight="1" x14ac:dyDescent="0.25">
      <c r="A70" s="139">
        <v>64</v>
      </c>
      <c r="B70" s="164"/>
      <c r="C70" s="164"/>
      <c r="D70" s="145"/>
      <c r="E70" s="142"/>
      <c r="F70" s="151"/>
      <c r="G70" s="151"/>
      <c r="H70" s="154"/>
      <c r="I70" s="155"/>
      <c r="J70" s="146" t="e">
        <f>IF(AND(Q70="",#REF!&gt;0,#REF!&lt;5),K70,0)</f>
        <v>#REF!</v>
      </c>
      <c r="K70" s="147" t="str">
        <f>IF(D70="","ZZZ9",IF(AND(#REF!&gt;0,#REF!&lt;5),D70&amp;#REF!,D70&amp;"9"))</f>
        <v>ZZZ9</v>
      </c>
      <c r="L70" s="148">
        <f t="shared" si="0"/>
        <v>999</v>
      </c>
      <c r="M70" s="161">
        <f t="shared" si="1"/>
        <v>999</v>
      </c>
      <c r="N70" s="157"/>
      <c r="O70" s="151"/>
      <c r="P70" s="150">
        <f t="shared" si="2"/>
        <v>999</v>
      </c>
      <c r="Q70" s="151"/>
    </row>
    <row r="71" spans="1:17" ht="18.899999999999999" customHeight="1" x14ac:dyDescent="0.25">
      <c r="A71" s="139">
        <v>65</v>
      </c>
      <c r="B71" s="164"/>
      <c r="C71" s="164"/>
      <c r="D71" s="145"/>
      <c r="E71" s="142"/>
      <c r="F71" s="151"/>
      <c r="G71" s="151"/>
      <c r="H71" s="154"/>
      <c r="I71" s="155"/>
      <c r="J71" s="146" t="e">
        <f>IF(AND(Q71="",#REF!&gt;0,#REF!&lt;5),K71,0)</f>
        <v>#REF!</v>
      </c>
      <c r="K71" s="147" t="str">
        <f>IF(D71="","ZZZ9",IF(AND(#REF!&gt;0,#REF!&lt;5),D71&amp;#REF!,D71&amp;"9"))</f>
        <v>ZZZ9</v>
      </c>
      <c r="L71" s="148">
        <f t="shared" si="0"/>
        <v>999</v>
      </c>
      <c r="M71" s="161">
        <f t="shared" si="1"/>
        <v>999</v>
      </c>
      <c r="N71" s="157"/>
      <c r="O71" s="151"/>
      <c r="P71" s="150">
        <f t="shared" si="2"/>
        <v>999</v>
      </c>
      <c r="Q71" s="151"/>
    </row>
    <row r="72" spans="1:17" ht="18.899999999999999" customHeight="1" x14ac:dyDescent="0.25">
      <c r="A72" s="139">
        <v>66</v>
      </c>
      <c r="B72" s="164"/>
      <c r="C72" s="164"/>
      <c r="D72" s="145"/>
      <c r="E72" s="142"/>
      <c r="F72" s="151"/>
      <c r="G72" s="151"/>
      <c r="H72" s="154"/>
      <c r="I72" s="155"/>
      <c r="J72" s="146" t="e">
        <f>IF(AND(Q72="",#REF!&gt;0,#REF!&lt;5),K72,0)</f>
        <v>#REF!</v>
      </c>
      <c r="K72" s="147" t="str">
        <f>IF(D72="","ZZZ9",IF(AND(#REF!&gt;0,#REF!&lt;5),D72&amp;#REF!,D72&amp;"9"))</f>
        <v>ZZZ9</v>
      </c>
      <c r="L72" s="148">
        <f t="shared" si="0"/>
        <v>999</v>
      </c>
      <c r="M72" s="161">
        <f t="shared" si="1"/>
        <v>999</v>
      </c>
      <c r="N72" s="157"/>
      <c r="O72" s="151"/>
      <c r="P72" s="150">
        <f t="shared" si="2"/>
        <v>999</v>
      </c>
      <c r="Q72" s="151"/>
    </row>
    <row r="73" spans="1:17" ht="18.899999999999999" customHeight="1" x14ac:dyDescent="0.25">
      <c r="A73" s="139">
        <v>67</v>
      </c>
      <c r="B73" s="164"/>
      <c r="C73" s="164"/>
      <c r="D73" s="145"/>
      <c r="E73" s="142"/>
      <c r="F73" s="151"/>
      <c r="G73" s="151"/>
      <c r="H73" s="154"/>
      <c r="I73" s="155"/>
      <c r="J73" s="146" t="e">
        <f>IF(AND(Q73="",#REF!&gt;0,#REF!&lt;5),K73,0)</f>
        <v>#REF!</v>
      </c>
      <c r="K73" s="147" t="str">
        <f>IF(D73="","ZZZ9",IF(AND(#REF!&gt;0,#REF!&lt;5),D73&amp;#REF!,D73&amp;"9"))</f>
        <v>ZZZ9</v>
      </c>
      <c r="L73" s="148">
        <f t="shared" si="0"/>
        <v>999</v>
      </c>
      <c r="M73" s="161">
        <f t="shared" si="1"/>
        <v>999</v>
      </c>
      <c r="N73" s="157"/>
      <c r="O73" s="151"/>
      <c r="P73" s="150">
        <f t="shared" si="2"/>
        <v>999</v>
      </c>
      <c r="Q73" s="151"/>
    </row>
    <row r="74" spans="1:17" ht="18.899999999999999" customHeight="1" x14ac:dyDescent="0.25">
      <c r="A74" s="139">
        <v>68</v>
      </c>
      <c r="B74" s="164"/>
      <c r="C74" s="164"/>
      <c r="D74" s="145"/>
      <c r="E74" s="142"/>
      <c r="F74" s="151"/>
      <c r="G74" s="151"/>
      <c r="H74" s="154"/>
      <c r="I74" s="155"/>
      <c r="J74" s="146" t="e">
        <f>IF(AND(Q74="",#REF!&gt;0,#REF!&lt;5),K74,0)</f>
        <v>#REF!</v>
      </c>
      <c r="K74" s="147" t="str">
        <f>IF(D74="","ZZZ9",IF(AND(#REF!&gt;0,#REF!&lt;5),D74&amp;#REF!,D74&amp;"9"))</f>
        <v>ZZZ9</v>
      </c>
      <c r="L74" s="148">
        <f t="shared" si="0"/>
        <v>999</v>
      </c>
      <c r="M74" s="161">
        <f t="shared" si="1"/>
        <v>999</v>
      </c>
      <c r="N74" s="157"/>
      <c r="O74" s="151"/>
      <c r="P74" s="150">
        <f t="shared" si="2"/>
        <v>999</v>
      </c>
      <c r="Q74" s="151"/>
    </row>
    <row r="75" spans="1:17" ht="18.899999999999999" customHeight="1" x14ac:dyDescent="0.25">
      <c r="A75" s="139">
        <v>69</v>
      </c>
      <c r="B75" s="164"/>
      <c r="C75" s="164"/>
      <c r="D75" s="145"/>
      <c r="E75" s="142"/>
      <c r="F75" s="151"/>
      <c r="G75" s="151"/>
      <c r="H75" s="154"/>
      <c r="I75" s="155"/>
      <c r="J75" s="146" t="e">
        <f>IF(AND(Q75="",#REF!&gt;0,#REF!&lt;5),K75,0)</f>
        <v>#REF!</v>
      </c>
      <c r="K75" s="147" t="str">
        <f>IF(D75="","ZZZ9",IF(AND(#REF!&gt;0,#REF!&lt;5),D75&amp;#REF!,D75&amp;"9"))</f>
        <v>ZZZ9</v>
      </c>
      <c r="L75" s="148">
        <f t="shared" si="0"/>
        <v>999</v>
      </c>
      <c r="M75" s="161">
        <f t="shared" si="1"/>
        <v>999</v>
      </c>
      <c r="N75" s="157"/>
      <c r="O75" s="151"/>
      <c r="P75" s="150">
        <f t="shared" si="2"/>
        <v>999</v>
      </c>
      <c r="Q75" s="151"/>
    </row>
    <row r="76" spans="1:17" ht="18.899999999999999" customHeight="1" x14ac:dyDescent="0.25">
      <c r="A76" s="139">
        <v>70</v>
      </c>
      <c r="B76" s="164"/>
      <c r="C76" s="164"/>
      <c r="D76" s="145"/>
      <c r="E76" s="142"/>
      <c r="F76" s="151"/>
      <c r="G76" s="151"/>
      <c r="H76" s="154"/>
      <c r="I76" s="155"/>
      <c r="J76" s="146" t="e">
        <f>IF(AND(Q76="",#REF!&gt;0,#REF!&lt;5),K76,0)</f>
        <v>#REF!</v>
      </c>
      <c r="K76" s="147" t="str">
        <f>IF(D76="","ZZZ9",IF(AND(#REF!&gt;0,#REF!&lt;5),D76&amp;#REF!,D76&amp;"9"))</f>
        <v>ZZZ9</v>
      </c>
      <c r="L76" s="148">
        <f t="shared" si="0"/>
        <v>999</v>
      </c>
      <c r="M76" s="161">
        <f t="shared" si="1"/>
        <v>999</v>
      </c>
      <c r="N76" s="157"/>
      <c r="O76" s="151"/>
      <c r="P76" s="150">
        <f t="shared" si="2"/>
        <v>999</v>
      </c>
      <c r="Q76" s="151"/>
    </row>
    <row r="77" spans="1:17" ht="18.899999999999999" customHeight="1" x14ac:dyDescent="0.25">
      <c r="A77" s="139">
        <v>71</v>
      </c>
      <c r="B77" s="164"/>
      <c r="C77" s="164"/>
      <c r="D77" s="145"/>
      <c r="E77" s="142"/>
      <c r="F77" s="151"/>
      <c r="G77" s="151"/>
      <c r="H77" s="154"/>
      <c r="I77" s="155"/>
      <c r="J77" s="146" t="e">
        <f>IF(AND(Q77="",#REF!&gt;0,#REF!&lt;5),K77,0)</f>
        <v>#REF!</v>
      </c>
      <c r="K77" s="147" t="str">
        <f>IF(D77="","ZZZ9",IF(AND(#REF!&gt;0,#REF!&lt;5),D77&amp;#REF!,D77&amp;"9"))</f>
        <v>ZZZ9</v>
      </c>
      <c r="L77" s="148">
        <f t="shared" si="0"/>
        <v>999</v>
      </c>
      <c r="M77" s="161">
        <f t="shared" si="1"/>
        <v>999</v>
      </c>
      <c r="N77" s="157"/>
      <c r="O77" s="151"/>
      <c r="P77" s="150">
        <f t="shared" si="2"/>
        <v>999</v>
      </c>
      <c r="Q77" s="151"/>
    </row>
    <row r="78" spans="1:17" ht="18.899999999999999" customHeight="1" x14ac:dyDescent="0.25">
      <c r="A78" s="139">
        <v>72</v>
      </c>
      <c r="B78" s="164"/>
      <c r="C78" s="164"/>
      <c r="D78" s="145"/>
      <c r="E78" s="142"/>
      <c r="F78" s="151"/>
      <c r="G78" s="151"/>
      <c r="H78" s="154"/>
      <c r="I78" s="155"/>
      <c r="J78" s="146" t="e">
        <f>IF(AND(Q78="",#REF!&gt;0,#REF!&lt;5),K78,0)</f>
        <v>#REF!</v>
      </c>
      <c r="K78" s="147" t="str">
        <f>IF(D78="","ZZZ9",IF(AND(#REF!&gt;0,#REF!&lt;5),D78&amp;#REF!,D78&amp;"9"))</f>
        <v>ZZZ9</v>
      </c>
      <c r="L78" s="148">
        <f t="shared" si="0"/>
        <v>999</v>
      </c>
      <c r="M78" s="161">
        <f t="shared" si="1"/>
        <v>999</v>
      </c>
      <c r="N78" s="157"/>
      <c r="O78" s="151"/>
      <c r="P78" s="150">
        <f t="shared" si="2"/>
        <v>999</v>
      </c>
      <c r="Q78" s="151"/>
    </row>
    <row r="79" spans="1:17" ht="18.899999999999999" customHeight="1" x14ac:dyDescent="0.25">
      <c r="A79" s="139">
        <v>73</v>
      </c>
      <c r="B79" s="164"/>
      <c r="C79" s="164"/>
      <c r="D79" s="145"/>
      <c r="E79" s="142"/>
      <c r="F79" s="151"/>
      <c r="G79" s="151"/>
      <c r="H79" s="154"/>
      <c r="I79" s="155"/>
      <c r="J79" s="146" t="e">
        <f>IF(AND(Q79="",#REF!&gt;0,#REF!&lt;5),K79,0)</f>
        <v>#REF!</v>
      </c>
      <c r="K79" s="147" t="str">
        <f>IF(D79="","ZZZ9",IF(AND(#REF!&gt;0,#REF!&lt;5),D79&amp;#REF!,D79&amp;"9"))</f>
        <v>ZZZ9</v>
      </c>
      <c r="L79" s="148">
        <f t="shared" si="0"/>
        <v>999</v>
      </c>
      <c r="M79" s="161">
        <f t="shared" si="1"/>
        <v>999</v>
      </c>
      <c r="N79" s="157"/>
      <c r="O79" s="151"/>
      <c r="P79" s="150">
        <f t="shared" si="2"/>
        <v>999</v>
      </c>
      <c r="Q79" s="151"/>
    </row>
    <row r="80" spans="1:17" ht="18.899999999999999" customHeight="1" x14ac:dyDescent="0.25">
      <c r="A80" s="139">
        <v>74</v>
      </c>
      <c r="B80" s="164"/>
      <c r="C80" s="164"/>
      <c r="D80" s="145"/>
      <c r="E80" s="142"/>
      <c r="F80" s="151"/>
      <c r="G80" s="151"/>
      <c r="H80" s="154"/>
      <c r="I80" s="155"/>
      <c r="J80" s="146" t="e">
        <f>IF(AND(Q80="",#REF!&gt;0,#REF!&lt;5),K80,0)</f>
        <v>#REF!</v>
      </c>
      <c r="K80" s="147" t="str">
        <f>IF(D80="","ZZZ9",IF(AND(#REF!&gt;0,#REF!&lt;5),D80&amp;#REF!,D80&amp;"9"))</f>
        <v>ZZZ9</v>
      </c>
      <c r="L80" s="148">
        <f t="shared" si="0"/>
        <v>999</v>
      </c>
      <c r="M80" s="161">
        <f t="shared" si="1"/>
        <v>999</v>
      </c>
      <c r="N80" s="157"/>
      <c r="O80" s="151"/>
      <c r="P80" s="150">
        <f t="shared" si="2"/>
        <v>999</v>
      </c>
      <c r="Q80" s="151"/>
    </row>
    <row r="81" spans="1:17" ht="18.899999999999999" customHeight="1" x14ac:dyDescent="0.25">
      <c r="A81" s="139">
        <v>75</v>
      </c>
      <c r="B81" s="164"/>
      <c r="C81" s="164"/>
      <c r="D81" s="145"/>
      <c r="E81" s="142"/>
      <c r="F81" s="151"/>
      <c r="G81" s="151"/>
      <c r="H81" s="154"/>
      <c r="I81" s="155"/>
      <c r="J81" s="146" t="e">
        <f>IF(AND(Q81="",#REF!&gt;0,#REF!&lt;5),K81,0)</f>
        <v>#REF!</v>
      </c>
      <c r="K81" s="147" t="str">
        <f>IF(D81="","ZZZ9",IF(AND(#REF!&gt;0,#REF!&lt;5),D81&amp;#REF!,D81&amp;"9"))</f>
        <v>ZZZ9</v>
      </c>
      <c r="L81" s="148">
        <f t="shared" si="0"/>
        <v>999</v>
      </c>
      <c r="M81" s="161">
        <f t="shared" si="1"/>
        <v>999</v>
      </c>
      <c r="N81" s="157"/>
      <c r="O81" s="151"/>
      <c r="P81" s="150">
        <f t="shared" si="2"/>
        <v>999</v>
      </c>
      <c r="Q81" s="151"/>
    </row>
    <row r="82" spans="1:17" ht="18.899999999999999" customHeight="1" x14ac:dyDescent="0.25">
      <c r="A82" s="139">
        <v>76</v>
      </c>
      <c r="B82" s="164"/>
      <c r="C82" s="164"/>
      <c r="D82" s="145"/>
      <c r="E82" s="142"/>
      <c r="F82" s="151"/>
      <c r="G82" s="151"/>
      <c r="H82" s="154"/>
      <c r="I82" s="155"/>
      <c r="J82" s="146" t="e">
        <f>IF(AND(Q82="",#REF!&gt;0,#REF!&lt;5),K82,0)</f>
        <v>#REF!</v>
      </c>
      <c r="K82" s="147" t="str">
        <f>IF(D82="","ZZZ9",IF(AND(#REF!&gt;0,#REF!&lt;5),D82&amp;#REF!,D82&amp;"9"))</f>
        <v>ZZZ9</v>
      </c>
      <c r="L82" s="148">
        <f t="shared" si="0"/>
        <v>999</v>
      </c>
      <c r="M82" s="161">
        <f t="shared" si="1"/>
        <v>999</v>
      </c>
      <c r="N82" s="157"/>
      <c r="O82" s="151"/>
      <c r="P82" s="150">
        <f t="shared" si="2"/>
        <v>999</v>
      </c>
      <c r="Q82" s="151"/>
    </row>
    <row r="83" spans="1:17" ht="18.899999999999999" customHeight="1" x14ac:dyDescent="0.25">
      <c r="A83" s="139">
        <v>77</v>
      </c>
      <c r="B83" s="164"/>
      <c r="C83" s="164"/>
      <c r="D83" s="145"/>
      <c r="E83" s="142"/>
      <c r="F83" s="151"/>
      <c r="G83" s="151"/>
      <c r="H83" s="154"/>
      <c r="I83" s="155"/>
      <c r="J83" s="146" t="e">
        <f>IF(AND(Q83="",#REF!&gt;0,#REF!&lt;5),K83,0)</f>
        <v>#REF!</v>
      </c>
      <c r="K83" s="147" t="str">
        <f>IF(D83="","ZZZ9",IF(AND(#REF!&gt;0,#REF!&lt;5),D83&amp;#REF!,D83&amp;"9"))</f>
        <v>ZZZ9</v>
      </c>
      <c r="L83" s="148">
        <f t="shared" si="0"/>
        <v>999</v>
      </c>
      <c r="M83" s="161">
        <f t="shared" si="1"/>
        <v>999</v>
      </c>
      <c r="N83" s="157"/>
      <c r="O83" s="151"/>
      <c r="P83" s="150">
        <f t="shared" si="2"/>
        <v>999</v>
      </c>
      <c r="Q83" s="151"/>
    </row>
    <row r="84" spans="1:17" ht="18.899999999999999" customHeight="1" x14ac:dyDescent="0.25">
      <c r="A84" s="139">
        <v>78</v>
      </c>
      <c r="B84" s="164"/>
      <c r="C84" s="164"/>
      <c r="D84" s="145"/>
      <c r="E84" s="142"/>
      <c r="F84" s="151"/>
      <c r="G84" s="151"/>
      <c r="H84" s="154"/>
      <c r="I84" s="155"/>
      <c r="J84" s="146" t="e">
        <f>IF(AND(Q84="",#REF!&gt;0,#REF!&lt;5),K84,0)</f>
        <v>#REF!</v>
      </c>
      <c r="K84" s="147" t="str">
        <f>IF(D84="","ZZZ9",IF(AND(#REF!&gt;0,#REF!&lt;5),D84&amp;#REF!,D84&amp;"9"))</f>
        <v>ZZZ9</v>
      </c>
      <c r="L84" s="148">
        <f t="shared" si="0"/>
        <v>999</v>
      </c>
      <c r="M84" s="161">
        <f t="shared" si="1"/>
        <v>999</v>
      </c>
      <c r="N84" s="157"/>
      <c r="O84" s="151"/>
      <c r="P84" s="150">
        <f t="shared" si="2"/>
        <v>999</v>
      </c>
      <c r="Q84" s="151"/>
    </row>
    <row r="85" spans="1:17" ht="18.899999999999999" customHeight="1" x14ac:dyDescent="0.25">
      <c r="A85" s="139">
        <v>79</v>
      </c>
      <c r="B85" s="164"/>
      <c r="C85" s="164"/>
      <c r="D85" s="145"/>
      <c r="E85" s="142"/>
      <c r="F85" s="151"/>
      <c r="G85" s="151"/>
      <c r="H85" s="154"/>
      <c r="I85" s="155"/>
      <c r="J85" s="146" t="e">
        <f>IF(AND(Q85="",#REF!&gt;0,#REF!&lt;5),K85,0)</f>
        <v>#REF!</v>
      </c>
      <c r="K85" s="147" t="str">
        <f>IF(D85="","ZZZ9",IF(AND(#REF!&gt;0,#REF!&lt;5),D85&amp;#REF!,D85&amp;"9"))</f>
        <v>ZZZ9</v>
      </c>
      <c r="L85" s="148">
        <f t="shared" si="0"/>
        <v>999</v>
      </c>
      <c r="M85" s="161">
        <f t="shared" si="1"/>
        <v>999</v>
      </c>
      <c r="N85" s="157"/>
      <c r="O85" s="151"/>
      <c r="P85" s="150">
        <f t="shared" si="2"/>
        <v>999</v>
      </c>
      <c r="Q85" s="151"/>
    </row>
    <row r="86" spans="1:17" ht="18.899999999999999" customHeight="1" x14ac:dyDescent="0.25">
      <c r="A86" s="139">
        <v>80</v>
      </c>
      <c r="B86" s="164"/>
      <c r="C86" s="164"/>
      <c r="D86" s="145"/>
      <c r="E86" s="142"/>
      <c r="F86" s="151"/>
      <c r="G86" s="151"/>
      <c r="H86" s="154"/>
      <c r="I86" s="155"/>
      <c r="J86" s="146" t="e">
        <f>IF(AND(Q86="",#REF!&gt;0,#REF!&lt;5),K86,0)</f>
        <v>#REF!</v>
      </c>
      <c r="K86" s="147" t="str">
        <f>IF(D86="","ZZZ9",IF(AND(#REF!&gt;0,#REF!&lt;5),D86&amp;#REF!,D86&amp;"9"))</f>
        <v>ZZZ9</v>
      </c>
      <c r="L86" s="148">
        <f t="shared" si="0"/>
        <v>999</v>
      </c>
      <c r="M86" s="161">
        <f t="shared" si="1"/>
        <v>999</v>
      </c>
      <c r="N86" s="157"/>
      <c r="O86" s="151"/>
      <c r="P86" s="150">
        <f t="shared" si="2"/>
        <v>999</v>
      </c>
      <c r="Q86" s="151"/>
    </row>
    <row r="87" spans="1:17" ht="18.899999999999999" customHeight="1" x14ac:dyDescent="0.25">
      <c r="A87" s="139">
        <v>81</v>
      </c>
      <c r="B87" s="164"/>
      <c r="C87" s="164"/>
      <c r="D87" s="145"/>
      <c r="E87" s="142"/>
      <c r="F87" s="151"/>
      <c r="G87" s="151"/>
      <c r="H87" s="154"/>
      <c r="I87" s="155"/>
      <c r="J87" s="146" t="e">
        <f>IF(AND(Q87="",#REF!&gt;0,#REF!&lt;5),K87,0)</f>
        <v>#REF!</v>
      </c>
      <c r="K87" s="147" t="str">
        <f>IF(D87="","ZZZ9",IF(AND(#REF!&gt;0,#REF!&lt;5),D87&amp;#REF!,D87&amp;"9"))</f>
        <v>ZZZ9</v>
      </c>
      <c r="L87" s="148">
        <f t="shared" si="0"/>
        <v>999</v>
      </c>
      <c r="M87" s="161">
        <f t="shared" si="1"/>
        <v>999</v>
      </c>
      <c r="N87" s="157"/>
      <c r="O87" s="151"/>
      <c r="P87" s="150">
        <f t="shared" si="2"/>
        <v>999</v>
      </c>
      <c r="Q87" s="151"/>
    </row>
    <row r="88" spans="1:17" ht="18.899999999999999" customHeight="1" x14ac:dyDescent="0.25">
      <c r="A88" s="139">
        <v>82</v>
      </c>
      <c r="B88" s="164"/>
      <c r="C88" s="164"/>
      <c r="D88" s="145"/>
      <c r="E88" s="142"/>
      <c r="F88" s="151"/>
      <c r="G88" s="151"/>
      <c r="H88" s="154"/>
      <c r="I88" s="155"/>
      <c r="J88" s="146" t="e">
        <f>IF(AND(Q88="",#REF!&gt;0,#REF!&lt;5),K88,0)</f>
        <v>#REF!</v>
      </c>
      <c r="K88" s="147" t="str">
        <f>IF(D88="","ZZZ9",IF(AND(#REF!&gt;0,#REF!&lt;5),D88&amp;#REF!,D88&amp;"9"))</f>
        <v>ZZZ9</v>
      </c>
      <c r="L88" s="148">
        <f t="shared" si="0"/>
        <v>999</v>
      </c>
      <c r="M88" s="161">
        <f t="shared" si="1"/>
        <v>999</v>
      </c>
      <c r="N88" s="157"/>
      <c r="O88" s="151"/>
      <c r="P88" s="150">
        <f t="shared" si="2"/>
        <v>999</v>
      </c>
      <c r="Q88" s="151"/>
    </row>
    <row r="89" spans="1:17" ht="18.899999999999999" customHeight="1" x14ac:dyDescent="0.25">
      <c r="A89" s="139">
        <v>83</v>
      </c>
      <c r="B89" s="164"/>
      <c r="C89" s="164"/>
      <c r="D89" s="145"/>
      <c r="E89" s="142"/>
      <c r="F89" s="151"/>
      <c r="G89" s="151"/>
      <c r="H89" s="154"/>
      <c r="I89" s="155"/>
      <c r="J89" s="146" t="e">
        <f>IF(AND(Q89="",#REF!&gt;0,#REF!&lt;5),K89,0)</f>
        <v>#REF!</v>
      </c>
      <c r="K89" s="147" t="str">
        <f>IF(D89="","ZZZ9",IF(AND(#REF!&gt;0,#REF!&lt;5),D89&amp;#REF!,D89&amp;"9"))</f>
        <v>ZZZ9</v>
      </c>
      <c r="L89" s="148">
        <f t="shared" si="0"/>
        <v>999</v>
      </c>
      <c r="M89" s="161">
        <f t="shared" si="1"/>
        <v>999</v>
      </c>
      <c r="N89" s="157"/>
      <c r="O89" s="151"/>
      <c r="P89" s="150">
        <f t="shared" si="2"/>
        <v>999</v>
      </c>
      <c r="Q89" s="151"/>
    </row>
    <row r="90" spans="1:17" ht="18.899999999999999" customHeight="1" x14ac:dyDescent="0.25">
      <c r="A90" s="139">
        <v>84</v>
      </c>
      <c r="B90" s="164"/>
      <c r="C90" s="164"/>
      <c r="D90" s="145"/>
      <c r="E90" s="142"/>
      <c r="F90" s="151"/>
      <c r="G90" s="151"/>
      <c r="H90" s="154"/>
      <c r="I90" s="155"/>
      <c r="J90" s="146" t="e">
        <f>IF(AND(Q90="",#REF!&gt;0,#REF!&lt;5),K90,0)</f>
        <v>#REF!</v>
      </c>
      <c r="K90" s="147" t="str">
        <f>IF(D90="","ZZZ9",IF(AND(#REF!&gt;0,#REF!&lt;5),D90&amp;#REF!,D90&amp;"9"))</f>
        <v>ZZZ9</v>
      </c>
      <c r="L90" s="148">
        <f t="shared" si="0"/>
        <v>999</v>
      </c>
      <c r="M90" s="161">
        <f t="shared" si="1"/>
        <v>999</v>
      </c>
      <c r="N90" s="157"/>
      <c r="O90" s="151"/>
      <c r="P90" s="150">
        <f t="shared" si="2"/>
        <v>999</v>
      </c>
      <c r="Q90" s="151"/>
    </row>
    <row r="91" spans="1:17" ht="18.899999999999999" customHeight="1" x14ac:dyDescent="0.25">
      <c r="A91" s="139">
        <v>85</v>
      </c>
      <c r="B91" s="164"/>
      <c r="C91" s="164"/>
      <c r="D91" s="145"/>
      <c r="E91" s="142"/>
      <c r="F91" s="151"/>
      <c r="G91" s="151"/>
      <c r="H91" s="154"/>
      <c r="I91" s="155"/>
      <c r="J91" s="146" t="e">
        <f>IF(AND(Q91="",#REF!&gt;0,#REF!&lt;5),K91,0)</f>
        <v>#REF!</v>
      </c>
      <c r="K91" s="147" t="str">
        <f>IF(D91="","ZZZ9",IF(AND(#REF!&gt;0,#REF!&lt;5),D91&amp;#REF!,D91&amp;"9"))</f>
        <v>ZZZ9</v>
      </c>
      <c r="L91" s="148">
        <f t="shared" si="0"/>
        <v>999</v>
      </c>
      <c r="M91" s="161">
        <f t="shared" si="1"/>
        <v>999</v>
      </c>
      <c r="N91" s="157"/>
      <c r="O91" s="151"/>
      <c r="P91" s="150">
        <f t="shared" si="2"/>
        <v>999</v>
      </c>
      <c r="Q91" s="151"/>
    </row>
    <row r="92" spans="1:17" ht="18.899999999999999" customHeight="1" x14ac:dyDescent="0.25">
      <c r="A92" s="139">
        <v>86</v>
      </c>
      <c r="B92" s="164"/>
      <c r="C92" s="164"/>
      <c r="D92" s="145"/>
      <c r="E92" s="142"/>
      <c r="F92" s="151"/>
      <c r="G92" s="151"/>
      <c r="H92" s="154"/>
      <c r="I92" s="155"/>
      <c r="J92" s="146" t="e">
        <f>IF(AND(Q92="",#REF!&gt;0,#REF!&lt;5),K92,0)</f>
        <v>#REF!</v>
      </c>
      <c r="K92" s="147" t="str">
        <f>IF(D92="","ZZZ9",IF(AND(#REF!&gt;0,#REF!&lt;5),D92&amp;#REF!,D92&amp;"9"))</f>
        <v>ZZZ9</v>
      </c>
      <c r="L92" s="148">
        <f t="shared" si="0"/>
        <v>999</v>
      </c>
      <c r="M92" s="161">
        <f t="shared" si="1"/>
        <v>999</v>
      </c>
      <c r="N92" s="157"/>
      <c r="O92" s="151"/>
      <c r="P92" s="150">
        <f t="shared" si="2"/>
        <v>999</v>
      </c>
      <c r="Q92" s="151"/>
    </row>
    <row r="93" spans="1:17" ht="18.899999999999999" customHeight="1" x14ac:dyDescent="0.25">
      <c r="A93" s="139">
        <v>87</v>
      </c>
      <c r="B93" s="164"/>
      <c r="C93" s="164"/>
      <c r="D93" s="145"/>
      <c r="E93" s="142"/>
      <c r="F93" s="151"/>
      <c r="G93" s="151"/>
      <c r="H93" s="154"/>
      <c r="I93" s="155"/>
      <c r="J93" s="146" t="e">
        <f>IF(AND(Q93="",#REF!&gt;0,#REF!&lt;5),K93,0)</f>
        <v>#REF!</v>
      </c>
      <c r="K93" s="147" t="str">
        <f>IF(D93="","ZZZ9",IF(AND(#REF!&gt;0,#REF!&lt;5),D93&amp;#REF!,D93&amp;"9"))</f>
        <v>ZZZ9</v>
      </c>
      <c r="L93" s="148">
        <f t="shared" si="0"/>
        <v>999</v>
      </c>
      <c r="M93" s="161">
        <f t="shared" si="1"/>
        <v>999</v>
      </c>
      <c r="N93" s="157"/>
      <c r="O93" s="151"/>
      <c r="P93" s="150">
        <f t="shared" si="2"/>
        <v>999</v>
      </c>
      <c r="Q93" s="151"/>
    </row>
    <row r="94" spans="1:17" ht="18.899999999999999" customHeight="1" x14ac:dyDescent="0.25">
      <c r="A94" s="139">
        <v>88</v>
      </c>
      <c r="B94" s="164"/>
      <c r="C94" s="164"/>
      <c r="D94" s="145"/>
      <c r="E94" s="142"/>
      <c r="F94" s="151"/>
      <c r="G94" s="151"/>
      <c r="H94" s="154"/>
      <c r="I94" s="155"/>
      <c r="J94" s="146" t="e">
        <f>IF(AND(Q94="",#REF!&gt;0,#REF!&lt;5),K94,0)</f>
        <v>#REF!</v>
      </c>
      <c r="K94" s="147" t="str">
        <f>IF(D94="","ZZZ9",IF(AND(#REF!&gt;0,#REF!&lt;5),D94&amp;#REF!,D94&amp;"9"))</f>
        <v>ZZZ9</v>
      </c>
      <c r="L94" s="148">
        <f t="shared" si="0"/>
        <v>999</v>
      </c>
      <c r="M94" s="161">
        <f t="shared" si="1"/>
        <v>999</v>
      </c>
      <c r="N94" s="157"/>
      <c r="O94" s="151"/>
      <c r="P94" s="150">
        <f t="shared" si="2"/>
        <v>999</v>
      </c>
      <c r="Q94" s="151"/>
    </row>
    <row r="95" spans="1:17" ht="18.899999999999999" customHeight="1" x14ac:dyDescent="0.25">
      <c r="A95" s="139">
        <v>89</v>
      </c>
      <c r="B95" s="164"/>
      <c r="C95" s="164"/>
      <c r="D95" s="145"/>
      <c r="E95" s="142"/>
      <c r="F95" s="151"/>
      <c r="G95" s="151"/>
      <c r="H95" s="154"/>
      <c r="I95" s="155"/>
      <c r="J95" s="146" t="e">
        <f>IF(AND(Q95="",#REF!&gt;0,#REF!&lt;5),K95,0)</f>
        <v>#REF!</v>
      </c>
      <c r="K95" s="147" t="str">
        <f>IF(D95="","ZZZ9",IF(AND(#REF!&gt;0,#REF!&lt;5),D95&amp;#REF!,D95&amp;"9"))</f>
        <v>ZZZ9</v>
      </c>
      <c r="L95" s="148">
        <f t="shared" si="0"/>
        <v>999</v>
      </c>
      <c r="M95" s="161">
        <f t="shared" si="1"/>
        <v>999</v>
      </c>
      <c r="N95" s="157"/>
      <c r="O95" s="151"/>
      <c r="P95" s="150">
        <f t="shared" si="2"/>
        <v>999</v>
      </c>
      <c r="Q95" s="151"/>
    </row>
    <row r="96" spans="1:17" ht="18.899999999999999" customHeight="1" x14ac:dyDescent="0.25">
      <c r="A96" s="139">
        <v>90</v>
      </c>
      <c r="B96" s="164"/>
      <c r="C96" s="164"/>
      <c r="D96" s="145"/>
      <c r="E96" s="142"/>
      <c r="F96" s="151"/>
      <c r="G96" s="151"/>
      <c r="H96" s="154"/>
      <c r="I96" s="155"/>
      <c r="J96" s="146" t="e">
        <f>IF(AND(Q96="",#REF!&gt;0,#REF!&lt;5),K96,0)</f>
        <v>#REF!</v>
      </c>
      <c r="K96" s="147" t="str">
        <f>IF(D96="","ZZZ9",IF(AND(#REF!&gt;0,#REF!&lt;5),D96&amp;#REF!,D96&amp;"9"))</f>
        <v>ZZZ9</v>
      </c>
      <c r="L96" s="148">
        <f t="shared" si="0"/>
        <v>999</v>
      </c>
      <c r="M96" s="161">
        <f t="shared" si="1"/>
        <v>999</v>
      </c>
      <c r="N96" s="157"/>
      <c r="O96" s="151"/>
      <c r="P96" s="150">
        <f t="shared" si="2"/>
        <v>999</v>
      </c>
      <c r="Q96" s="151"/>
    </row>
    <row r="97" spans="1:17" ht="18.899999999999999" customHeight="1" x14ac:dyDescent="0.25">
      <c r="A97" s="139">
        <v>91</v>
      </c>
      <c r="B97" s="164"/>
      <c r="C97" s="164"/>
      <c r="D97" s="145"/>
      <c r="E97" s="142"/>
      <c r="F97" s="151"/>
      <c r="G97" s="151"/>
      <c r="H97" s="154"/>
      <c r="I97" s="155"/>
      <c r="J97" s="146" t="e">
        <f>IF(AND(Q97="",#REF!&gt;0,#REF!&lt;5),K97,0)</f>
        <v>#REF!</v>
      </c>
      <c r="K97" s="147" t="str">
        <f>IF(D97="","ZZZ9",IF(AND(#REF!&gt;0,#REF!&lt;5),D97&amp;#REF!,D97&amp;"9"))</f>
        <v>ZZZ9</v>
      </c>
      <c r="L97" s="148">
        <f t="shared" si="0"/>
        <v>999</v>
      </c>
      <c r="M97" s="161">
        <f t="shared" si="1"/>
        <v>999</v>
      </c>
      <c r="N97" s="157"/>
      <c r="O97" s="151"/>
      <c r="P97" s="150">
        <f t="shared" si="2"/>
        <v>999</v>
      </c>
      <c r="Q97" s="151"/>
    </row>
    <row r="98" spans="1:17" ht="18.899999999999999" customHeight="1" x14ac:dyDescent="0.25">
      <c r="A98" s="139">
        <v>92</v>
      </c>
      <c r="B98" s="164"/>
      <c r="C98" s="164"/>
      <c r="D98" s="145"/>
      <c r="E98" s="142"/>
      <c r="F98" s="151"/>
      <c r="G98" s="151"/>
      <c r="H98" s="154"/>
      <c r="I98" s="155"/>
      <c r="J98" s="146" t="e">
        <f>IF(AND(Q98="",#REF!&gt;0,#REF!&lt;5),K98,0)</f>
        <v>#REF!</v>
      </c>
      <c r="K98" s="147" t="str">
        <f>IF(D98="","ZZZ9",IF(AND(#REF!&gt;0,#REF!&lt;5),D98&amp;#REF!,D98&amp;"9"))</f>
        <v>ZZZ9</v>
      </c>
      <c r="L98" s="148">
        <f t="shared" si="0"/>
        <v>999</v>
      </c>
      <c r="M98" s="161">
        <f t="shared" si="1"/>
        <v>999</v>
      </c>
      <c r="N98" s="157"/>
      <c r="O98" s="151"/>
      <c r="P98" s="150">
        <f t="shared" si="2"/>
        <v>999</v>
      </c>
      <c r="Q98" s="151"/>
    </row>
    <row r="99" spans="1:17" ht="18.899999999999999" customHeight="1" x14ac:dyDescent="0.25">
      <c r="A99" s="139">
        <v>93</v>
      </c>
      <c r="B99" s="164"/>
      <c r="C99" s="164"/>
      <c r="D99" s="145"/>
      <c r="E99" s="142"/>
      <c r="F99" s="151"/>
      <c r="G99" s="151"/>
      <c r="H99" s="154"/>
      <c r="I99" s="155"/>
      <c r="J99" s="146" t="e">
        <f>IF(AND(Q99="",#REF!&gt;0,#REF!&lt;5),K99,0)</f>
        <v>#REF!</v>
      </c>
      <c r="K99" s="147" t="str">
        <f>IF(D99="","ZZZ9",IF(AND(#REF!&gt;0,#REF!&lt;5),D99&amp;#REF!,D99&amp;"9"))</f>
        <v>ZZZ9</v>
      </c>
      <c r="L99" s="148">
        <f t="shared" si="0"/>
        <v>999</v>
      </c>
      <c r="M99" s="161">
        <f t="shared" si="1"/>
        <v>999</v>
      </c>
      <c r="N99" s="157"/>
      <c r="O99" s="151"/>
      <c r="P99" s="150">
        <f t="shared" si="2"/>
        <v>999</v>
      </c>
      <c r="Q99" s="151"/>
    </row>
    <row r="100" spans="1:17" ht="18.899999999999999" customHeight="1" x14ac:dyDescent="0.25">
      <c r="A100" s="139">
        <v>94</v>
      </c>
      <c r="B100" s="164"/>
      <c r="C100" s="164"/>
      <c r="D100" s="145"/>
      <c r="E100" s="142"/>
      <c r="F100" s="151"/>
      <c r="G100" s="151"/>
      <c r="H100" s="154"/>
      <c r="I100" s="155"/>
      <c r="J100" s="146" t="e">
        <f>IF(AND(Q100="",#REF!&gt;0,#REF!&lt;5),K100,0)</f>
        <v>#REF!</v>
      </c>
      <c r="K100" s="147" t="str">
        <f>IF(D100="","ZZZ9",IF(AND(#REF!&gt;0,#REF!&lt;5),D100&amp;#REF!,D100&amp;"9"))</f>
        <v>ZZZ9</v>
      </c>
      <c r="L100" s="148">
        <f t="shared" si="0"/>
        <v>999</v>
      </c>
      <c r="M100" s="161">
        <f t="shared" si="1"/>
        <v>999</v>
      </c>
      <c r="N100" s="157"/>
      <c r="O100" s="151"/>
      <c r="P100" s="150">
        <f t="shared" si="2"/>
        <v>999</v>
      </c>
      <c r="Q100" s="151"/>
    </row>
    <row r="101" spans="1:17" ht="18.899999999999999" customHeight="1" x14ac:dyDescent="0.25">
      <c r="A101" s="139">
        <v>95</v>
      </c>
      <c r="B101" s="164"/>
      <c r="C101" s="164"/>
      <c r="D101" s="145"/>
      <c r="E101" s="142"/>
      <c r="F101" s="151"/>
      <c r="G101" s="151"/>
      <c r="H101" s="154"/>
      <c r="I101" s="155"/>
      <c r="J101" s="146" t="e">
        <f>IF(AND(Q101="",#REF!&gt;0,#REF!&lt;5),K101,0)</f>
        <v>#REF!</v>
      </c>
      <c r="K101" s="147" t="str">
        <f>IF(D101="","ZZZ9",IF(AND(#REF!&gt;0,#REF!&lt;5),D101&amp;#REF!,D101&amp;"9"))</f>
        <v>ZZZ9</v>
      </c>
      <c r="L101" s="148">
        <f t="shared" si="0"/>
        <v>999</v>
      </c>
      <c r="M101" s="161">
        <f t="shared" si="1"/>
        <v>999</v>
      </c>
      <c r="N101" s="157"/>
      <c r="O101" s="151"/>
      <c r="P101" s="150">
        <f t="shared" si="2"/>
        <v>999</v>
      </c>
      <c r="Q101" s="151"/>
    </row>
    <row r="102" spans="1:17" ht="18.899999999999999" customHeight="1" x14ac:dyDescent="0.25">
      <c r="A102" s="139">
        <v>96</v>
      </c>
      <c r="B102" s="164"/>
      <c r="C102" s="164"/>
      <c r="D102" s="145"/>
      <c r="E102" s="142"/>
      <c r="F102" s="151"/>
      <c r="G102" s="151"/>
      <c r="H102" s="154"/>
      <c r="I102" s="155"/>
      <c r="J102" s="146" t="e">
        <f>IF(AND(Q102="",#REF!&gt;0,#REF!&lt;5),K102,0)</f>
        <v>#REF!</v>
      </c>
      <c r="K102" s="147" t="str">
        <f>IF(D102="","ZZZ9",IF(AND(#REF!&gt;0,#REF!&lt;5),D102&amp;#REF!,D102&amp;"9"))</f>
        <v>ZZZ9</v>
      </c>
      <c r="L102" s="148">
        <f t="shared" si="0"/>
        <v>999</v>
      </c>
      <c r="M102" s="161">
        <f t="shared" si="1"/>
        <v>999</v>
      </c>
      <c r="N102" s="157"/>
      <c r="O102" s="151"/>
      <c r="P102" s="150">
        <f t="shared" si="2"/>
        <v>999</v>
      </c>
      <c r="Q102" s="151"/>
    </row>
    <row r="103" spans="1:17" ht="18.899999999999999" customHeight="1" x14ac:dyDescent="0.25">
      <c r="A103" s="139">
        <v>97</v>
      </c>
      <c r="B103" s="164"/>
      <c r="C103" s="164"/>
      <c r="D103" s="145"/>
      <c r="E103" s="142"/>
      <c r="F103" s="151"/>
      <c r="G103" s="151"/>
      <c r="H103" s="154"/>
      <c r="I103" s="155"/>
      <c r="J103" s="146" t="e">
        <f>IF(AND(Q103="",#REF!&gt;0,#REF!&lt;5),K103,0)</f>
        <v>#REF!</v>
      </c>
      <c r="K103" s="147" t="str">
        <f>IF(D103="","ZZZ9",IF(AND(#REF!&gt;0,#REF!&lt;5),D103&amp;#REF!,D103&amp;"9"))</f>
        <v>ZZZ9</v>
      </c>
      <c r="L103" s="148">
        <f t="shared" si="0"/>
        <v>999</v>
      </c>
      <c r="M103" s="161">
        <f t="shared" si="1"/>
        <v>999</v>
      </c>
      <c r="N103" s="157"/>
      <c r="O103" s="151"/>
      <c r="P103" s="150">
        <f t="shared" si="2"/>
        <v>999</v>
      </c>
      <c r="Q103" s="151"/>
    </row>
    <row r="104" spans="1:17" ht="18.899999999999999" customHeight="1" x14ac:dyDescent="0.25">
      <c r="A104" s="139">
        <v>98</v>
      </c>
      <c r="B104" s="164"/>
      <c r="C104" s="164"/>
      <c r="D104" s="145"/>
      <c r="E104" s="142"/>
      <c r="F104" s="151"/>
      <c r="G104" s="151"/>
      <c r="H104" s="154"/>
      <c r="I104" s="155"/>
      <c r="J104" s="146" t="e">
        <f>IF(AND(Q104="",#REF!&gt;0,#REF!&lt;5),K104,0)</f>
        <v>#REF!</v>
      </c>
      <c r="K104" s="147" t="str">
        <f>IF(D104="","ZZZ9",IF(AND(#REF!&gt;0,#REF!&lt;5),D104&amp;#REF!,D104&amp;"9"))</f>
        <v>ZZZ9</v>
      </c>
      <c r="L104" s="148">
        <f t="shared" si="0"/>
        <v>999</v>
      </c>
      <c r="M104" s="161">
        <f t="shared" si="1"/>
        <v>999</v>
      </c>
      <c r="N104" s="157"/>
      <c r="O104" s="151"/>
      <c r="P104" s="150">
        <f t="shared" si="2"/>
        <v>999</v>
      </c>
      <c r="Q104" s="151"/>
    </row>
    <row r="105" spans="1:17" ht="18.899999999999999" customHeight="1" x14ac:dyDescent="0.25">
      <c r="A105" s="139">
        <v>99</v>
      </c>
      <c r="B105" s="164"/>
      <c r="C105" s="164"/>
      <c r="D105" s="145"/>
      <c r="E105" s="142"/>
      <c r="F105" s="151"/>
      <c r="G105" s="151"/>
      <c r="H105" s="154"/>
      <c r="I105" s="155"/>
      <c r="J105" s="146" t="e">
        <f>IF(AND(Q105="",#REF!&gt;0,#REF!&lt;5),K105,0)</f>
        <v>#REF!</v>
      </c>
      <c r="K105" s="147" t="str">
        <f>IF(D105="","ZZZ9",IF(AND(#REF!&gt;0,#REF!&lt;5),D105&amp;#REF!,D105&amp;"9"))</f>
        <v>ZZZ9</v>
      </c>
      <c r="L105" s="148">
        <f t="shared" si="0"/>
        <v>999</v>
      </c>
      <c r="M105" s="161">
        <f t="shared" si="1"/>
        <v>999</v>
      </c>
      <c r="N105" s="157"/>
      <c r="O105" s="151"/>
      <c r="P105" s="150">
        <f t="shared" si="2"/>
        <v>999</v>
      </c>
      <c r="Q105" s="151"/>
    </row>
    <row r="106" spans="1:17" ht="18.899999999999999" customHeight="1" x14ac:dyDescent="0.25">
      <c r="A106" s="139">
        <v>100</v>
      </c>
      <c r="B106" s="164"/>
      <c r="C106" s="164"/>
      <c r="D106" s="145"/>
      <c r="E106" s="142"/>
      <c r="F106" s="151"/>
      <c r="G106" s="151"/>
      <c r="H106" s="154"/>
      <c r="I106" s="155"/>
      <c r="J106" s="146" t="e">
        <f>IF(AND(Q106="",#REF!&gt;0,#REF!&lt;5),K106,0)</f>
        <v>#REF!</v>
      </c>
      <c r="K106" s="147" t="str">
        <f>IF(D106="","ZZZ9",IF(AND(#REF!&gt;0,#REF!&lt;5),D106&amp;#REF!,D106&amp;"9"))</f>
        <v>ZZZ9</v>
      </c>
      <c r="L106" s="148">
        <f t="shared" si="0"/>
        <v>999</v>
      </c>
      <c r="M106" s="161">
        <f t="shared" si="1"/>
        <v>999</v>
      </c>
      <c r="N106" s="157"/>
      <c r="O106" s="151"/>
      <c r="P106" s="150">
        <f t="shared" si="2"/>
        <v>999</v>
      </c>
      <c r="Q106" s="151"/>
    </row>
    <row r="107" spans="1:17" ht="18.899999999999999" customHeight="1" x14ac:dyDescent="0.25">
      <c r="A107" s="139">
        <v>101</v>
      </c>
      <c r="B107" s="164"/>
      <c r="C107" s="164"/>
      <c r="D107" s="145"/>
      <c r="E107" s="142"/>
      <c r="F107" s="151"/>
      <c r="G107" s="151"/>
      <c r="H107" s="154"/>
      <c r="I107" s="155"/>
      <c r="J107" s="146" t="e">
        <f>IF(AND(Q107="",#REF!&gt;0,#REF!&lt;5),K107,0)</f>
        <v>#REF!</v>
      </c>
      <c r="K107" s="147" t="str">
        <f>IF(D107="","ZZZ9",IF(AND(#REF!&gt;0,#REF!&lt;5),D107&amp;#REF!,D107&amp;"9"))</f>
        <v>ZZZ9</v>
      </c>
      <c r="L107" s="148">
        <f t="shared" si="0"/>
        <v>999</v>
      </c>
      <c r="M107" s="161">
        <f t="shared" si="1"/>
        <v>999</v>
      </c>
      <c r="N107" s="157"/>
      <c r="O107" s="151"/>
      <c r="P107" s="150">
        <f t="shared" si="2"/>
        <v>999</v>
      </c>
      <c r="Q107" s="151"/>
    </row>
    <row r="108" spans="1:17" ht="18.899999999999999" customHeight="1" x14ac:dyDescent="0.25">
      <c r="A108" s="139">
        <v>102</v>
      </c>
      <c r="B108" s="164"/>
      <c r="C108" s="164"/>
      <c r="D108" s="145"/>
      <c r="E108" s="142"/>
      <c r="F108" s="151"/>
      <c r="G108" s="151"/>
      <c r="H108" s="154"/>
      <c r="I108" s="155"/>
      <c r="J108" s="146" t="e">
        <f>IF(AND(Q108="",#REF!&gt;0,#REF!&lt;5),K108,0)</f>
        <v>#REF!</v>
      </c>
      <c r="K108" s="147" t="str">
        <f>IF(D108="","ZZZ9",IF(AND(#REF!&gt;0,#REF!&lt;5),D108&amp;#REF!,D108&amp;"9"))</f>
        <v>ZZZ9</v>
      </c>
      <c r="L108" s="148">
        <f t="shared" si="0"/>
        <v>999</v>
      </c>
      <c r="M108" s="161">
        <f t="shared" si="1"/>
        <v>999</v>
      </c>
      <c r="N108" s="157"/>
      <c r="O108" s="151"/>
      <c r="P108" s="150">
        <f t="shared" si="2"/>
        <v>999</v>
      </c>
      <c r="Q108" s="151"/>
    </row>
    <row r="109" spans="1:17" ht="18.899999999999999" customHeight="1" x14ac:dyDescent="0.25">
      <c r="A109" s="139">
        <v>103</v>
      </c>
      <c r="B109" s="164"/>
      <c r="C109" s="164"/>
      <c r="D109" s="145"/>
      <c r="E109" s="142"/>
      <c r="F109" s="151"/>
      <c r="G109" s="151"/>
      <c r="H109" s="154"/>
      <c r="I109" s="155"/>
      <c r="J109" s="146" t="e">
        <f>IF(AND(Q109="",#REF!&gt;0,#REF!&lt;5),K109,0)</f>
        <v>#REF!</v>
      </c>
      <c r="K109" s="147" t="str">
        <f>IF(D109="","ZZZ9",IF(AND(#REF!&gt;0,#REF!&lt;5),D109&amp;#REF!,D109&amp;"9"))</f>
        <v>ZZZ9</v>
      </c>
      <c r="L109" s="148">
        <f t="shared" si="0"/>
        <v>999</v>
      </c>
      <c r="M109" s="161">
        <f t="shared" si="1"/>
        <v>999</v>
      </c>
      <c r="N109" s="157"/>
      <c r="O109" s="151"/>
      <c r="P109" s="150">
        <f t="shared" si="2"/>
        <v>999</v>
      </c>
      <c r="Q109" s="151"/>
    </row>
    <row r="110" spans="1:17" ht="18.899999999999999" customHeight="1" x14ac:dyDescent="0.25">
      <c r="A110" s="139">
        <v>104</v>
      </c>
      <c r="B110" s="164"/>
      <c r="C110" s="164"/>
      <c r="D110" s="145"/>
      <c r="E110" s="142"/>
      <c r="F110" s="151"/>
      <c r="G110" s="151"/>
      <c r="H110" s="154"/>
      <c r="I110" s="155"/>
      <c r="J110" s="146" t="e">
        <f>IF(AND(Q110="",#REF!&gt;0,#REF!&lt;5),K110,0)</f>
        <v>#REF!</v>
      </c>
      <c r="K110" s="147" t="str">
        <f>IF(D110="","ZZZ9",IF(AND(#REF!&gt;0,#REF!&lt;5),D110&amp;#REF!,D110&amp;"9"))</f>
        <v>ZZZ9</v>
      </c>
      <c r="L110" s="148">
        <f t="shared" si="0"/>
        <v>999</v>
      </c>
      <c r="M110" s="161">
        <f t="shared" si="1"/>
        <v>999</v>
      </c>
      <c r="N110" s="157"/>
      <c r="O110" s="151"/>
      <c r="P110" s="150">
        <f t="shared" si="2"/>
        <v>999</v>
      </c>
      <c r="Q110" s="151"/>
    </row>
    <row r="111" spans="1:17" ht="18.899999999999999" customHeight="1" x14ac:dyDescent="0.25">
      <c r="A111" s="139">
        <v>105</v>
      </c>
      <c r="B111" s="164"/>
      <c r="C111" s="164"/>
      <c r="D111" s="145"/>
      <c r="E111" s="142"/>
      <c r="F111" s="151"/>
      <c r="G111" s="151"/>
      <c r="H111" s="154"/>
      <c r="I111" s="155"/>
      <c r="J111" s="146" t="e">
        <f>IF(AND(Q111="",#REF!&gt;0,#REF!&lt;5),K111,0)</f>
        <v>#REF!</v>
      </c>
      <c r="K111" s="147" t="str">
        <f>IF(D111="","ZZZ9",IF(AND(#REF!&gt;0,#REF!&lt;5),D111&amp;#REF!,D111&amp;"9"))</f>
        <v>ZZZ9</v>
      </c>
      <c r="L111" s="148">
        <f t="shared" si="0"/>
        <v>999</v>
      </c>
      <c r="M111" s="161">
        <f t="shared" si="1"/>
        <v>999</v>
      </c>
      <c r="N111" s="157"/>
      <c r="O111" s="151"/>
      <c r="P111" s="150">
        <f t="shared" si="2"/>
        <v>999</v>
      </c>
      <c r="Q111" s="151"/>
    </row>
    <row r="112" spans="1:17" ht="18.899999999999999" customHeight="1" x14ac:dyDescent="0.25">
      <c r="A112" s="139">
        <v>106</v>
      </c>
      <c r="B112" s="164"/>
      <c r="C112" s="164"/>
      <c r="D112" s="145"/>
      <c r="E112" s="142"/>
      <c r="F112" s="151"/>
      <c r="G112" s="151"/>
      <c r="H112" s="154"/>
      <c r="I112" s="155"/>
      <c r="J112" s="146" t="e">
        <f>IF(AND(Q112="",#REF!&gt;0,#REF!&lt;5),K112,0)</f>
        <v>#REF!</v>
      </c>
      <c r="K112" s="147" t="str">
        <f>IF(D112="","ZZZ9",IF(AND(#REF!&gt;0,#REF!&lt;5),D112&amp;#REF!,D112&amp;"9"))</f>
        <v>ZZZ9</v>
      </c>
      <c r="L112" s="148">
        <f t="shared" si="0"/>
        <v>999</v>
      </c>
      <c r="M112" s="161">
        <f t="shared" si="1"/>
        <v>999</v>
      </c>
      <c r="N112" s="157"/>
      <c r="O112" s="151"/>
      <c r="P112" s="150">
        <f t="shared" si="2"/>
        <v>999</v>
      </c>
      <c r="Q112" s="151"/>
    </row>
    <row r="113" spans="1:17" ht="18.899999999999999" customHeight="1" x14ac:dyDescent="0.25">
      <c r="A113" s="139">
        <v>107</v>
      </c>
      <c r="B113" s="164"/>
      <c r="C113" s="164"/>
      <c r="D113" s="145"/>
      <c r="E113" s="142"/>
      <c r="F113" s="151"/>
      <c r="G113" s="151"/>
      <c r="H113" s="154"/>
      <c r="I113" s="155"/>
      <c r="J113" s="146" t="e">
        <f>IF(AND(Q113="",#REF!&gt;0,#REF!&lt;5),K113,0)</f>
        <v>#REF!</v>
      </c>
      <c r="K113" s="147" t="str">
        <f>IF(D113="","ZZZ9",IF(AND(#REF!&gt;0,#REF!&lt;5),D113&amp;#REF!,D113&amp;"9"))</f>
        <v>ZZZ9</v>
      </c>
      <c r="L113" s="148">
        <f t="shared" si="0"/>
        <v>999</v>
      </c>
      <c r="M113" s="161">
        <f t="shared" si="1"/>
        <v>999</v>
      </c>
      <c r="N113" s="157"/>
      <c r="O113" s="151"/>
      <c r="P113" s="150">
        <f t="shared" si="2"/>
        <v>999</v>
      </c>
      <c r="Q113" s="151"/>
    </row>
    <row r="114" spans="1:17" ht="18.899999999999999" customHeight="1" x14ac:dyDescent="0.25">
      <c r="A114" s="139">
        <v>108</v>
      </c>
      <c r="B114" s="164"/>
      <c r="C114" s="164"/>
      <c r="D114" s="145"/>
      <c r="E114" s="142"/>
      <c r="F114" s="151"/>
      <c r="G114" s="151"/>
      <c r="H114" s="154"/>
      <c r="I114" s="155"/>
      <c r="J114" s="146" t="e">
        <f>IF(AND(Q114="",#REF!&gt;0,#REF!&lt;5),K114,0)</f>
        <v>#REF!</v>
      </c>
      <c r="K114" s="147" t="str">
        <f>IF(D114="","ZZZ9",IF(AND(#REF!&gt;0,#REF!&lt;5),D114&amp;#REF!,D114&amp;"9"))</f>
        <v>ZZZ9</v>
      </c>
      <c r="L114" s="148">
        <f t="shared" si="0"/>
        <v>999</v>
      </c>
      <c r="M114" s="161">
        <f t="shared" si="1"/>
        <v>999</v>
      </c>
      <c r="N114" s="157"/>
      <c r="O114" s="151"/>
      <c r="P114" s="150">
        <f t="shared" si="2"/>
        <v>999</v>
      </c>
      <c r="Q114" s="151"/>
    </row>
    <row r="115" spans="1:17" ht="18.899999999999999" customHeight="1" x14ac:dyDescent="0.25">
      <c r="A115" s="139">
        <v>109</v>
      </c>
      <c r="B115" s="164"/>
      <c r="C115" s="164"/>
      <c r="D115" s="145"/>
      <c r="E115" s="142"/>
      <c r="F115" s="151"/>
      <c r="G115" s="151"/>
      <c r="H115" s="154"/>
      <c r="I115" s="155"/>
      <c r="J115" s="146" t="e">
        <f>IF(AND(Q115="",#REF!&gt;0,#REF!&lt;5),K115,0)</f>
        <v>#REF!</v>
      </c>
      <c r="K115" s="147" t="str">
        <f>IF(D115="","ZZZ9",IF(AND(#REF!&gt;0,#REF!&lt;5),D115&amp;#REF!,D115&amp;"9"))</f>
        <v>ZZZ9</v>
      </c>
      <c r="L115" s="148">
        <f t="shared" si="0"/>
        <v>999</v>
      </c>
      <c r="M115" s="161">
        <f t="shared" si="1"/>
        <v>999</v>
      </c>
      <c r="N115" s="157"/>
      <c r="O115" s="151"/>
      <c r="P115" s="150">
        <f t="shared" si="2"/>
        <v>999</v>
      </c>
      <c r="Q115" s="151"/>
    </row>
    <row r="116" spans="1:17" ht="18.899999999999999" customHeight="1" x14ac:dyDescent="0.25">
      <c r="A116" s="139">
        <v>110</v>
      </c>
      <c r="B116" s="164"/>
      <c r="C116" s="164"/>
      <c r="D116" s="145"/>
      <c r="E116" s="142"/>
      <c r="F116" s="151"/>
      <c r="G116" s="151"/>
      <c r="H116" s="154"/>
      <c r="I116" s="155"/>
      <c r="J116" s="146" t="e">
        <f>IF(AND(Q116="",#REF!&gt;0,#REF!&lt;5),K116,0)</f>
        <v>#REF!</v>
      </c>
      <c r="K116" s="147" t="str">
        <f>IF(D116="","ZZZ9",IF(AND(#REF!&gt;0,#REF!&lt;5),D116&amp;#REF!,D116&amp;"9"))</f>
        <v>ZZZ9</v>
      </c>
      <c r="L116" s="148">
        <f t="shared" si="0"/>
        <v>999</v>
      </c>
      <c r="M116" s="161">
        <f t="shared" si="1"/>
        <v>999</v>
      </c>
      <c r="N116" s="157"/>
      <c r="O116" s="151"/>
      <c r="P116" s="150">
        <f t="shared" si="2"/>
        <v>999</v>
      </c>
      <c r="Q116" s="151"/>
    </row>
    <row r="117" spans="1:17" ht="18.899999999999999" customHeight="1" x14ac:dyDescent="0.25">
      <c r="A117" s="139">
        <v>111</v>
      </c>
      <c r="B117" s="164"/>
      <c r="C117" s="164"/>
      <c r="D117" s="145"/>
      <c r="E117" s="142"/>
      <c r="F117" s="151"/>
      <c r="G117" s="151"/>
      <c r="H117" s="154"/>
      <c r="I117" s="155"/>
      <c r="J117" s="146" t="e">
        <f>IF(AND(Q117="",#REF!&gt;0,#REF!&lt;5),K117,0)</f>
        <v>#REF!</v>
      </c>
      <c r="K117" s="147" t="str">
        <f>IF(D117="","ZZZ9",IF(AND(#REF!&gt;0,#REF!&lt;5),D117&amp;#REF!,D117&amp;"9"))</f>
        <v>ZZZ9</v>
      </c>
      <c r="L117" s="148">
        <f t="shared" si="0"/>
        <v>999</v>
      </c>
      <c r="M117" s="161">
        <f t="shared" si="1"/>
        <v>999</v>
      </c>
      <c r="N117" s="157"/>
      <c r="O117" s="151"/>
      <c r="P117" s="150">
        <f t="shared" si="2"/>
        <v>999</v>
      </c>
      <c r="Q117" s="151"/>
    </row>
    <row r="118" spans="1:17" ht="18.899999999999999" customHeight="1" x14ac:dyDescent="0.25">
      <c r="A118" s="139">
        <v>112</v>
      </c>
      <c r="B118" s="164"/>
      <c r="C118" s="164"/>
      <c r="D118" s="145"/>
      <c r="E118" s="142"/>
      <c r="F118" s="151"/>
      <c r="G118" s="151"/>
      <c r="H118" s="154"/>
      <c r="I118" s="155"/>
      <c r="J118" s="146" t="e">
        <f>IF(AND(Q118="",#REF!&gt;0,#REF!&lt;5),K118,0)</f>
        <v>#REF!</v>
      </c>
      <c r="K118" s="147" t="str">
        <f>IF(D118="","ZZZ9",IF(AND(#REF!&gt;0,#REF!&lt;5),D118&amp;#REF!,D118&amp;"9"))</f>
        <v>ZZZ9</v>
      </c>
      <c r="L118" s="148">
        <f t="shared" si="0"/>
        <v>999</v>
      </c>
      <c r="M118" s="161">
        <f t="shared" si="1"/>
        <v>999</v>
      </c>
      <c r="N118" s="157"/>
      <c r="O118" s="151"/>
      <c r="P118" s="150">
        <f t="shared" si="2"/>
        <v>999</v>
      </c>
      <c r="Q118" s="151"/>
    </row>
    <row r="119" spans="1:17" ht="18.899999999999999" customHeight="1" x14ac:dyDescent="0.25">
      <c r="A119" s="139">
        <v>113</v>
      </c>
      <c r="B119" s="164"/>
      <c r="C119" s="164"/>
      <c r="D119" s="145"/>
      <c r="E119" s="142"/>
      <c r="F119" s="151"/>
      <c r="G119" s="151"/>
      <c r="H119" s="154"/>
      <c r="I119" s="155"/>
      <c r="J119" s="146" t="e">
        <f>IF(AND(Q119="",#REF!&gt;0,#REF!&lt;5),K119,0)</f>
        <v>#REF!</v>
      </c>
      <c r="K119" s="147" t="str">
        <f>IF(D119="","ZZZ9",IF(AND(#REF!&gt;0,#REF!&lt;5),D119&amp;#REF!,D119&amp;"9"))</f>
        <v>ZZZ9</v>
      </c>
      <c r="L119" s="148">
        <f t="shared" si="0"/>
        <v>999</v>
      </c>
      <c r="M119" s="161">
        <f t="shared" si="1"/>
        <v>999</v>
      </c>
      <c r="N119" s="157"/>
      <c r="O119" s="151"/>
      <c r="P119" s="150">
        <f t="shared" si="2"/>
        <v>999</v>
      </c>
      <c r="Q119" s="151"/>
    </row>
    <row r="120" spans="1:17" ht="18.899999999999999" customHeight="1" x14ac:dyDescent="0.25">
      <c r="A120" s="139">
        <v>114</v>
      </c>
      <c r="B120" s="164"/>
      <c r="C120" s="164"/>
      <c r="D120" s="145"/>
      <c r="E120" s="142"/>
      <c r="F120" s="151"/>
      <c r="G120" s="151"/>
      <c r="H120" s="154"/>
      <c r="I120" s="155"/>
      <c r="J120" s="146" t="e">
        <f>IF(AND(Q120="",#REF!&gt;0,#REF!&lt;5),K120,0)</f>
        <v>#REF!</v>
      </c>
      <c r="K120" s="147" t="str">
        <f>IF(D120="","ZZZ9",IF(AND(#REF!&gt;0,#REF!&lt;5),D120&amp;#REF!,D120&amp;"9"))</f>
        <v>ZZZ9</v>
      </c>
      <c r="L120" s="148">
        <f t="shared" si="0"/>
        <v>999</v>
      </c>
      <c r="M120" s="161">
        <f t="shared" si="1"/>
        <v>999</v>
      </c>
      <c r="N120" s="157"/>
      <c r="O120" s="151"/>
      <c r="P120" s="150">
        <f t="shared" si="2"/>
        <v>999</v>
      </c>
      <c r="Q120" s="151"/>
    </row>
    <row r="121" spans="1:17" ht="18.899999999999999" customHeight="1" x14ac:dyDescent="0.25">
      <c r="A121" s="139">
        <v>115</v>
      </c>
      <c r="B121" s="164"/>
      <c r="C121" s="164"/>
      <c r="D121" s="145"/>
      <c r="E121" s="142"/>
      <c r="F121" s="151"/>
      <c r="G121" s="151"/>
      <c r="H121" s="154"/>
      <c r="I121" s="155"/>
      <c r="J121" s="146" t="e">
        <f>IF(AND(Q121="",#REF!&gt;0,#REF!&lt;5),K121,0)</f>
        <v>#REF!</v>
      </c>
      <c r="K121" s="147" t="str">
        <f>IF(D121="","ZZZ9",IF(AND(#REF!&gt;0,#REF!&lt;5),D121&amp;#REF!,D121&amp;"9"))</f>
        <v>ZZZ9</v>
      </c>
      <c r="L121" s="148">
        <f t="shared" si="0"/>
        <v>999</v>
      </c>
      <c r="M121" s="161">
        <f t="shared" si="1"/>
        <v>999</v>
      </c>
      <c r="N121" s="157"/>
      <c r="O121" s="151"/>
      <c r="P121" s="150">
        <f t="shared" si="2"/>
        <v>999</v>
      </c>
      <c r="Q121" s="151"/>
    </row>
    <row r="122" spans="1:17" ht="18.899999999999999" customHeight="1" x14ac:dyDescent="0.25">
      <c r="A122" s="139">
        <v>116</v>
      </c>
      <c r="B122" s="164"/>
      <c r="C122" s="164"/>
      <c r="D122" s="145"/>
      <c r="E122" s="142"/>
      <c r="F122" s="151"/>
      <c r="G122" s="151"/>
      <c r="H122" s="154"/>
      <c r="I122" s="155"/>
      <c r="J122" s="146" t="e">
        <f>IF(AND(Q122="",#REF!&gt;0,#REF!&lt;5),K122,0)</f>
        <v>#REF!</v>
      </c>
      <c r="K122" s="147" t="str">
        <f>IF(D122="","ZZZ9",IF(AND(#REF!&gt;0,#REF!&lt;5),D122&amp;#REF!,D122&amp;"9"))</f>
        <v>ZZZ9</v>
      </c>
      <c r="L122" s="148">
        <f t="shared" si="0"/>
        <v>999</v>
      </c>
      <c r="M122" s="161">
        <f t="shared" si="1"/>
        <v>999</v>
      </c>
      <c r="N122" s="157"/>
      <c r="O122" s="151"/>
      <c r="P122" s="150">
        <f t="shared" si="2"/>
        <v>999</v>
      </c>
      <c r="Q122" s="151"/>
    </row>
    <row r="123" spans="1:17" ht="18.899999999999999" customHeight="1" x14ac:dyDescent="0.25">
      <c r="A123" s="139">
        <v>117</v>
      </c>
      <c r="B123" s="164"/>
      <c r="C123" s="164"/>
      <c r="D123" s="145"/>
      <c r="E123" s="142"/>
      <c r="F123" s="151"/>
      <c r="G123" s="151"/>
      <c r="H123" s="154"/>
      <c r="I123" s="155"/>
      <c r="J123" s="146" t="e">
        <f>IF(AND(Q123="",#REF!&gt;0,#REF!&lt;5),K123,0)</f>
        <v>#REF!</v>
      </c>
      <c r="K123" s="147" t="str">
        <f>IF(D123="","ZZZ9",IF(AND(#REF!&gt;0,#REF!&lt;5),D123&amp;#REF!,D123&amp;"9"))</f>
        <v>ZZZ9</v>
      </c>
      <c r="L123" s="148">
        <f t="shared" si="0"/>
        <v>999</v>
      </c>
      <c r="M123" s="161">
        <f t="shared" si="1"/>
        <v>999</v>
      </c>
      <c r="N123" s="157"/>
      <c r="O123" s="151"/>
      <c r="P123" s="150">
        <f t="shared" si="2"/>
        <v>999</v>
      </c>
      <c r="Q123" s="151"/>
    </row>
    <row r="124" spans="1:17" ht="18.899999999999999" customHeight="1" x14ac:dyDescent="0.25">
      <c r="A124" s="139">
        <v>118</v>
      </c>
      <c r="B124" s="164"/>
      <c r="C124" s="164"/>
      <c r="D124" s="145"/>
      <c r="E124" s="142"/>
      <c r="F124" s="151"/>
      <c r="G124" s="151"/>
      <c r="H124" s="154"/>
      <c r="I124" s="155"/>
      <c r="J124" s="146" t="e">
        <f>IF(AND(Q124="",#REF!&gt;0,#REF!&lt;5),K124,0)</f>
        <v>#REF!</v>
      </c>
      <c r="K124" s="147" t="str">
        <f>IF(D124="","ZZZ9",IF(AND(#REF!&gt;0,#REF!&lt;5),D124&amp;#REF!,D124&amp;"9"))</f>
        <v>ZZZ9</v>
      </c>
      <c r="L124" s="148">
        <f t="shared" si="0"/>
        <v>999</v>
      </c>
      <c r="M124" s="161">
        <f t="shared" si="1"/>
        <v>999</v>
      </c>
      <c r="N124" s="157"/>
      <c r="O124" s="151"/>
      <c r="P124" s="150">
        <f t="shared" si="2"/>
        <v>999</v>
      </c>
      <c r="Q124" s="151"/>
    </row>
    <row r="125" spans="1:17" ht="18.899999999999999" customHeight="1" x14ac:dyDescent="0.25">
      <c r="A125" s="139">
        <v>119</v>
      </c>
      <c r="B125" s="164"/>
      <c r="C125" s="164"/>
      <c r="D125" s="145"/>
      <c r="E125" s="142"/>
      <c r="F125" s="151"/>
      <c r="G125" s="151"/>
      <c r="H125" s="154"/>
      <c r="I125" s="155"/>
      <c r="J125" s="146" t="e">
        <f>IF(AND(Q125="",#REF!&gt;0,#REF!&lt;5),K125,0)</f>
        <v>#REF!</v>
      </c>
      <c r="K125" s="147" t="str">
        <f>IF(D125="","ZZZ9",IF(AND(#REF!&gt;0,#REF!&lt;5),D125&amp;#REF!,D125&amp;"9"))</f>
        <v>ZZZ9</v>
      </c>
      <c r="L125" s="148">
        <f t="shared" si="0"/>
        <v>999</v>
      </c>
      <c r="M125" s="161">
        <f t="shared" si="1"/>
        <v>999</v>
      </c>
      <c r="N125" s="157"/>
      <c r="O125" s="151"/>
      <c r="P125" s="150">
        <f t="shared" si="2"/>
        <v>999</v>
      </c>
      <c r="Q125" s="151"/>
    </row>
    <row r="126" spans="1:17" ht="18.899999999999999" customHeight="1" x14ac:dyDescent="0.25">
      <c r="A126" s="139">
        <v>120</v>
      </c>
      <c r="B126" s="164"/>
      <c r="C126" s="164"/>
      <c r="D126" s="145"/>
      <c r="E126" s="142"/>
      <c r="F126" s="151"/>
      <c r="G126" s="151"/>
      <c r="H126" s="154"/>
      <c r="I126" s="155"/>
      <c r="J126" s="146" t="e">
        <f>IF(AND(Q126="",#REF!&gt;0,#REF!&lt;5),K126,0)</f>
        <v>#REF!</v>
      </c>
      <c r="K126" s="147" t="str">
        <f>IF(D126="","ZZZ9",IF(AND(#REF!&gt;0,#REF!&lt;5),D126&amp;#REF!,D126&amp;"9"))</f>
        <v>ZZZ9</v>
      </c>
      <c r="L126" s="148">
        <f t="shared" si="0"/>
        <v>999</v>
      </c>
      <c r="M126" s="161">
        <f t="shared" si="1"/>
        <v>999</v>
      </c>
      <c r="N126" s="157"/>
      <c r="O126" s="151"/>
      <c r="P126" s="150">
        <f t="shared" si="2"/>
        <v>999</v>
      </c>
      <c r="Q126" s="151"/>
    </row>
    <row r="127" spans="1:17" ht="18.899999999999999" customHeight="1" x14ac:dyDescent="0.25">
      <c r="A127" s="139">
        <v>121</v>
      </c>
      <c r="B127" s="164"/>
      <c r="C127" s="164"/>
      <c r="D127" s="145"/>
      <c r="E127" s="142"/>
      <c r="F127" s="151"/>
      <c r="G127" s="151"/>
      <c r="H127" s="154"/>
      <c r="I127" s="155"/>
      <c r="J127" s="146" t="e">
        <f>IF(AND(Q127="",#REF!&gt;0,#REF!&lt;5),K127,0)</f>
        <v>#REF!</v>
      </c>
      <c r="K127" s="147" t="str">
        <f>IF(D127="","ZZZ9",IF(AND(#REF!&gt;0,#REF!&lt;5),D127&amp;#REF!,D127&amp;"9"))</f>
        <v>ZZZ9</v>
      </c>
      <c r="L127" s="148">
        <f t="shared" si="0"/>
        <v>999</v>
      </c>
      <c r="M127" s="161">
        <f t="shared" si="1"/>
        <v>999</v>
      </c>
      <c r="N127" s="157"/>
      <c r="O127" s="151"/>
      <c r="P127" s="150">
        <f t="shared" si="2"/>
        <v>999</v>
      </c>
      <c r="Q127" s="151"/>
    </row>
    <row r="128" spans="1:17" ht="18.899999999999999" customHeight="1" x14ac:dyDescent="0.25">
      <c r="A128" s="139">
        <v>122</v>
      </c>
      <c r="B128" s="164"/>
      <c r="C128" s="164"/>
      <c r="D128" s="145"/>
      <c r="E128" s="142"/>
      <c r="F128" s="151"/>
      <c r="G128" s="151"/>
      <c r="H128" s="154"/>
      <c r="I128" s="155"/>
      <c r="J128" s="146" t="e">
        <f>IF(AND(Q128="",#REF!&gt;0,#REF!&lt;5),K128,0)</f>
        <v>#REF!</v>
      </c>
      <c r="K128" s="147" t="str">
        <f>IF(D128="","ZZZ9",IF(AND(#REF!&gt;0,#REF!&lt;5),D128&amp;#REF!,D128&amp;"9"))</f>
        <v>ZZZ9</v>
      </c>
      <c r="L128" s="148">
        <f t="shared" si="0"/>
        <v>999</v>
      </c>
      <c r="M128" s="161">
        <f t="shared" si="1"/>
        <v>999</v>
      </c>
      <c r="N128" s="157"/>
      <c r="O128" s="151"/>
      <c r="P128" s="150">
        <f t="shared" si="2"/>
        <v>999</v>
      </c>
      <c r="Q128" s="151"/>
    </row>
    <row r="129" spans="1:17" ht="18.899999999999999" customHeight="1" x14ac:dyDescent="0.25">
      <c r="A129" s="139">
        <v>123</v>
      </c>
      <c r="B129" s="164"/>
      <c r="C129" s="164"/>
      <c r="D129" s="145"/>
      <c r="E129" s="142"/>
      <c r="F129" s="151"/>
      <c r="G129" s="151"/>
      <c r="H129" s="154"/>
      <c r="I129" s="155"/>
      <c r="J129" s="146" t="e">
        <f>IF(AND(Q129="",#REF!&gt;0,#REF!&lt;5),K129,0)</f>
        <v>#REF!</v>
      </c>
      <c r="K129" s="147" t="str">
        <f>IF(D129="","ZZZ9",IF(AND(#REF!&gt;0,#REF!&lt;5),D129&amp;#REF!,D129&amp;"9"))</f>
        <v>ZZZ9</v>
      </c>
      <c r="L129" s="148">
        <f t="shared" si="0"/>
        <v>999</v>
      </c>
      <c r="M129" s="161">
        <f t="shared" si="1"/>
        <v>999</v>
      </c>
      <c r="N129" s="157"/>
      <c r="O129" s="151"/>
      <c r="P129" s="150">
        <f t="shared" si="2"/>
        <v>999</v>
      </c>
      <c r="Q129" s="151"/>
    </row>
    <row r="130" spans="1:17" ht="18.899999999999999" customHeight="1" x14ac:dyDescent="0.25">
      <c r="A130" s="139">
        <v>124</v>
      </c>
      <c r="B130" s="164"/>
      <c r="C130" s="164"/>
      <c r="D130" s="145"/>
      <c r="E130" s="142"/>
      <c r="F130" s="151"/>
      <c r="G130" s="151"/>
      <c r="H130" s="154"/>
      <c r="I130" s="155"/>
      <c r="J130" s="146" t="e">
        <f>IF(AND(Q130="",#REF!&gt;0,#REF!&lt;5),K130,0)</f>
        <v>#REF!</v>
      </c>
      <c r="K130" s="147" t="str">
        <f>IF(D130="","ZZZ9",IF(AND(#REF!&gt;0,#REF!&lt;5),D130&amp;#REF!,D130&amp;"9"))</f>
        <v>ZZZ9</v>
      </c>
      <c r="L130" s="148">
        <f t="shared" si="0"/>
        <v>999</v>
      </c>
      <c r="M130" s="161">
        <f t="shared" si="1"/>
        <v>999</v>
      </c>
      <c r="N130" s="157"/>
      <c r="O130" s="151"/>
      <c r="P130" s="150">
        <f t="shared" si="2"/>
        <v>999</v>
      </c>
      <c r="Q130" s="151"/>
    </row>
    <row r="131" spans="1:17" ht="18.899999999999999" customHeight="1" x14ac:dyDescent="0.25">
      <c r="A131" s="139">
        <v>125</v>
      </c>
      <c r="B131" s="164"/>
      <c r="C131" s="164"/>
      <c r="D131" s="145"/>
      <c r="E131" s="142"/>
      <c r="F131" s="151"/>
      <c r="G131" s="151"/>
      <c r="H131" s="154"/>
      <c r="I131" s="155"/>
      <c r="J131" s="146" t="e">
        <f>IF(AND(Q131="",#REF!&gt;0,#REF!&lt;5),K131,0)</f>
        <v>#REF!</v>
      </c>
      <c r="K131" s="147" t="str">
        <f>IF(D131="","ZZZ9",IF(AND(#REF!&gt;0,#REF!&lt;5),D131&amp;#REF!,D131&amp;"9"))</f>
        <v>ZZZ9</v>
      </c>
      <c r="L131" s="148">
        <f t="shared" si="0"/>
        <v>999</v>
      </c>
      <c r="M131" s="161">
        <f t="shared" si="1"/>
        <v>999</v>
      </c>
      <c r="N131" s="157"/>
      <c r="O131" s="151"/>
      <c r="P131" s="150">
        <f t="shared" si="2"/>
        <v>999</v>
      </c>
      <c r="Q131" s="151"/>
    </row>
    <row r="132" spans="1:17" ht="18.899999999999999" customHeight="1" x14ac:dyDescent="0.25">
      <c r="A132" s="139">
        <v>126</v>
      </c>
      <c r="B132" s="164"/>
      <c r="C132" s="164"/>
      <c r="D132" s="145"/>
      <c r="E132" s="142"/>
      <c r="F132" s="151"/>
      <c r="G132" s="151"/>
      <c r="H132" s="154"/>
      <c r="I132" s="155"/>
      <c r="J132" s="146" t="e">
        <f>IF(AND(Q132="",#REF!&gt;0,#REF!&lt;5),K132,0)</f>
        <v>#REF!</v>
      </c>
      <c r="K132" s="147" t="str">
        <f>IF(D132="","ZZZ9",IF(AND(#REF!&gt;0,#REF!&lt;5),D132&amp;#REF!,D132&amp;"9"))</f>
        <v>ZZZ9</v>
      </c>
      <c r="L132" s="148">
        <f t="shared" si="0"/>
        <v>999</v>
      </c>
      <c r="M132" s="161">
        <f t="shared" si="1"/>
        <v>999</v>
      </c>
      <c r="N132" s="157"/>
      <c r="O132" s="151"/>
      <c r="P132" s="150">
        <f t="shared" si="2"/>
        <v>999</v>
      </c>
      <c r="Q132" s="151"/>
    </row>
    <row r="133" spans="1:17" ht="18.899999999999999" customHeight="1" x14ac:dyDescent="0.25">
      <c r="A133" s="139">
        <v>127</v>
      </c>
      <c r="B133" s="164"/>
      <c r="C133" s="164"/>
      <c r="D133" s="145"/>
      <c r="E133" s="142"/>
      <c r="F133" s="151"/>
      <c r="G133" s="151"/>
      <c r="H133" s="154"/>
      <c r="I133" s="155"/>
      <c r="J133" s="146" t="e">
        <f>IF(AND(Q133="",#REF!&gt;0,#REF!&lt;5),K133,0)</f>
        <v>#REF!</v>
      </c>
      <c r="K133" s="147" t="str">
        <f>IF(D133="","ZZZ9",IF(AND(#REF!&gt;0,#REF!&lt;5),D133&amp;#REF!,D133&amp;"9"))</f>
        <v>ZZZ9</v>
      </c>
      <c r="L133" s="148">
        <f t="shared" si="0"/>
        <v>999</v>
      </c>
      <c r="M133" s="161">
        <f t="shared" si="1"/>
        <v>999</v>
      </c>
      <c r="N133" s="157"/>
      <c r="O133" s="151"/>
      <c r="P133" s="150">
        <f t="shared" si="2"/>
        <v>999</v>
      </c>
      <c r="Q133" s="151"/>
    </row>
    <row r="134" spans="1:17" ht="18.899999999999999" customHeight="1" x14ac:dyDescent="0.25">
      <c r="A134" s="139">
        <v>128</v>
      </c>
      <c r="B134" s="164"/>
      <c r="C134" s="164"/>
      <c r="D134" s="145"/>
      <c r="E134" s="142"/>
      <c r="F134" s="151"/>
      <c r="G134" s="151"/>
      <c r="H134" s="154"/>
      <c r="I134" s="155"/>
      <c r="J134" s="146" t="e">
        <f>IF(AND(Q134="",#REF!&gt;0,#REF!&lt;5),K134,0)</f>
        <v>#REF!</v>
      </c>
      <c r="K134" s="147" t="str">
        <f>IF(D134="","ZZZ9",IF(AND(#REF!&gt;0,#REF!&lt;5),D134&amp;#REF!,D134&amp;"9"))</f>
        <v>ZZZ9</v>
      </c>
      <c r="L134" s="148">
        <f t="shared" si="0"/>
        <v>999</v>
      </c>
      <c r="M134" s="161">
        <f t="shared" si="1"/>
        <v>999</v>
      </c>
      <c r="N134" s="157"/>
      <c r="O134" s="155"/>
      <c r="P134" s="169">
        <f t="shared" si="2"/>
        <v>999</v>
      </c>
      <c r="Q134" s="155"/>
    </row>
    <row r="135" spans="1:17" x14ac:dyDescent="0.25">
      <c r="A135" s="139">
        <v>129</v>
      </c>
      <c r="B135" s="164"/>
      <c r="C135" s="164"/>
      <c r="D135" s="145"/>
      <c r="E135" s="142"/>
      <c r="F135" s="151"/>
      <c r="G135" s="151"/>
      <c r="H135" s="154"/>
      <c r="I135" s="155"/>
      <c r="J135" s="146" t="e">
        <f>IF(AND(Q135="",#REF!&gt;0,#REF!&lt;5),K135,0)</f>
        <v>#REF!</v>
      </c>
      <c r="K135" s="147" t="str">
        <f>IF(D135="","ZZZ9",IF(AND(#REF!&gt;0,#REF!&lt;5),D135&amp;#REF!,D135&amp;"9"))</f>
        <v>ZZZ9</v>
      </c>
      <c r="L135" s="148">
        <f t="shared" si="0"/>
        <v>999</v>
      </c>
      <c r="M135" s="161">
        <f t="shared" si="1"/>
        <v>999</v>
      </c>
      <c r="N135" s="157"/>
      <c r="O135" s="151"/>
      <c r="P135" s="150">
        <f t="shared" si="2"/>
        <v>999</v>
      </c>
      <c r="Q135" s="151"/>
    </row>
    <row r="136" spans="1:17" x14ac:dyDescent="0.25">
      <c r="A136" s="139">
        <v>130</v>
      </c>
      <c r="B136" s="164"/>
      <c r="C136" s="164"/>
      <c r="D136" s="145"/>
      <c r="E136" s="142"/>
      <c r="F136" s="151"/>
      <c r="G136" s="151"/>
      <c r="H136" s="154"/>
      <c r="I136" s="155"/>
      <c r="J136" s="146" t="e">
        <f>IF(AND(Q136="",#REF!&gt;0,#REF!&lt;5),K136,0)</f>
        <v>#REF!</v>
      </c>
      <c r="K136" s="147" t="str">
        <f>IF(D136="","ZZZ9",IF(AND(#REF!&gt;0,#REF!&lt;5),D136&amp;#REF!,D136&amp;"9"))</f>
        <v>ZZZ9</v>
      </c>
      <c r="L136" s="148">
        <f t="shared" si="0"/>
        <v>999</v>
      </c>
      <c r="M136" s="161">
        <f t="shared" si="1"/>
        <v>999</v>
      </c>
      <c r="N136" s="157"/>
      <c r="O136" s="151"/>
      <c r="P136" s="150">
        <f t="shared" si="2"/>
        <v>999</v>
      </c>
      <c r="Q136" s="151"/>
    </row>
    <row r="137" spans="1:17" x14ac:dyDescent="0.25">
      <c r="A137" s="139">
        <v>131</v>
      </c>
      <c r="B137" s="164"/>
      <c r="C137" s="164"/>
      <c r="D137" s="145"/>
      <c r="E137" s="142"/>
      <c r="F137" s="151"/>
      <c r="G137" s="151"/>
      <c r="H137" s="154"/>
      <c r="I137" s="155"/>
      <c r="J137" s="146" t="e">
        <f>IF(AND(Q137="",#REF!&gt;0,#REF!&lt;5),K137,0)</f>
        <v>#REF!</v>
      </c>
      <c r="K137" s="147" t="str">
        <f>IF(D137="","ZZZ9",IF(AND(#REF!&gt;0,#REF!&lt;5),D137&amp;#REF!,D137&amp;"9"))</f>
        <v>ZZZ9</v>
      </c>
      <c r="L137" s="148">
        <f t="shared" si="0"/>
        <v>999</v>
      </c>
      <c r="M137" s="161">
        <f t="shared" si="1"/>
        <v>999</v>
      </c>
      <c r="N137" s="157"/>
      <c r="O137" s="151"/>
      <c r="P137" s="150">
        <f t="shared" si="2"/>
        <v>999</v>
      </c>
      <c r="Q137" s="151"/>
    </row>
    <row r="138" spans="1:17" x14ac:dyDescent="0.25">
      <c r="A138" s="139">
        <v>132</v>
      </c>
      <c r="B138" s="164"/>
      <c r="C138" s="164"/>
      <c r="D138" s="145"/>
      <c r="E138" s="142"/>
      <c r="F138" s="151"/>
      <c r="G138" s="151"/>
      <c r="H138" s="154"/>
      <c r="I138" s="155"/>
      <c r="J138" s="146" t="e">
        <f>IF(AND(Q138="",#REF!&gt;0,#REF!&lt;5),K138,0)</f>
        <v>#REF!</v>
      </c>
      <c r="K138" s="147" t="str">
        <f>IF(D138="","ZZZ9",IF(AND(#REF!&gt;0,#REF!&lt;5),D138&amp;#REF!,D138&amp;"9"))</f>
        <v>ZZZ9</v>
      </c>
      <c r="L138" s="148">
        <f t="shared" si="0"/>
        <v>999</v>
      </c>
      <c r="M138" s="161">
        <f t="shared" si="1"/>
        <v>999</v>
      </c>
      <c r="N138" s="157"/>
      <c r="O138" s="151"/>
      <c r="P138" s="150">
        <f t="shared" si="2"/>
        <v>999</v>
      </c>
      <c r="Q138" s="151"/>
    </row>
    <row r="139" spans="1:17" x14ac:dyDescent="0.25">
      <c r="A139" s="139">
        <v>133</v>
      </c>
      <c r="B139" s="164"/>
      <c r="C139" s="164"/>
      <c r="D139" s="145"/>
      <c r="E139" s="142"/>
      <c r="F139" s="151"/>
      <c r="G139" s="151"/>
      <c r="H139" s="154"/>
      <c r="I139" s="155"/>
      <c r="J139" s="146" t="e">
        <f>IF(AND(Q139="",#REF!&gt;0,#REF!&lt;5),K139,0)</f>
        <v>#REF!</v>
      </c>
      <c r="K139" s="147" t="str">
        <f>IF(D139="","ZZZ9",IF(AND(#REF!&gt;0,#REF!&lt;5),D139&amp;#REF!,D139&amp;"9"))</f>
        <v>ZZZ9</v>
      </c>
      <c r="L139" s="148">
        <f t="shared" si="0"/>
        <v>999</v>
      </c>
      <c r="M139" s="161">
        <f t="shared" si="1"/>
        <v>999</v>
      </c>
      <c r="N139" s="157"/>
      <c r="O139" s="151"/>
      <c r="P139" s="150">
        <f t="shared" si="2"/>
        <v>999</v>
      </c>
      <c r="Q139" s="151"/>
    </row>
    <row r="140" spans="1:17" x14ac:dyDescent="0.25">
      <c r="A140" s="139">
        <v>134</v>
      </c>
      <c r="B140" s="164"/>
      <c r="C140" s="164"/>
      <c r="D140" s="145"/>
      <c r="E140" s="142"/>
      <c r="F140" s="151"/>
      <c r="G140" s="151"/>
      <c r="H140" s="154"/>
      <c r="I140" s="155"/>
      <c r="J140" s="146" t="e">
        <f>IF(AND(Q140="",#REF!&gt;0,#REF!&lt;5),K140,0)</f>
        <v>#REF!</v>
      </c>
      <c r="K140" s="147" t="str">
        <f>IF(D140="","ZZZ9",IF(AND(#REF!&gt;0,#REF!&lt;5),D140&amp;#REF!,D140&amp;"9"))</f>
        <v>ZZZ9</v>
      </c>
      <c r="L140" s="148">
        <f t="shared" si="0"/>
        <v>999</v>
      </c>
      <c r="M140" s="161">
        <f t="shared" si="1"/>
        <v>999</v>
      </c>
      <c r="N140" s="157"/>
      <c r="O140" s="151"/>
      <c r="P140" s="150">
        <f t="shared" si="2"/>
        <v>999</v>
      </c>
      <c r="Q140" s="151"/>
    </row>
    <row r="141" spans="1:17" x14ac:dyDescent="0.25">
      <c r="A141" s="139">
        <v>135</v>
      </c>
      <c r="B141" s="164"/>
      <c r="C141" s="164"/>
      <c r="D141" s="145"/>
      <c r="E141" s="142"/>
      <c r="F141" s="151"/>
      <c r="G141" s="151"/>
      <c r="H141" s="154"/>
      <c r="I141" s="155"/>
      <c r="J141" s="146" t="e">
        <f>IF(AND(Q141="",#REF!&gt;0,#REF!&lt;5),K141,0)</f>
        <v>#REF!</v>
      </c>
      <c r="K141" s="147" t="str">
        <f>IF(D141="","ZZZ9",IF(AND(#REF!&gt;0,#REF!&lt;5),D141&amp;#REF!,D141&amp;"9"))</f>
        <v>ZZZ9</v>
      </c>
      <c r="L141" s="148">
        <f t="shared" si="0"/>
        <v>999</v>
      </c>
      <c r="M141" s="161">
        <f t="shared" si="1"/>
        <v>999</v>
      </c>
      <c r="N141" s="157"/>
      <c r="O141" s="155"/>
      <c r="P141" s="169">
        <f t="shared" si="2"/>
        <v>999</v>
      </c>
      <c r="Q141" s="155"/>
    </row>
    <row r="142" spans="1:17" x14ac:dyDescent="0.25">
      <c r="A142" s="139">
        <v>136</v>
      </c>
      <c r="B142" s="164"/>
      <c r="C142" s="164"/>
      <c r="D142" s="145"/>
      <c r="E142" s="142"/>
      <c r="F142" s="151"/>
      <c r="G142" s="151"/>
      <c r="H142" s="154"/>
      <c r="I142" s="155"/>
      <c r="J142" s="146" t="e">
        <f>IF(AND(Q142="",#REF!&gt;0,#REF!&lt;5),K142,0)</f>
        <v>#REF!</v>
      </c>
      <c r="K142" s="147" t="str">
        <f>IF(D142="","ZZZ9",IF(AND(#REF!&gt;0,#REF!&lt;5),D142&amp;#REF!,D142&amp;"9"))</f>
        <v>ZZZ9</v>
      </c>
      <c r="L142" s="148">
        <f t="shared" si="0"/>
        <v>999</v>
      </c>
      <c r="M142" s="161">
        <f t="shared" si="1"/>
        <v>999</v>
      </c>
      <c r="N142" s="157"/>
      <c r="O142" s="151"/>
      <c r="P142" s="150">
        <f t="shared" si="2"/>
        <v>999</v>
      </c>
      <c r="Q142" s="151"/>
    </row>
    <row r="143" spans="1:17" x14ac:dyDescent="0.25">
      <c r="A143" s="139">
        <v>137</v>
      </c>
      <c r="B143" s="164"/>
      <c r="C143" s="164"/>
      <c r="D143" s="145"/>
      <c r="E143" s="142"/>
      <c r="F143" s="151"/>
      <c r="G143" s="151"/>
      <c r="H143" s="154"/>
      <c r="I143" s="155"/>
      <c r="J143" s="146" t="e">
        <f>IF(AND(Q143="",#REF!&gt;0,#REF!&lt;5),K143,0)</f>
        <v>#REF!</v>
      </c>
      <c r="K143" s="147" t="str">
        <f>IF(D143="","ZZZ9",IF(AND(#REF!&gt;0,#REF!&lt;5),D143&amp;#REF!,D143&amp;"9"))</f>
        <v>ZZZ9</v>
      </c>
      <c r="L143" s="148">
        <f t="shared" si="0"/>
        <v>999</v>
      </c>
      <c r="M143" s="161">
        <f t="shared" si="1"/>
        <v>999</v>
      </c>
      <c r="N143" s="157"/>
      <c r="O143" s="151"/>
      <c r="P143" s="150">
        <f t="shared" si="2"/>
        <v>999</v>
      </c>
      <c r="Q143" s="151"/>
    </row>
    <row r="144" spans="1:17" x14ac:dyDescent="0.25">
      <c r="A144" s="139">
        <v>138</v>
      </c>
      <c r="B144" s="164"/>
      <c r="C144" s="164"/>
      <c r="D144" s="145"/>
      <c r="E144" s="142"/>
      <c r="F144" s="151"/>
      <c r="G144" s="151"/>
      <c r="H144" s="154"/>
      <c r="I144" s="155"/>
      <c r="J144" s="146" t="e">
        <f>IF(AND(Q144="",#REF!&gt;0,#REF!&lt;5),K144,0)</f>
        <v>#REF!</v>
      </c>
      <c r="K144" s="147" t="str">
        <f>IF(D144="","ZZZ9",IF(AND(#REF!&gt;0,#REF!&lt;5),D144&amp;#REF!,D144&amp;"9"))</f>
        <v>ZZZ9</v>
      </c>
      <c r="L144" s="148">
        <f t="shared" si="0"/>
        <v>999</v>
      </c>
      <c r="M144" s="161">
        <f t="shared" si="1"/>
        <v>999</v>
      </c>
      <c r="N144" s="157"/>
      <c r="O144" s="151"/>
      <c r="P144" s="150">
        <f t="shared" si="2"/>
        <v>999</v>
      </c>
      <c r="Q144" s="151"/>
    </row>
    <row r="145" spans="1:17" x14ac:dyDescent="0.25">
      <c r="A145" s="139">
        <v>139</v>
      </c>
      <c r="B145" s="164"/>
      <c r="C145" s="164"/>
      <c r="D145" s="145"/>
      <c r="E145" s="142"/>
      <c r="F145" s="151"/>
      <c r="G145" s="151"/>
      <c r="H145" s="154"/>
      <c r="I145" s="155"/>
      <c r="J145" s="146" t="e">
        <f>IF(AND(Q145="",#REF!&gt;0,#REF!&lt;5),K145,0)</f>
        <v>#REF!</v>
      </c>
      <c r="K145" s="147" t="str">
        <f>IF(D145="","ZZZ9",IF(AND(#REF!&gt;0,#REF!&lt;5),D145&amp;#REF!,D145&amp;"9"))</f>
        <v>ZZZ9</v>
      </c>
      <c r="L145" s="148">
        <f t="shared" si="0"/>
        <v>999</v>
      </c>
      <c r="M145" s="161">
        <f t="shared" si="1"/>
        <v>999</v>
      </c>
      <c r="N145" s="157"/>
      <c r="O145" s="151"/>
      <c r="P145" s="150">
        <f t="shared" si="2"/>
        <v>999</v>
      </c>
      <c r="Q145" s="151"/>
    </row>
    <row r="146" spans="1:17" x14ac:dyDescent="0.25">
      <c r="A146" s="139">
        <v>140</v>
      </c>
      <c r="B146" s="164"/>
      <c r="C146" s="164"/>
      <c r="D146" s="145"/>
      <c r="E146" s="142"/>
      <c r="F146" s="151"/>
      <c r="G146" s="151"/>
      <c r="H146" s="154"/>
      <c r="I146" s="155"/>
      <c r="J146" s="146" t="e">
        <f>IF(AND(Q146="",#REF!&gt;0,#REF!&lt;5),K146,0)</f>
        <v>#REF!</v>
      </c>
      <c r="K146" s="147" t="str">
        <f>IF(D146="","ZZZ9",IF(AND(#REF!&gt;0,#REF!&lt;5),D146&amp;#REF!,D146&amp;"9"))</f>
        <v>ZZZ9</v>
      </c>
      <c r="L146" s="148">
        <f t="shared" si="0"/>
        <v>999</v>
      </c>
      <c r="M146" s="161">
        <f t="shared" si="1"/>
        <v>999</v>
      </c>
      <c r="N146" s="157"/>
      <c r="O146" s="151"/>
      <c r="P146" s="150">
        <f t="shared" si="2"/>
        <v>999</v>
      </c>
      <c r="Q146" s="151"/>
    </row>
    <row r="147" spans="1:17" x14ac:dyDescent="0.25">
      <c r="A147" s="139">
        <v>141</v>
      </c>
      <c r="B147" s="164"/>
      <c r="C147" s="164"/>
      <c r="D147" s="145"/>
      <c r="E147" s="142"/>
      <c r="F147" s="151"/>
      <c r="G147" s="151"/>
      <c r="H147" s="154"/>
      <c r="I147" s="155"/>
      <c r="J147" s="146" t="e">
        <f>IF(AND(Q147="",#REF!&gt;0,#REF!&lt;5),K147,0)</f>
        <v>#REF!</v>
      </c>
      <c r="K147" s="147" t="str">
        <f>IF(D147="","ZZZ9",IF(AND(#REF!&gt;0,#REF!&lt;5),D147&amp;#REF!,D147&amp;"9"))</f>
        <v>ZZZ9</v>
      </c>
      <c r="L147" s="148">
        <f t="shared" si="0"/>
        <v>999</v>
      </c>
      <c r="M147" s="161">
        <f t="shared" si="1"/>
        <v>999</v>
      </c>
      <c r="N147" s="157"/>
      <c r="O147" s="151"/>
      <c r="P147" s="150">
        <f t="shared" si="2"/>
        <v>999</v>
      </c>
      <c r="Q147" s="151"/>
    </row>
    <row r="148" spans="1:17" x14ac:dyDescent="0.25">
      <c r="A148" s="139">
        <v>142</v>
      </c>
      <c r="B148" s="164"/>
      <c r="C148" s="164"/>
      <c r="D148" s="145"/>
      <c r="E148" s="142"/>
      <c r="F148" s="151"/>
      <c r="G148" s="151"/>
      <c r="H148" s="154"/>
      <c r="I148" s="155"/>
      <c r="J148" s="146" t="e">
        <f>IF(AND(Q148="",#REF!&gt;0,#REF!&lt;5),K148,0)</f>
        <v>#REF!</v>
      </c>
      <c r="K148" s="147" t="str">
        <f>IF(D148="","ZZZ9",IF(AND(#REF!&gt;0,#REF!&lt;5),D148&amp;#REF!,D148&amp;"9"))</f>
        <v>ZZZ9</v>
      </c>
      <c r="L148" s="148">
        <f t="shared" si="0"/>
        <v>999</v>
      </c>
      <c r="M148" s="161">
        <f t="shared" si="1"/>
        <v>999</v>
      </c>
      <c r="N148" s="157"/>
      <c r="O148" s="155"/>
      <c r="P148" s="169">
        <f t="shared" si="2"/>
        <v>999</v>
      </c>
      <c r="Q148" s="155"/>
    </row>
    <row r="149" spans="1:17" x14ac:dyDescent="0.25">
      <c r="A149" s="139">
        <v>143</v>
      </c>
      <c r="B149" s="164"/>
      <c r="C149" s="164"/>
      <c r="D149" s="145"/>
      <c r="E149" s="142"/>
      <c r="F149" s="151"/>
      <c r="G149" s="151"/>
      <c r="H149" s="154"/>
      <c r="I149" s="155"/>
      <c r="J149" s="146" t="e">
        <f>IF(AND(Q149="",#REF!&gt;0,#REF!&lt;5),K149,0)</f>
        <v>#REF!</v>
      </c>
      <c r="K149" s="147" t="str">
        <f>IF(D149="","ZZZ9",IF(AND(#REF!&gt;0,#REF!&lt;5),D149&amp;#REF!,D149&amp;"9"))</f>
        <v>ZZZ9</v>
      </c>
      <c r="L149" s="148">
        <f t="shared" si="0"/>
        <v>999</v>
      </c>
      <c r="M149" s="161">
        <f t="shared" si="1"/>
        <v>999</v>
      </c>
      <c r="N149" s="157"/>
      <c r="O149" s="151"/>
      <c r="P149" s="150">
        <f t="shared" si="2"/>
        <v>999</v>
      </c>
      <c r="Q149" s="151"/>
    </row>
    <row r="150" spans="1:17" x14ac:dyDescent="0.25">
      <c r="A150" s="139">
        <v>144</v>
      </c>
      <c r="B150" s="164"/>
      <c r="C150" s="164"/>
      <c r="D150" s="145"/>
      <c r="E150" s="142"/>
      <c r="F150" s="151"/>
      <c r="G150" s="151"/>
      <c r="H150" s="154"/>
      <c r="I150" s="155"/>
      <c r="J150" s="146" t="e">
        <f>IF(AND(Q150="",#REF!&gt;0,#REF!&lt;5),K150,0)</f>
        <v>#REF!</v>
      </c>
      <c r="K150" s="147" t="str">
        <f>IF(D150="","ZZZ9",IF(AND(#REF!&gt;0,#REF!&lt;5),D150&amp;#REF!,D150&amp;"9"))</f>
        <v>ZZZ9</v>
      </c>
      <c r="L150" s="148">
        <f t="shared" si="0"/>
        <v>999</v>
      </c>
      <c r="M150" s="161">
        <f t="shared" si="1"/>
        <v>999</v>
      </c>
      <c r="N150" s="157"/>
      <c r="O150" s="151"/>
      <c r="P150" s="150">
        <f t="shared" si="2"/>
        <v>999</v>
      </c>
      <c r="Q150" s="151"/>
    </row>
    <row r="151" spans="1:17" x14ac:dyDescent="0.25">
      <c r="A151" s="139">
        <v>145</v>
      </c>
      <c r="B151" s="164"/>
      <c r="C151" s="164"/>
      <c r="D151" s="145"/>
      <c r="E151" s="142"/>
      <c r="F151" s="151"/>
      <c r="G151" s="151"/>
      <c r="H151" s="154"/>
      <c r="I151" s="155"/>
      <c r="J151" s="146" t="e">
        <f>IF(AND(Q151="",#REF!&gt;0,#REF!&lt;5),K151,0)</f>
        <v>#REF!</v>
      </c>
      <c r="K151" s="147" t="str">
        <f>IF(D151="","ZZZ9",IF(AND(#REF!&gt;0,#REF!&lt;5),D151&amp;#REF!,D151&amp;"9"))</f>
        <v>ZZZ9</v>
      </c>
      <c r="L151" s="148">
        <f t="shared" si="0"/>
        <v>999</v>
      </c>
      <c r="M151" s="161">
        <f t="shared" si="1"/>
        <v>999</v>
      </c>
      <c r="N151" s="157"/>
      <c r="O151" s="151"/>
      <c r="P151" s="150">
        <f t="shared" si="2"/>
        <v>999</v>
      </c>
      <c r="Q151" s="151"/>
    </row>
    <row r="152" spans="1:17" x14ac:dyDescent="0.25">
      <c r="A152" s="139">
        <v>146</v>
      </c>
      <c r="B152" s="164"/>
      <c r="C152" s="164"/>
      <c r="D152" s="145"/>
      <c r="E152" s="142"/>
      <c r="F152" s="151"/>
      <c r="G152" s="151"/>
      <c r="H152" s="154"/>
      <c r="I152" s="155"/>
      <c r="J152" s="146" t="e">
        <f>IF(AND(Q152="",#REF!&gt;0,#REF!&lt;5),K152,0)</f>
        <v>#REF!</v>
      </c>
      <c r="K152" s="147" t="str">
        <f>IF(D152="","ZZZ9",IF(AND(#REF!&gt;0,#REF!&lt;5),D152&amp;#REF!,D152&amp;"9"))</f>
        <v>ZZZ9</v>
      </c>
      <c r="L152" s="148">
        <f t="shared" si="0"/>
        <v>999</v>
      </c>
      <c r="M152" s="161">
        <f t="shared" si="1"/>
        <v>999</v>
      </c>
      <c r="N152" s="157"/>
      <c r="O152" s="151"/>
      <c r="P152" s="150">
        <f t="shared" si="2"/>
        <v>999</v>
      </c>
      <c r="Q152" s="151"/>
    </row>
    <row r="153" spans="1:17" x14ac:dyDescent="0.25">
      <c r="A153" s="139">
        <v>147</v>
      </c>
      <c r="B153" s="164"/>
      <c r="C153" s="164"/>
      <c r="D153" s="145"/>
      <c r="E153" s="142"/>
      <c r="F153" s="151"/>
      <c r="G153" s="151"/>
      <c r="H153" s="154"/>
      <c r="I153" s="155"/>
      <c r="J153" s="146" t="e">
        <f>IF(AND(Q153="",#REF!&gt;0,#REF!&lt;5),K153,0)</f>
        <v>#REF!</v>
      </c>
      <c r="K153" s="147" t="str">
        <f>IF(D153="","ZZZ9",IF(AND(#REF!&gt;0,#REF!&lt;5),D153&amp;#REF!,D153&amp;"9"))</f>
        <v>ZZZ9</v>
      </c>
      <c r="L153" s="148">
        <f t="shared" si="0"/>
        <v>999</v>
      </c>
      <c r="M153" s="161">
        <f t="shared" si="1"/>
        <v>999</v>
      </c>
      <c r="N153" s="157"/>
      <c r="O153" s="151"/>
      <c r="P153" s="150">
        <f t="shared" si="2"/>
        <v>999</v>
      </c>
      <c r="Q153" s="151"/>
    </row>
    <row r="154" spans="1:17" x14ac:dyDescent="0.25">
      <c r="A154" s="139">
        <v>148</v>
      </c>
      <c r="B154" s="164"/>
      <c r="C154" s="164"/>
      <c r="D154" s="145"/>
      <c r="E154" s="142"/>
      <c r="F154" s="151"/>
      <c r="G154" s="151"/>
      <c r="H154" s="154"/>
      <c r="I154" s="155"/>
      <c r="J154" s="146" t="e">
        <f>IF(AND(Q154="",#REF!&gt;0,#REF!&lt;5),K154,0)</f>
        <v>#REF!</v>
      </c>
      <c r="K154" s="147" t="str">
        <f>IF(D154="","ZZZ9",IF(AND(#REF!&gt;0,#REF!&lt;5),D154&amp;#REF!,D154&amp;"9"))</f>
        <v>ZZZ9</v>
      </c>
      <c r="L154" s="148">
        <f t="shared" si="0"/>
        <v>999</v>
      </c>
      <c r="M154" s="161">
        <f t="shared" si="1"/>
        <v>999</v>
      </c>
      <c r="N154" s="157"/>
      <c r="O154" s="151"/>
      <c r="P154" s="150">
        <f t="shared" si="2"/>
        <v>999</v>
      </c>
      <c r="Q154" s="151"/>
    </row>
    <row r="155" spans="1:17" x14ac:dyDescent="0.25">
      <c r="A155" s="139">
        <v>149</v>
      </c>
      <c r="B155" s="164"/>
      <c r="C155" s="164"/>
      <c r="D155" s="145"/>
      <c r="E155" s="142"/>
      <c r="F155" s="151"/>
      <c r="G155" s="151"/>
      <c r="H155" s="154"/>
      <c r="I155" s="155"/>
      <c r="J155" s="146" t="e">
        <f>IF(AND(Q155="",#REF!&gt;0,#REF!&lt;5),K155,0)</f>
        <v>#REF!</v>
      </c>
      <c r="K155" s="147" t="str">
        <f>IF(D155="","ZZZ9",IF(AND(#REF!&gt;0,#REF!&lt;5),D155&amp;#REF!,D155&amp;"9"))</f>
        <v>ZZZ9</v>
      </c>
      <c r="L155" s="148">
        <f t="shared" si="0"/>
        <v>999</v>
      </c>
      <c r="M155" s="161">
        <f t="shared" si="1"/>
        <v>999</v>
      </c>
      <c r="N155" s="157"/>
      <c r="O155" s="151"/>
      <c r="P155" s="150">
        <f t="shared" si="2"/>
        <v>999</v>
      </c>
      <c r="Q155" s="151"/>
    </row>
    <row r="156" spans="1:17" x14ac:dyDescent="0.25">
      <c r="A156" s="139">
        <v>150</v>
      </c>
      <c r="B156" s="164"/>
      <c r="C156" s="164"/>
      <c r="D156" s="145"/>
      <c r="E156" s="142"/>
      <c r="F156" s="151"/>
      <c r="G156" s="151"/>
      <c r="H156" s="154"/>
      <c r="I156" s="155"/>
      <c r="J156" s="146" t="e">
        <f>IF(AND(Q156="",#REF!&gt;0,#REF!&lt;5),K156,0)</f>
        <v>#REF!</v>
      </c>
      <c r="K156" s="147" t="str">
        <f>IF(D156="","ZZZ9",IF(AND(#REF!&gt;0,#REF!&lt;5),D156&amp;#REF!,D156&amp;"9"))</f>
        <v>ZZZ9</v>
      </c>
      <c r="L156" s="148">
        <f t="shared" si="0"/>
        <v>999</v>
      </c>
      <c r="M156" s="161">
        <f t="shared" si="1"/>
        <v>999</v>
      </c>
      <c r="N156" s="157"/>
      <c r="O156" s="151"/>
      <c r="P156" s="150">
        <f t="shared" si="2"/>
        <v>999</v>
      </c>
      <c r="Q156" s="151"/>
    </row>
  </sheetData>
  <sheetProtection selectLockedCells="1" selectUnlockedCells="1"/>
  <conditionalFormatting sqref="A7:A33 A34:D156">
    <cfRule type="expression" dxfId="45" priority="5" stopIfTrue="1">
      <formula>$Q7&gt;=1</formula>
    </cfRule>
  </conditionalFormatting>
  <conditionalFormatting sqref="B8:D9">
    <cfRule type="expression" dxfId="44" priority="17" stopIfTrue="1">
      <formula>$S8&gt;=1</formula>
    </cfRule>
  </conditionalFormatting>
  <conditionalFormatting sqref="B34:D37">
    <cfRule type="expression" dxfId="43" priority="16" stopIfTrue="1">
      <formula>$Q34&gt;=1</formula>
    </cfRule>
  </conditionalFormatting>
  <conditionalFormatting sqref="C28:D28">
    <cfRule type="expression" dxfId="42" priority="18" stopIfTrue="1">
      <formula>$P28&gt;=1</formula>
    </cfRule>
  </conditionalFormatting>
  <conditionalFormatting sqref="E7:E14">
    <cfRule type="expression" dxfId="41" priority="6" stopIfTrue="1">
      <formula>AND(ROUNDDOWN(($A$4-E7)/365.25,0)&lt;=13,G7&lt;&gt;"OK")</formula>
    </cfRule>
    <cfRule type="expression" dxfId="40" priority="7" stopIfTrue="1">
      <formula>AND(ROUNDDOWN(($A$4-E7)/365.25,0)&lt;=14,G7&lt;&gt;"OK")</formula>
    </cfRule>
    <cfRule type="expression" dxfId="39" priority="8" stopIfTrue="1">
      <formula>AND(ROUNDDOWN(($A$4-E7)/365.25,0)&lt;=17,G7&lt;&gt;"OK")</formula>
    </cfRule>
    <cfRule type="expression" dxfId="38" priority="10" stopIfTrue="1">
      <formula>AND(ROUNDDOWN(($A$4-E7)/365.25,0)&lt;=13,G7&lt;&gt;"OK")</formula>
    </cfRule>
    <cfRule type="expression" dxfId="37" priority="11" stopIfTrue="1">
      <formula>AND(ROUNDDOWN(($A$4-E7)/365.25,0)&lt;=14,G7&lt;&gt;"OK")</formula>
    </cfRule>
    <cfRule type="expression" dxfId="36" priority="12" stopIfTrue="1">
      <formula>AND(ROUNDDOWN(($A$4-E7)/365.25,0)&lt;=17,G7&lt;&gt;"OK")</formula>
    </cfRule>
  </conditionalFormatting>
  <conditionalFormatting sqref="E7:E27 E29:E37">
    <cfRule type="expression" dxfId="35" priority="13" stopIfTrue="1">
      <formula>AND(ROUNDDOWN(($A$4-E7)/365.25,0)&lt;=13,G7&lt;&gt;"OK")</formula>
    </cfRule>
    <cfRule type="expression" dxfId="34" priority="14" stopIfTrue="1">
      <formula>AND(ROUNDDOWN(($A$4-E7)/365.25,0)&lt;=14,G7&lt;&gt;"OK")</formula>
    </cfRule>
    <cfRule type="expression" dxfId="33" priority="15" stopIfTrue="1">
      <formula>AND(ROUNDDOWN(($A$4-E7)/365.25,0)&lt;=17,G7&lt;&gt;"OK")</formula>
    </cfRule>
  </conditionalFormatting>
  <conditionalFormatting sqref="E7:E156">
    <cfRule type="expression" dxfId="32" priority="1" stopIfTrue="1">
      <formula>AND(ROUNDDOWN(($A$4-E7)/365.25,0)&lt;=13,G7&lt;&gt;"OK")</formula>
    </cfRule>
    <cfRule type="expression" dxfId="31" priority="2" stopIfTrue="1">
      <formula>AND(ROUNDDOWN(($A$4-E7)/365.25,0)&lt;=14,G7&lt;&gt;"OK")</formula>
    </cfRule>
    <cfRule type="expression" dxfId="30" priority="3" stopIfTrue="1">
      <formula>AND(ROUNDDOWN(($A$4-E7)/365.25,0)&lt;=17,G7&lt;&gt;"OK")</formula>
    </cfRule>
  </conditionalFormatting>
  <conditionalFormatting sqref="J7:J156">
    <cfRule type="cellIs" dxfId="29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6868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Munka34">
    <tabColor indexed="11"/>
  </sheetPr>
  <dimension ref="A1:AK41"/>
  <sheetViews>
    <sheetView showZeros="0" workbookViewId="0">
      <selection activeCell="K9" sqref="K9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Altalanos!$D$8</f>
        <v>Fiú 3 kcs. B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2" t="s">
        <v>100</v>
      </c>
      <c r="R3" s="188" t="s">
        <v>101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Q4" s="200" t="s">
        <v>103</v>
      </c>
      <c r="R4" s="201" t="s">
        <v>104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06" t="s">
        <v>99</v>
      </c>
      <c r="B7" s="207">
        <v>14</v>
      </c>
      <c r="C7" s="208">
        <f>IF($B7="","",VLOOKUP($B7,'Fiú 3 kcs. B ELO'!$A$7:$O$22,5))</f>
        <v>0</v>
      </c>
      <c r="D7" s="208">
        <f>IF($B7="","",VLOOKUP($B7,'Fiú 3 kcs. B ELO'!$A$7:$O$22,15))</f>
        <v>0</v>
      </c>
      <c r="E7" s="209" t="str">
        <f>UPPER(IF($B7="","",VLOOKUP($B7,'Fiú 3 kcs. B ELO'!$A$7:$O$22,2)))</f>
        <v xml:space="preserve">VÁRADI </v>
      </c>
      <c r="F7" s="210"/>
      <c r="G7" s="209" t="str">
        <f>IF($B7="","",VLOOKUP($B7,'Fiú 3 kcs. B ELO'!$A$7:$O$22,3))</f>
        <v>Levente</v>
      </c>
      <c r="H7" s="210"/>
      <c r="I7" s="209" t="str">
        <f>IF($B7="","",VLOOKUP($B7,'Fiú 3 kcs. B ELO'!$A$7:$O$22,4))</f>
        <v>Gyöngyössolymosi Nagy Gyula Katolikus Általános Iskola és Alapfokú Művészeti Iskola</v>
      </c>
      <c r="J7" s="205"/>
      <c r="K7" s="211"/>
      <c r="L7" s="212" t="str">
        <f>IF(K7="","",CONCATENATE(VLOOKUP($Y$3,$AB$1:$AK$1,K7)," pont"))</f>
        <v/>
      </c>
      <c r="M7" s="213"/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14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07"/>
      <c r="C9" s="208" t="str">
        <f>IF($B9="","",VLOOKUP($B9,'Fiú 3 kcs. B ELO'!$A$7:$O$22,5))</f>
        <v/>
      </c>
      <c r="D9" s="208" t="str">
        <f>IF($B9="","",VLOOKUP($B9,'Fiú 3 kcs. B ELO'!$A$7:$O$22,15))</f>
        <v/>
      </c>
      <c r="E9" s="209" t="s">
        <v>364</v>
      </c>
      <c r="F9" s="210"/>
      <c r="G9" s="209" t="s">
        <v>296</v>
      </c>
      <c r="H9" s="210"/>
      <c r="I9" s="402" t="s">
        <v>238</v>
      </c>
      <c r="J9" s="205"/>
      <c r="K9" s="211">
        <v>1</v>
      </c>
      <c r="L9" s="212" t="e">
        <f>IF(K9="","",CONCATENATE(VLOOKUP($Y$3,$AB$1:$AK$1,K9)," pont"))</f>
        <v>#N/A</v>
      </c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14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07"/>
      <c r="C11" s="208" t="str">
        <f>IF($B11="","",VLOOKUP($B11,'Fiú 3 kcs. B ELO'!$A$7:$O$22,5))</f>
        <v/>
      </c>
      <c r="D11" s="208" t="str">
        <f>IF($B11="","",VLOOKUP($B11,'Fiú 3 kcs. B ELO'!$A$7:$O$22,15))</f>
        <v/>
      </c>
      <c r="E11" s="209" t="s">
        <v>365</v>
      </c>
      <c r="F11" s="210"/>
      <c r="G11" s="209" t="s">
        <v>360</v>
      </c>
      <c r="H11" s="210"/>
      <c r="I11" s="209" t="s">
        <v>366</v>
      </c>
      <c r="J11" s="205"/>
      <c r="K11" s="211"/>
      <c r="L11" s="212" t="str">
        <f>IF(K11="","",CONCATENATE(VLOOKUP($Y$3,$AB$1:$AK$1,K11)," pont"))</f>
        <v/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ht="18.75" customHeight="1" x14ac:dyDescent="0.25">
      <c r="A18" s="205"/>
      <c r="B18" s="411"/>
      <c r="C18" s="411"/>
      <c r="D18" s="412" t="str">
        <f>E7</f>
        <v xml:space="preserve">VÁRADI </v>
      </c>
      <c r="E18" s="412"/>
      <c r="F18" s="412" t="str">
        <f>E9</f>
        <v>GYŐRY</v>
      </c>
      <c r="G18" s="412"/>
      <c r="H18" s="412" t="str">
        <f>E11</f>
        <v>SÁRVÁRI</v>
      </c>
      <c r="I18" s="412"/>
      <c r="J18" s="205"/>
      <c r="K18" s="205"/>
      <c r="L18" s="205"/>
      <c r="M18" s="205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ht="18.75" customHeight="1" x14ac:dyDescent="0.25">
      <c r="A19" s="218" t="s">
        <v>99</v>
      </c>
      <c r="B19" s="413" t="str">
        <f>E7</f>
        <v xml:space="preserve">VÁRADI </v>
      </c>
      <c r="C19" s="413"/>
      <c r="D19" s="414"/>
      <c r="E19" s="414"/>
      <c r="F19" s="415" t="s">
        <v>406</v>
      </c>
      <c r="G19" s="416"/>
      <c r="H19" s="415" t="s">
        <v>404</v>
      </c>
      <c r="I19" s="416"/>
      <c r="J19" s="205"/>
      <c r="K19" s="205"/>
      <c r="L19" s="205"/>
      <c r="M19" s="205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ht="18.75" customHeight="1" x14ac:dyDescent="0.25">
      <c r="A20" s="218" t="s">
        <v>119</v>
      </c>
      <c r="B20" s="413" t="str">
        <f>E9</f>
        <v>GYŐRY</v>
      </c>
      <c r="C20" s="413"/>
      <c r="D20" s="415" t="s">
        <v>405</v>
      </c>
      <c r="E20" s="416"/>
      <c r="F20" s="414"/>
      <c r="G20" s="414"/>
      <c r="H20" s="415" t="s">
        <v>403</v>
      </c>
      <c r="I20" s="416"/>
      <c r="J20" s="205"/>
      <c r="K20" s="205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ht="18.75" customHeight="1" x14ac:dyDescent="0.25">
      <c r="A21" s="218" t="s">
        <v>122</v>
      </c>
      <c r="B21" s="413" t="str">
        <f>E11</f>
        <v>SÁRVÁRI</v>
      </c>
      <c r="C21" s="413"/>
      <c r="D21" s="415" t="s">
        <v>403</v>
      </c>
      <c r="E21" s="416"/>
      <c r="F21" s="415" t="s">
        <v>404</v>
      </c>
      <c r="G21" s="416"/>
      <c r="H21" s="414"/>
      <c r="I21" s="414"/>
      <c r="J21" s="205"/>
      <c r="K21" s="205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x14ac:dyDescent="0.25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x14ac:dyDescent="0.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x14ac:dyDescent="0.25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37" x14ac:dyDescent="0.25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19"/>
      <c r="M32" s="219"/>
    </row>
    <row r="33" spans="1:18" x14ac:dyDescent="0.25">
      <c r="A33" s="220" t="s">
        <v>108</v>
      </c>
      <c r="B33" s="221"/>
      <c r="C33" s="222"/>
      <c r="D33" s="223" t="s">
        <v>126</v>
      </c>
      <c r="E33" s="224" t="s">
        <v>127</v>
      </c>
      <c r="F33" s="225"/>
      <c r="G33" s="223" t="s">
        <v>126</v>
      </c>
      <c r="H33" s="224" t="s">
        <v>128</v>
      </c>
      <c r="I33" s="226"/>
      <c r="J33" s="224" t="s">
        <v>129</v>
      </c>
      <c r="K33" s="227" t="s">
        <v>130</v>
      </c>
      <c r="L33" s="30"/>
      <c r="M33" s="228"/>
      <c r="N33" s="229"/>
      <c r="P33" s="230"/>
      <c r="Q33" s="230"/>
      <c r="R33" s="190"/>
    </row>
    <row r="34" spans="1:18" x14ac:dyDescent="0.25">
      <c r="A34" s="231" t="s">
        <v>131</v>
      </c>
      <c r="B34" s="232"/>
      <c r="C34" s="233"/>
      <c r="D34" s="234"/>
      <c r="E34" s="417"/>
      <c r="F34" s="417"/>
      <c r="G34" s="235" t="s">
        <v>132</v>
      </c>
      <c r="H34" s="232"/>
      <c r="I34" s="236"/>
      <c r="J34" s="237"/>
      <c r="K34" s="238" t="s">
        <v>133</v>
      </c>
      <c r="L34" s="239"/>
      <c r="M34" s="240"/>
      <c r="P34" s="191"/>
      <c r="Q34" s="191"/>
      <c r="R34" s="241"/>
    </row>
    <row r="35" spans="1:18" x14ac:dyDescent="0.25">
      <c r="A35" s="242" t="s">
        <v>134</v>
      </c>
      <c r="B35" s="243"/>
      <c r="C35" s="244"/>
      <c r="D35" s="245"/>
      <c r="E35" s="418"/>
      <c r="F35" s="418"/>
      <c r="G35" s="246" t="s">
        <v>135</v>
      </c>
      <c r="H35" s="247"/>
      <c r="I35" s="248"/>
      <c r="J35" s="249"/>
      <c r="K35" s="250"/>
      <c r="L35" s="219"/>
      <c r="M35" s="251"/>
      <c r="P35" s="241"/>
      <c r="Q35" s="252"/>
      <c r="R35" s="241"/>
    </row>
    <row r="36" spans="1:18" x14ac:dyDescent="0.25">
      <c r="A36" s="253"/>
      <c r="B36" s="254"/>
      <c r="C36" s="255"/>
      <c r="D36" s="245"/>
      <c r="E36" s="256"/>
      <c r="F36" s="205"/>
      <c r="G36" s="246" t="s">
        <v>136</v>
      </c>
      <c r="H36" s="247"/>
      <c r="I36" s="248"/>
      <c r="J36" s="249"/>
      <c r="K36" s="238" t="s">
        <v>137</v>
      </c>
      <c r="L36" s="239"/>
      <c r="M36" s="257"/>
      <c r="P36" s="191"/>
      <c r="Q36" s="191"/>
      <c r="R36" s="241"/>
    </row>
    <row r="37" spans="1:18" x14ac:dyDescent="0.25">
      <c r="A37" s="258"/>
      <c r="B37" s="259"/>
      <c r="C37" s="260"/>
      <c r="D37" s="245"/>
      <c r="E37" s="256"/>
      <c r="F37" s="205"/>
      <c r="G37" s="246" t="s">
        <v>138</v>
      </c>
      <c r="H37" s="247"/>
      <c r="I37" s="248"/>
      <c r="J37" s="249"/>
      <c r="K37" s="261"/>
      <c r="L37" s="205"/>
      <c r="M37" s="240"/>
      <c r="P37" s="241"/>
      <c r="Q37" s="252"/>
      <c r="R37" s="241"/>
    </row>
    <row r="38" spans="1:18" x14ac:dyDescent="0.25">
      <c r="A38" s="262"/>
      <c r="B38" s="49"/>
      <c r="C38" s="263"/>
      <c r="D38" s="245"/>
      <c r="E38" s="256"/>
      <c r="F38" s="205"/>
      <c r="G38" s="246" t="s">
        <v>139</v>
      </c>
      <c r="H38" s="247"/>
      <c r="I38" s="248"/>
      <c r="J38" s="249"/>
      <c r="K38" s="242"/>
      <c r="L38" s="219"/>
      <c r="M38" s="251"/>
      <c r="P38" s="241"/>
      <c r="Q38" s="252"/>
      <c r="R38" s="241"/>
    </row>
    <row r="39" spans="1:18" x14ac:dyDescent="0.25">
      <c r="A39" s="264"/>
      <c r="B39" s="14"/>
      <c r="C39" s="260"/>
      <c r="D39" s="245"/>
      <c r="E39" s="256"/>
      <c r="F39" s="205"/>
      <c r="G39" s="246" t="s">
        <v>140</v>
      </c>
      <c r="H39" s="247"/>
      <c r="I39" s="248"/>
      <c r="J39" s="249"/>
      <c r="K39" s="238" t="s">
        <v>33</v>
      </c>
      <c r="L39" s="239"/>
      <c r="M39" s="257"/>
      <c r="P39" s="191"/>
      <c r="Q39" s="191"/>
      <c r="R39" s="241"/>
    </row>
    <row r="40" spans="1:18" x14ac:dyDescent="0.25">
      <c r="A40" s="264"/>
      <c r="B40" s="14"/>
      <c r="C40" s="265"/>
      <c r="D40" s="245"/>
      <c r="E40" s="256"/>
      <c r="F40" s="205"/>
      <c r="G40" s="246" t="s">
        <v>141</v>
      </c>
      <c r="H40" s="247"/>
      <c r="I40" s="248"/>
      <c r="J40" s="249"/>
      <c r="K40" s="261"/>
      <c r="L40" s="205"/>
      <c r="M40" s="240"/>
      <c r="P40" s="241"/>
      <c r="Q40" s="252"/>
      <c r="R40" s="241"/>
    </row>
    <row r="41" spans="1:18" x14ac:dyDescent="0.25">
      <c r="A41" s="266"/>
      <c r="B41" s="267"/>
      <c r="C41" s="268"/>
      <c r="D41" s="269"/>
      <c r="E41" s="270"/>
      <c r="F41" s="219"/>
      <c r="G41" s="271" t="s">
        <v>142</v>
      </c>
      <c r="H41" s="243"/>
      <c r="I41" s="272"/>
      <c r="J41" s="273"/>
      <c r="K41" s="242">
        <f>L4</f>
        <v>0</v>
      </c>
      <c r="L41" s="219"/>
      <c r="M41" s="251"/>
      <c r="P41" s="241"/>
      <c r="Q41" s="252"/>
      <c r="R41" s="274"/>
    </row>
  </sheetData>
  <sheetProtection selectLockedCells="1" selectUnlockedCells="1"/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28" priority="1" stopIfTrue="1" operator="equal">
      <formula>"Bye"</formula>
    </cfRule>
  </conditionalFormatting>
  <conditionalFormatting sqref="R41">
    <cfRule type="expression" dxfId="27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Munka35">
    <tabColor indexed="11"/>
  </sheetPr>
  <dimension ref="A1:AK41"/>
  <sheetViews>
    <sheetView showZeros="0" workbookViewId="0">
      <selection activeCell="Q21" sqref="Q21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2" width="8.5546875" customWidth="1"/>
    <col min="13" max="13" width="7.88671875" customWidth="1"/>
    <col min="15" max="16" width="4.44140625" customWidth="1"/>
    <col min="17" max="17" width="12.109375" customWidth="1"/>
    <col min="18" max="18" width="7.88671875" customWidth="1"/>
    <col min="19" max="19" width="7.44140625" customWidth="1"/>
    <col min="25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Altalanos!$D$8</f>
        <v>Fiú 3 kcs. B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/>
      <c r="M3" s="51" t="s">
        <v>35</v>
      </c>
      <c r="N3" s="190"/>
      <c r="O3" s="191"/>
      <c r="P3" s="190"/>
      <c r="Q3" s="192" t="s">
        <v>100</v>
      </c>
      <c r="R3" s="188" t="s">
        <v>101</v>
      </c>
      <c r="S3" s="188" t="s">
        <v>143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275"/>
      <c r="M4" s="197">
        <f>Altalanos!$E$10</f>
        <v>0</v>
      </c>
      <c r="N4" s="198"/>
      <c r="O4" s="199"/>
      <c r="P4" s="198"/>
      <c r="Q4" s="200" t="s">
        <v>103</v>
      </c>
      <c r="R4" s="201" t="s">
        <v>104</v>
      </c>
      <c r="S4" s="201" t="s">
        <v>144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S5" s="204" t="s">
        <v>145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06" t="s">
        <v>99</v>
      </c>
      <c r="B7" s="207">
        <v>11</v>
      </c>
      <c r="C7" s="276">
        <f>IF($B7="","",VLOOKUP($B7,'Fiú 3 kcs. B ELO'!$A$7:$O$22,5))</f>
        <v>0</v>
      </c>
      <c r="D7" s="276">
        <f>IF($B7="","",VLOOKUP($B7,'Fiú 3 kcs. B ELO'!$A$7:$O$22,15))</f>
        <v>0</v>
      </c>
      <c r="E7" s="426" t="str">
        <f>UPPER(IF($B7="","",VLOOKUP($B7,'Fiú 3 kcs. B ELO'!$A$7:$O$22,2)))</f>
        <v xml:space="preserve">CSIRMAZ </v>
      </c>
      <c r="F7" s="426"/>
      <c r="G7" s="426" t="str">
        <f>IF($B7="","",VLOOKUP($B7,'Fiú 3 kcs. B ELO'!$A$7:$O$22,3))</f>
        <v>Áron</v>
      </c>
      <c r="H7" s="426"/>
      <c r="I7" s="392" t="s">
        <v>214</v>
      </c>
      <c r="J7" s="205"/>
      <c r="K7" s="211">
        <v>1</v>
      </c>
      <c r="L7" s="212" t="e">
        <f>IF(K7="","",CONCATENATE(VLOOKUP($Y$3,$AB$1:$AK$1,K7)," pont"))</f>
        <v>#N/A</v>
      </c>
      <c r="M7" s="213"/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14"/>
      <c r="C8" s="278"/>
      <c r="D8" s="278"/>
      <c r="E8" s="278"/>
      <c r="F8" s="278"/>
      <c r="G8" s="278"/>
      <c r="H8" s="278"/>
      <c r="I8" s="278"/>
      <c r="J8" s="205"/>
      <c r="K8" s="206"/>
      <c r="L8" s="206"/>
      <c r="M8" s="216"/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07">
        <v>16</v>
      </c>
      <c r="C9" s="276">
        <f>IF($B9="","",VLOOKUP($B9,'Fiú 3 kcs. B ELO'!$A$7:$O$22,5))</f>
        <v>0</v>
      </c>
      <c r="D9" s="276">
        <f>IF($B9="","",VLOOKUP($B9,'Fiú 3 kcs. B ELO'!$A$7:$O$22,15))</f>
        <v>0</v>
      </c>
      <c r="E9" s="426" t="str">
        <f>UPPER(IF($B9="","",VLOOKUP($B9,'Fiú 3 kcs. B ELO'!$A$7:$O$22,2)))</f>
        <v>SZÁNTAI</v>
      </c>
      <c r="F9" s="426"/>
      <c r="G9" s="426" t="str">
        <f>IF($B9="","",VLOOKUP($B9,'Fiú 3 kcs. B ELO'!$A$7:$O$22,3))</f>
        <v>Levente</v>
      </c>
      <c r="H9" s="426"/>
      <c r="I9" s="277" t="s">
        <v>368</v>
      </c>
      <c r="J9" s="205"/>
      <c r="K9" s="211"/>
      <c r="L9" s="212" t="str">
        <f>IF(K9="","",CONCATENATE(VLOOKUP($Y$3,$AB$1:$AK$1,K9)," pont"))</f>
        <v/>
      </c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14"/>
      <c r="C10" s="278"/>
      <c r="D10" s="278"/>
      <c r="E10" s="278"/>
      <c r="F10" s="278"/>
      <c r="G10" s="278"/>
      <c r="H10" s="278"/>
      <c r="I10" s="278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07"/>
      <c r="C11" s="276" t="str">
        <f>IF($B11="","",VLOOKUP($B11,'Fiú 3 kcs. B ELO'!$A$7:$O$22,5))</f>
        <v/>
      </c>
      <c r="D11" s="276" t="str">
        <f>IF($B11="","",VLOOKUP($B11,'Fiú 3 kcs. B ELO'!$A$7:$O$22,15))</f>
        <v/>
      </c>
      <c r="E11" s="426" t="s">
        <v>367</v>
      </c>
      <c r="F11" s="426"/>
      <c r="G11" s="426" t="s">
        <v>291</v>
      </c>
      <c r="H11" s="426"/>
      <c r="I11" s="141" t="s">
        <v>358</v>
      </c>
      <c r="J11" s="205"/>
      <c r="K11" s="211"/>
      <c r="L11" s="212" t="str">
        <f>IF(K11="","",CONCATENATE(VLOOKUP($Y$3,$AB$1:$AK$1,K11)," pont"))</f>
        <v/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6"/>
      <c r="B12" s="214"/>
      <c r="C12" s="278"/>
      <c r="D12" s="278"/>
      <c r="E12" s="278"/>
      <c r="F12" s="278"/>
      <c r="G12" s="278"/>
      <c r="H12" s="278"/>
      <c r="I12" s="278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06" t="s">
        <v>146</v>
      </c>
      <c r="B13" s="207">
        <v>3</v>
      </c>
      <c r="C13" s="276">
        <f>IF($B13="","",VLOOKUP($B13,'Fiú 3 kcs. B ELO'!$A$7:$O$22,5))</f>
        <v>0</v>
      </c>
      <c r="D13" s="276">
        <f>IF($B13="","",VLOOKUP($B13,'Fiú 3 kcs. B ELO'!$A$7:$O$22,15))</f>
        <v>0</v>
      </c>
      <c r="E13" s="426" t="str">
        <f>UPPER(IF($B13="","",VLOOKUP($B13,'Fiú 3 kcs. B ELO'!$A$7:$O$22,2)))</f>
        <v>ARNOLD</v>
      </c>
      <c r="F13" s="426"/>
      <c r="G13" s="426" t="str">
        <f>IF($B13="","",VLOOKUP($B13,'Fiú 3 kcs. B ELO'!$A$7:$O$22,3))</f>
        <v>Benedek</v>
      </c>
      <c r="H13" s="426"/>
      <c r="I13" s="390" t="s">
        <v>310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ht="18.75" customHeight="1" x14ac:dyDescent="0.25">
      <c r="A18" s="205"/>
      <c r="B18" s="411"/>
      <c r="C18" s="411"/>
      <c r="D18" s="412" t="str">
        <f>E7</f>
        <v xml:space="preserve">CSIRMAZ </v>
      </c>
      <c r="E18" s="412"/>
      <c r="F18" s="412" t="str">
        <f>E9</f>
        <v>SZÁNTAI</v>
      </c>
      <c r="G18" s="412"/>
      <c r="H18" s="412" t="str">
        <f>E11</f>
        <v>Nagy</v>
      </c>
      <c r="I18" s="412"/>
      <c r="J18" s="412" t="str">
        <f>E13</f>
        <v>ARNOLD</v>
      </c>
      <c r="K18" s="412"/>
      <c r="L18" s="205"/>
      <c r="M18" s="205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ht="18.75" customHeight="1" x14ac:dyDescent="0.25">
      <c r="A19" s="218" t="s">
        <v>99</v>
      </c>
      <c r="B19" s="413" t="str">
        <f>E7</f>
        <v xml:space="preserve">CSIRMAZ </v>
      </c>
      <c r="C19" s="413"/>
      <c r="D19" s="414"/>
      <c r="E19" s="414"/>
      <c r="F19" s="415" t="s">
        <v>405</v>
      </c>
      <c r="G19" s="416"/>
      <c r="H19" s="415" t="s">
        <v>407</v>
      </c>
      <c r="I19" s="416"/>
      <c r="J19" s="424" t="s">
        <v>403</v>
      </c>
      <c r="K19" s="425"/>
      <c r="L19" s="205"/>
      <c r="M19" s="205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ht="18.75" customHeight="1" x14ac:dyDescent="0.25">
      <c r="A20" s="218" t="s">
        <v>119</v>
      </c>
      <c r="B20" s="413" t="str">
        <f>E9</f>
        <v>SZÁNTAI</v>
      </c>
      <c r="C20" s="413"/>
      <c r="D20" s="415" t="s">
        <v>406</v>
      </c>
      <c r="E20" s="416"/>
      <c r="F20" s="414"/>
      <c r="G20" s="414"/>
      <c r="H20" s="415" t="s">
        <v>404</v>
      </c>
      <c r="I20" s="416"/>
      <c r="J20" s="415" t="s">
        <v>404</v>
      </c>
      <c r="K20" s="416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ht="18.75" customHeight="1" x14ac:dyDescent="0.25">
      <c r="A21" s="218" t="s">
        <v>122</v>
      </c>
      <c r="B21" s="413" t="str">
        <f>E11</f>
        <v>Nagy</v>
      </c>
      <c r="C21" s="413"/>
      <c r="D21" s="415" t="s">
        <v>408</v>
      </c>
      <c r="E21" s="416"/>
      <c r="F21" s="415" t="s">
        <v>403</v>
      </c>
      <c r="G21" s="416"/>
      <c r="H21" s="414"/>
      <c r="I21" s="414"/>
      <c r="J21" s="415" t="s">
        <v>408</v>
      </c>
      <c r="K21" s="416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ht="18.75" customHeight="1" x14ac:dyDescent="0.25">
      <c r="A22" s="218" t="s">
        <v>146</v>
      </c>
      <c r="B22" s="413" t="str">
        <f>E13</f>
        <v>ARNOLD</v>
      </c>
      <c r="C22" s="413"/>
      <c r="D22" s="415" t="s">
        <v>404</v>
      </c>
      <c r="E22" s="416"/>
      <c r="F22" s="415" t="s">
        <v>403</v>
      </c>
      <c r="G22" s="416"/>
      <c r="H22" s="424" t="s">
        <v>407</v>
      </c>
      <c r="I22" s="425"/>
      <c r="J22" s="414"/>
      <c r="K22" s="414"/>
      <c r="L22" s="205"/>
      <c r="M22" s="205"/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x14ac:dyDescent="0.25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x14ac:dyDescent="0.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x14ac:dyDescent="0.25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37" x14ac:dyDescent="0.25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19"/>
      <c r="M32" s="205"/>
    </row>
    <row r="33" spans="1:18" x14ac:dyDescent="0.25">
      <c r="A33" s="220" t="s">
        <v>108</v>
      </c>
      <c r="B33" s="221"/>
      <c r="C33" s="222"/>
      <c r="D33" s="223" t="s">
        <v>126</v>
      </c>
      <c r="E33" s="224" t="s">
        <v>127</v>
      </c>
      <c r="F33" s="225"/>
      <c r="G33" s="223" t="s">
        <v>126</v>
      </c>
      <c r="H33" s="224" t="s">
        <v>128</v>
      </c>
      <c r="I33" s="226"/>
      <c r="J33" s="224" t="s">
        <v>129</v>
      </c>
      <c r="K33" s="227" t="s">
        <v>130</v>
      </c>
      <c r="L33" s="30"/>
      <c r="M33" s="225"/>
      <c r="P33" s="230"/>
      <c r="Q33" s="230"/>
      <c r="R33" s="190"/>
    </row>
    <row r="34" spans="1:18" x14ac:dyDescent="0.25">
      <c r="A34" s="231" t="s">
        <v>131</v>
      </c>
      <c r="B34" s="232"/>
      <c r="C34" s="233"/>
      <c r="D34" s="234"/>
      <c r="E34" s="417"/>
      <c r="F34" s="417"/>
      <c r="G34" s="235" t="s">
        <v>132</v>
      </c>
      <c r="H34" s="232"/>
      <c r="I34" s="236"/>
      <c r="J34" s="237"/>
      <c r="K34" s="238" t="s">
        <v>133</v>
      </c>
      <c r="L34" s="239"/>
      <c r="M34" s="257"/>
      <c r="P34" s="191"/>
      <c r="Q34" s="191"/>
      <c r="R34" s="241"/>
    </row>
    <row r="35" spans="1:18" x14ac:dyDescent="0.25">
      <c r="A35" s="242" t="s">
        <v>134</v>
      </c>
      <c r="B35" s="243"/>
      <c r="C35" s="244"/>
      <c r="D35" s="245"/>
      <c r="E35" s="418"/>
      <c r="F35" s="418"/>
      <c r="G35" s="246" t="s">
        <v>135</v>
      </c>
      <c r="H35" s="247"/>
      <c r="I35" s="248"/>
      <c r="J35" s="249"/>
      <c r="K35" s="250"/>
      <c r="L35" s="219"/>
      <c r="M35" s="251"/>
      <c r="P35" s="241"/>
      <c r="Q35" s="252"/>
      <c r="R35" s="241"/>
    </row>
    <row r="36" spans="1:18" x14ac:dyDescent="0.25">
      <c r="A36" s="253"/>
      <c r="B36" s="254"/>
      <c r="C36" s="255"/>
      <c r="D36" s="245"/>
      <c r="E36" s="256"/>
      <c r="F36" s="205"/>
      <c r="G36" s="246" t="s">
        <v>136</v>
      </c>
      <c r="H36" s="247"/>
      <c r="I36" s="248"/>
      <c r="J36" s="249"/>
      <c r="K36" s="238" t="s">
        <v>137</v>
      </c>
      <c r="L36" s="239"/>
      <c r="M36" s="257"/>
      <c r="P36" s="191"/>
      <c r="Q36" s="191"/>
      <c r="R36" s="241"/>
    </row>
    <row r="37" spans="1:18" x14ac:dyDescent="0.25">
      <c r="A37" s="258"/>
      <c r="B37" s="259"/>
      <c r="C37" s="260"/>
      <c r="D37" s="245"/>
      <c r="E37" s="256"/>
      <c r="F37" s="205"/>
      <c r="G37" s="246" t="s">
        <v>138</v>
      </c>
      <c r="H37" s="247"/>
      <c r="I37" s="248"/>
      <c r="J37" s="249"/>
      <c r="K37" s="261"/>
      <c r="L37" s="205"/>
      <c r="M37" s="240"/>
      <c r="P37" s="241"/>
      <c r="Q37" s="252"/>
      <c r="R37" s="241"/>
    </row>
    <row r="38" spans="1:18" x14ac:dyDescent="0.25">
      <c r="A38" s="262"/>
      <c r="B38" s="49"/>
      <c r="C38" s="263"/>
      <c r="D38" s="245"/>
      <c r="E38" s="256"/>
      <c r="F38" s="205"/>
      <c r="G38" s="246" t="s">
        <v>139</v>
      </c>
      <c r="H38" s="247"/>
      <c r="I38" s="248"/>
      <c r="J38" s="249"/>
      <c r="K38" s="242"/>
      <c r="L38" s="219"/>
      <c r="M38" s="251"/>
      <c r="P38" s="241"/>
      <c r="Q38" s="252"/>
      <c r="R38" s="241"/>
    </row>
    <row r="39" spans="1:18" x14ac:dyDescent="0.25">
      <c r="A39" s="264"/>
      <c r="B39" s="14"/>
      <c r="C39" s="260"/>
      <c r="D39" s="245"/>
      <c r="E39" s="256"/>
      <c r="F39" s="205"/>
      <c r="G39" s="246" t="s">
        <v>140</v>
      </c>
      <c r="H39" s="247"/>
      <c r="I39" s="248"/>
      <c r="J39" s="249"/>
      <c r="K39" s="238" t="s">
        <v>33</v>
      </c>
      <c r="L39" s="239"/>
      <c r="M39" s="257"/>
      <c r="P39" s="191"/>
      <c r="Q39" s="191"/>
      <c r="R39" s="241"/>
    </row>
    <row r="40" spans="1:18" x14ac:dyDescent="0.25">
      <c r="A40" s="264"/>
      <c r="B40" s="14"/>
      <c r="C40" s="265"/>
      <c r="D40" s="245"/>
      <c r="E40" s="256"/>
      <c r="F40" s="205"/>
      <c r="G40" s="246" t="s">
        <v>141</v>
      </c>
      <c r="H40" s="247"/>
      <c r="I40" s="248"/>
      <c r="J40" s="249"/>
      <c r="K40" s="261"/>
      <c r="L40" s="205"/>
      <c r="M40" s="240"/>
      <c r="P40" s="241"/>
      <c r="Q40" s="252"/>
      <c r="R40" s="241"/>
    </row>
    <row r="41" spans="1:18" x14ac:dyDescent="0.25">
      <c r="A41" s="266"/>
      <c r="B41" s="267"/>
      <c r="C41" s="268"/>
      <c r="D41" s="269"/>
      <c r="E41" s="270"/>
      <c r="F41" s="219"/>
      <c r="G41" s="271" t="s">
        <v>142</v>
      </c>
      <c r="H41" s="243"/>
      <c r="I41" s="272"/>
      <c r="J41" s="273"/>
      <c r="K41" s="242">
        <f>M4</f>
        <v>0</v>
      </c>
      <c r="L41" s="219"/>
      <c r="M41" s="251"/>
      <c r="P41" s="241"/>
      <c r="Q41" s="252"/>
      <c r="R41" s="274"/>
    </row>
  </sheetData>
  <sheetProtection selectLockedCells="1" selectUnlockedCells="1"/>
  <mergeCells count="37">
    <mergeCell ref="J22:K22"/>
    <mergeCell ref="E34:F34"/>
    <mergeCell ref="E35:F35"/>
    <mergeCell ref="B22:C22"/>
    <mergeCell ref="D22:E22"/>
    <mergeCell ref="F22:G22"/>
    <mergeCell ref="H22:I22"/>
    <mergeCell ref="B21:C21"/>
    <mergeCell ref="D21:E21"/>
    <mergeCell ref="F21:G21"/>
    <mergeCell ref="H21:I21"/>
    <mergeCell ref="J21:K21"/>
    <mergeCell ref="B20:C20"/>
    <mergeCell ref="D20:E20"/>
    <mergeCell ref="F20:G20"/>
    <mergeCell ref="H20:I20"/>
    <mergeCell ref="J20:K20"/>
    <mergeCell ref="J18:K18"/>
    <mergeCell ref="B19:C19"/>
    <mergeCell ref="D19:E19"/>
    <mergeCell ref="F19:G19"/>
    <mergeCell ref="H19:I19"/>
    <mergeCell ref="J19:K19"/>
    <mergeCell ref="E11:F11"/>
    <mergeCell ref="G11:H11"/>
    <mergeCell ref="E13:F13"/>
    <mergeCell ref="G13:H13"/>
    <mergeCell ref="B18:C18"/>
    <mergeCell ref="D18:E18"/>
    <mergeCell ref="F18:G18"/>
    <mergeCell ref="H18:I18"/>
    <mergeCell ref="A1:F1"/>
    <mergeCell ref="A4:C4"/>
    <mergeCell ref="E7:F7"/>
    <mergeCell ref="G7:H7"/>
    <mergeCell ref="E9:F9"/>
    <mergeCell ref="G9:H9"/>
  </mergeCells>
  <conditionalFormatting sqref="E7 E9 E11 E13">
    <cfRule type="cellIs" dxfId="26" priority="2" stopIfTrue="1" operator="equal">
      <formula>"Bye"</formula>
    </cfRule>
  </conditionalFormatting>
  <conditionalFormatting sqref="I13">
    <cfRule type="expression" dxfId="25" priority="1" stopIfTrue="1">
      <formula>$S13&gt;=1</formula>
    </cfRule>
  </conditionalFormatting>
  <conditionalFormatting sqref="R41">
    <cfRule type="expression" dxfId="24" priority="3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Munka37">
    <tabColor indexed="11"/>
  </sheetPr>
  <dimension ref="A1:AK47"/>
  <sheetViews>
    <sheetView showZeros="0" topLeftCell="A3" workbookViewId="0">
      <selection activeCell="K15" sqref="K15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Altalanos!$D$8</f>
        <v>Fiú 3 kcs. B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O5" s="192" t="s">
        <v>100</v>
      </c>
      <c r="P5" s="188" t="s">
        <v>101</v>
      </c>
      <c r="R5" s="192" t="s">
        <v>100</v>
      </c>
      <c r="S5" s="280" t="s">
        <v>155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O6" s="200" t="s">
        <v>103</v>
      </c>
      <c r="P6" s="201" t="s">
        <v>104</v>
      </c>
      <c r="R6" s="200" t="s">
        <v>103</v>
      </c>
      <c r="S6" s="281" t="s">
        <v>156</v>
      </c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82" t="s">
        <v>99</v>
      </c>
      <c r="B7" s="283">
        <v>12</v>
      </c>
      <c r="C7" s="208">
        <f>IF($B7="","",VLOOKUP($B7,'Fiú 3 kcs. B ELO'!$A$7:$O$22,5))</f>
        <v>0</v>
      </c>
      <c r="D7" s="208">
        <f>IF($B7="","",VLOOKUP($B7,'Fiú 3 kcs. B ELO'!$A$7:$O$22,15))</f>
        <v>0</v>
      </c>
      <c r="E7" s="284" t="str">
        <f>UPPER(IF($B7="","",VLOOKUP($B7,'Fiú 3 kcs. B ELO'!$A$7:$O$22,2)))</f>
        <v xml:space="preserve">OLAJOS </v>
      </c>
      <c r="F7" s="285"/>
      <c r="G7" s="284" t="str">
        <f>IF($B7="","",VLOOKUP($B7,'Fiú 3 kcs. B ELO'!$A$7:$O$22,3))</f>
        <v>Dániel</v>
      </c>
      <c r="H7" s="285"/>
      <c r="I7" s="284" t="str">
        <f>IF($B7="","",VLOOKUP($B7,'Fiú 3 kcs. B ELO'!$A$7:$O$22,4))</f>
        <v>Talentum Baptista Általános Iskola</v>
      </c>
      <c r="J7" s="205"/>
      <c r="K7" s="211"/>
      <c r="L7" s="212" t="str">
        <f>IF(K7="","",CONCATENATE(VLOOKUP($Y$3,$AB$1:$AK$1,K7)," pont"))</f>
        <v/>
      </c>
      <c r="M7" s="213"/>
      <c r="O7" s="203" t="s">
        <v>113</v>
      </c>
      <c r="P7" s="204" t="s">
        <v>114</v>
      </c>
      <c r="R7" s="203" t="s">
        <v>113</v>
      </c>
      <c r="S7" s="286" t="s">
        <v>151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87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88">
        <v>9</v>
      </c>
      <c r="C9" s="208">
        <f>IF($B9="","",VLOOKUP($B9,'Fiú 3 kcs. B ELO'!$A$7:$O$22,5))</f>
        <v>0</v>
      </c>
      <c r="D9" s="208">
        <f>IF($B9="","",VLOOKUP($B9,'Fiú 3 kcs. B ELO'!$A$7:$O$22,15))</f>
        <v>0</v>
      </c>
      <c r="E9" s="209" t="str">
        <f>UPPER(IF($B9="","",VLOOKUP($B9,'Fiú 3 kcs. B ELO'!$A$7:$O$22,2)))</f>
        <v xml:space="preserve">KOVÁCS </v>
      </c>
      <c r="F9" s="210"/>
      <c r="G9" s="209" t="str">
        <f>IF($B9="","",VLOOKUP($B9,'Fiú 3 kcs. B ELO'!$A$7:$O$22,3))</f>
        <v>Imre Lőrinc</v>
      </c>
      <c r="H9" s="210"/>
      <c r="I9" s="209" t="str">
        <f>IF($B9="","",VLOOKUP($B9,'Fiú 3 kcs. B ELO'!$A$7:$O$22,4))</f>
        <v>Szent II. János Pál Óvoda, Általános Iskola és Gimnázium</v>
      </c>
      <c r="J9" s="205"/>
      <c r="K9" s="211"/>
      <c r="L9" s="212" t="str">
        <f>IF(K9="","",CONCATENATE(VLOOKUP($Y$3,$AB$1:$AK$1,K9)," pont"))</f>
        <v/>
      </c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87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88"/>
      <c r="C11" s="208" t="str">
        <f>IF($B11="","",VLOOKUP($B11,'Fiú 3 kcs. B ELO'!$A$7:$O$22,5))</f>
        <v/>
      </c>
      <c r="D11" s="208" t="str">
        <f>IF($B11="","",VLOOKUP($B11,'Fiú 3 kcs. B ELO'!$A$7:$O$22,15))</f>
        <v/>
      </c>
      <c r="E11" s="209" t="s">
        <v>369</v>
      </c>
      <c r="F11" s="210"/>
      <c r="G11" s="209" t="s">
        <v>349</v>
      </c>
      <c r="H11" s="210"/>
      <c r="I11" s="141" t="s">
        <v>350</v>
      </c>
      <c r="J11" s="205"/>
      <c r="K11" s="211">
        <v>1</v>
      </c>
      <c r="L11" s="212" t="e">
        <f>IF(K11="","",CONCATENATE(VLOOKUP($Y$3,$AB$1:$AK$1,K11)," pont"))</f>
        <v>#N/A</v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82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82" t="s">
        <v>146</v>
      </c>
      <c r="B13" s="283">
        <v>15</v>
      </c>
      <c r="C13" s="208">
        <f>IF($B13="","",VLOOKUP($B13,'Fiú 3 kcs. B ELO'!$A$7:$O$22,5))</f>
        <v>0</v>
      </c>
      <c r="D13" s="208">
        <f>IF($B13="","",VLOOKUP($B13,'Fiú 3 kcs. B ELO'!$A$7:$O$22,15))</f>
        <v>0</v>
      </c>
      <c r="E13" s="284" t="str">
        <f>UPPER(IF($B13="","",VLOOKUP($B13,'Fiú 3 kcs. B ELO'!$A$7:$O$22,2)))</f>
        <v>TELEKI</v>
      </c>
      <c r="F13" s="285"/>
      <c r="G13" s="284" t="str">
        <f>IF($B13="","",VLOOKUP($B13,'Fiú 3 kcs. B ELO'!$A$7:$O$22,3))</f>
        <v>Zétény</v>
      </c>
      <c r="H13" s="285"/>
      <c r="I13" s="284" t="str">
        <f>IF($B13="","",VLOOKUP($B13,'Fiú 3 kcs. B ELO'!$A$7:$O$22,4))</f>
        <v>Székely Mihály Általános Iskola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87"/>
      <c r="C14" s="215"/>
      <c r="D14" s="215"/>
      <c r="E14" s="215"/>
      <c r="F14" s="215"/>
      <c r="G14" s="215"/>
      <c r="H14" s="215"/>
      <c r="I14" s="215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6" t="s">
        <v>154</v>
      </c>
      <c r="B15" s="288"/>
      <c r="C15" s="208" t="str">
        <f>IF($B15="","",VLOOKUP($B15,'Fiú 3 kcs. B ELO'!$A$7:$O$22,5))</f>
        <v/>
      </c>
      <c r="D15" s="208" t="str">
        <f>IF($B15="","",VLOOKUP($B15,'Fiú 3 kcs. B ELO'!$A$7:$O$22,15))</f>
        <v/>
      </c>
      <c r="E15" s="209" t="s">
        <v>382</v>
      </c>
      <c r="F15" s="210"/>
      <c r="G15" s="209" t="s">
        <v>357</v>
      </c>
      <c r="H15" s="210"/>
      <c r="I15" s="141" t="s">
        <v>358</v>
      </c>
      <c r="J15" s="205"/>
      <c r="K15" s="211">
        <v>1</v>
      </c>
      <c r="L15" s="212" t="e">
        <f>IF(K15="","",CONCATENATE(VLOOKUP($Y$3,$AB$1:$AK$1,K15)," pont"))</f>
        <v>#N/A</v>
      </c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6"/>
      <c r="B16" s="287"/>
      <c r="C16" s="215"/>
      <c r="D16" s="215"/>
      <c r="E16" s="215"/>
      <c r="F16" s="215"/>
      <c r="G16" s="215"/>
      <c r="H16" s="215"/>
      <c r="I16" s="215"/>
      <c r="J16" s="205"/>
      <c r="K16" s="206"/>
      <c r="L16" s="206"/>
      <c r="M16" s="216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6" t="s">
        <v>157</v>
      </c>
      <c r="B17" s="288">
        <v>10</v>
      </c>
      <c r="C17" s="208">
        <f>IF($B17="","",VLOOKUP($B17,'Fiú 3 kcs. B ELO'!$A$7:$O$22,5))</f>
        <v>0</v>
      </c>
      <c r="D17" s="208">
        <f>IF($B17="","",VLOOKUP($B17,'Fiú 3 kcs. B ELO'!$A$7:$O$22,15))</f>
        <v>0</v>
      </c>
      <c r="E17" s="209" t="str">
        <f>UPPER(IF($B17="","",VLOOKUP($B17,'Fiú 3 kcs. B ELO'!$A$7:$O$22,2)))</f>
        <v xml:space="preserve">FŰRI </v>
      </c>
      <c r="F17" s="210"/>
      <c r="G17" s="209" t="str">
        <f>IF($B17="","",VLOOKUP($B17,'Fiú 3 kcs. B ELO'!$A$7:$O$22,3))</f>
        <v>Nolen</v>
      </c>
      <c r="H17" s="210"/>
      <c r="I17" s="209" t="str">
        <f>IF($B17="","",VLOOKUP($B17,'Fiú 3 kcs. B ELO'!$A$7:$O$22,4))</f>
        <v>Szentesi Koszta József Ált.Isk.</v>
      </c>
      <c r="J17" s="205"/>
      <c r="K17" s="211"/>
      <c r="L17" s="212" t="str">
        <f>IF(K17="","",CONCATENATE(VLOOKUP($Y$3,$AB$1:$AK$1,K17)," pont"))</f>
        <v/>
      </c>
      <c r="M17" s="213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x14ac:dyDescent="0.25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x14ac:dyDescent="0.25">
      <c r="A19" s="205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x14ac:dyDescent="0.25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x14ac:dyDescent="0.25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ht="18.75" customHeight="1" x14ac:dyDescent="0.25">
      <c r="A22" s="205"/>
      <c r="B22" s="411"/>
      <c r="C22" s="411"/>
      <c r="D22" s="412" t="str">
        <f>E7</f>
        <v xml:space="preserve">OLAJOS </v>
      </c>
      <c r="E22" s="412"/>
      <c r="F22" s="412" t="str">
        <f>E9</f>
        <v xml:space="preserve">KOVÁCS </v>
      </c>
      <c r="G22" s="412"/>
      <c r="H22" s="412" t="str">
        <f>E11</f>
        <v>NÉMETH</v>
      </c>
      <c r="I22" s="412"/>
      <c r="J22" s="205"/>
      <c r="K22" s="205"/>
      <c r="L22" s="205"/>
      <c r="M22" s="289" t="s">
        <v>110</v>
      </c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ht="18.75" customHeight="1" x14ac:dyDescent="0.25">
      <c r="A23" s="218" t="s">
        <v>99</v>
      </c>
      <c r="B23" s="413" t="str">
        <f>E7</f>
        <v xml:space="preserve">OLAJOS </v>
      </c>
      <c r="C23" s="413"/>
      <c r="D23" s="414"/>
      <c r="E23" s="414"/>
      <c r="F23" s="415" t="s">
        <v>407</v>
      </c>
      <c r="G23" s="416"/>
      <c r="H23" s="415" t="s">
        <v>406</v>
      </c>
      <c r="I23" s="416"/>
      <c r="J23" s="205"/>
      <c r="K23" s="205"/>
      <c r="L23" s="205"/>
      <c r="M23" s="290"/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ht="18.75" customHeight="1" x14ac:dyDescent="0.25">
      <c r="A24" s="218" t="s">
        <v>119</v>
      </c>
      <c r="B24" s="413" t="str">
        <f>E9</f>
        <v xml:space="preserve">KOVÁCS </v>
      </c>
      <c r="C24" s="413"/>
      <c r="D24" s="415" t="s">
        <v>408</v>
      </c>
      <c r="E24" s="416"/>
      <c r="F24" s="414"/>
      <c r="G24" s="414"/>
      <c r="H24" s="415" t="s">
        <v>404</v>
      </c>
      <c r="I24" s="416"/>
      <c r="J24" s="205"/>
      <c r="K24" s="205"/>
      <c r="L24" s="205"/>
      <c r="M24" s="290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ht="18.75" customHeight="1" x14ac:dyDescent="0.25">
      <c r="A25" s="218" t="s">
        <v>122</v>
      </c>
      <c r="B25" s="413" t="str">
        <f>E11</f>
        <v>NÉMETH</v>
      </c>
      <c r="C25" s="413"/>
      <c r="D25" s="415" t="s">
        <v>405</v>
      </c>
      <c r="E25" s="416"/>
      <c r="F25" s="415" t="s">
        <v>403</v>
      </c>
      <c r="G25" s="416"/>
      <c r="H25" s="414"/>
      <c r="I25" s="414"/>
      <c r="J25" s="205"/>
      <c r="K25" s="205"/>
      <c r="L25" s="205"/>
      <c r="M25" s="290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91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ht="18.75" customHeight="1" x14ac:dyDescent="0.25">
      <c r="A27" s="205"/>
      <c r="B27" s="411"/>
      <c r="C27" s="411"/>
      <c r="D27" s="412" t="str">
        <f>E13</f>
        <v>TELEKI</v>
      </c>
      <c r="E27" s="412"/>
      <c r="F27" s="412" t="str">
        <f>E15</f>
        <v>MODORI</v>
      </c>
      <c r="G27" s="412"/>
      <c r="H27" s="412" t="str">
        <f>E17</f>
        <v xml:space="preserve">FŰRI </v>
      </c>
      <c r="I27" s="412"/>
      <c r="J27" s="205"/>
      <c r="K27" s="205"/>
      <c r="L27" s="205"/>
      <c r="M27" s="291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ht="18.75" customHeight="1" x14ac:dyDescent="0.25">
      <c r="A28" s="218" t="s">
        <v>146</v>
      </c>
      <c r="B28" s="413" t="str">
        <f>E13</f>
        <v>TELEKI</v>
      </c>
      <c r="C28" s="413"/>
      <c r="D28" s="414"/>
      <c r="E28" s="414"/>
      <c r="F28" s="415" t="s">
        <v>404</v>
      </c>
      <c r="G28" s="416"/>
      <c r="H28" s="415" t="s">
        <v>414</v>
      </c>
      <c r="I28" s="416"/>
      <c r="J28" s="205"/>
      <c r="K28" s="205"/>
      <c r="L28" s="205"/>
      <c r="M28" s="290"/>
    </row>
    <row r="29" spans="1:37" ht="18.75" customHeight="1" x14ac:dyDescent="0.25">
      <c r="A29" s="218" t="s">
        <v>154</v>
      </c>
      <c r="B29" s="413" t="str">
        <f>E15</f>
        <v>MODORI</v>
      </c>
      <c r="C29" s="413"/>
      <c r="D29" s="415" t="s">
        <v>403</v>
      </c>
      <c r="E29" s="416"/>
      <c r="F29" s="414"/>
      <c r="G29" s="414"/>
      <c r="H29" s="415" t="s">
        <v>405</v>
      </c>
      <c r="I29" s="416"/>
      <c r="J29" s="205"/>
      <c r="K29" s="205"/>
      <c r="L29" s="205"/>
      <c r="M29" s="290"/>
    </row>
    <row r="30" spans="1:37" ht="18.75" customHeight="1" x14ac:dyDescent="0.25">
      <c r="A30" s="218" t="s">
        <v>157</v>
      </c>
      <c r="B30" s="413" t="str">
        <f>E17</f>
        <v xml:space="preserve">FŰRI </v>
      </c>
      <c r="C30" s="413"/>
      <c r="D30" s="415" t="s">
        <v>413</v>
      </c>
      <c r="E30" s="416"/>
      <c r="F30" s="415" t="s">
        <v>406</v>
      </c>
      <c r="G30" s="416"/>
      <c r="H30" s="414"/>
      <c r="I30" s="414"/>
      <c r="J30" s="205"/>
      <c r="K30" s="205"/>
      <c r="L30" s="205"/>
      <c r="M30" s="290"/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 t="s">
        <v>158</v>
      </c>
      <c r="B32" s="205"/>
      <c r="C32" s="419" t="str">
        <f>IF(M23=1,B23,IF(M24=1,B24,IF(M25=1,B25,"")))</f>
        <v/>
      </c>
      <c r="D32" s="419"/>
      <c r="E32" s="206" t="s">
        <v>159</v>
      </c>
      <c r="F32" s="419" t="str">
        <f>IF(M28=1,B28,IF(M29=1,B29,IF(M30=1,B30,"")))</f>
        <v/>
      </c>
      <c r="G32" s="419"/>
      <c r="H32" s="205"/>
      <c r="I32" s="219"/>
      <c r="J32" s="205"/>
      <c r="K32" s="205"/>
      <c r="L32" s="205"/>
      <c r="M32" s="205"/>
    </row>
    <row r="33" spans="1:18" x14ac:dyDescent="0.25">
      <c r="A33" s="205"/>
      <c r="B33" s="205"/>
      <c r="C33" s="205"/>
      <c r="D33" s="205"/>
      <c r="E33" s="205"/>
      <c r="F33" s="206"/>
      <c r="G33" s="206"/>
      <c r="H33" s="205"/>
      <c r="I33" s="205"/>
      <c r="J33" s="205"/>
      <c r="K33" s="205"/>
      <c r="L33" s="205"/>
      <c r="M33" s="205"/>
    </row>
    <row r="34" spans="1:18" x14ac:dyDescent="0.25">
      <c r="A34" s="205" t="s">
        <v>160</v>
      </c>
      <c r="B34" s="205"/>
      <c r="C34" s="419" t="str">
        <f>IF(M23=2,B23,IF(M24=2,B24,IF(M25=2,B25,"")))</f>
        <v/>
      </c>
      <c r="D34" s="419"/>
      <c r="E34" s="206" t="s">
        <v>159</v>
      </c>
      <c r="F34" s="419" t="str">
        <f>IF(M28=2,B28,IF(M29=2,B29,IF(M30=2,B30,"")))</f>
        <v/>
      </c>
      <c r="G34" s="419"/>
      <c r="H34" s="205"/>
      <c r="I34" s="219"/>
      <c r="J34" s="205"/>
      <c r="K34" s="205"/>
      <c r="L34" s="205"/>
      <c r="M34" s="205"/>
    </row>
    <row r="35" spans="1:18" x14ac:dyDescent="0.25">
      <c r="A35" s="205"/>
      <c r="B35" s="205"/>
      <c r="C35" s="206"/>
      <c r="D35" s="206"/>
      <c r="E35" s="206"/>
      <c r="F35" s="206"/>
      <c r="G35" s="206"/>
      <c r="H35" s="205"/>
      <c r="I35" s="205"/>
      <c r="J35" s="205"/>
      <c r="K35" s="205"/>
      <c r="L35" s="205"/>
      <c r="M35" s="205"/>
    </row>
    <row r="36" spans="1:18" x14ac:dyDescent="0.25">
      <c r="A36" s="205" t="s">
        <v>161</v>
      </c>
      <c r="B36" s="205"/>
      <c r="C36" s="419" t="str">
        <f>IF(M23=3,B23,IF(M24=3,B24,IF(M25=3,B25,"")))</f>
        <v/>
      </c>
      <c r="D36" s="419"/>
      <c r="E36" s="206" t="s">
        <v>159</v>
      </c>
      <c r="F36" s="419" t="str">
        <f>IF(M28=3,B28,IF(M29=3,B29,IF(M30=3,B30,"")))</f>
        <v/>
      </c>
      <c r="G36" s="419"/>
      <c r="H36" s="205"/>
      <c r="I36" s="219"/>
      <c r="J36" s="205"/>
      <c r="K36" s="205"/>
      <c r="L36" s="205"/>
      <c r="M36" s="205"/>
    </row>
    <row r="37" spans="1:18" x14ac:dyDescent="0.25">
      <c r="A37" s="205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</row>
    <row r="38" spans="1:18" x14ac:dyDescent="0.25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19"/>
      <c r="M38" s="205"/>
    </row>
    <row r="39" spans="1:18" x14ac:dyDescent="0.25">
      <c r="A39" s="220" t="s">
        <v>108</v>
      </c>
      <c r="B39" s="221"/>
      <c r="C39" s="222"/>
      <c r="D39" s="223" t="s">
        <v>126</v>
      </c>
      <c r="E39" s="224" t="s">
        <v>127</v>
      </c>
      <c r="F39" s="225"/>
      <c r="G39" s="223" t="s">
        <v>126</v>
      </c>
      <c r="H39" s="224" t="s">
        <v>128</v>
      </c>
      <c r="I39" s="226"/>
      <c r="J39" s="224" t="s">
        <v>129</v>
      </c>
      <c r="K39" s="227" t="s">
        <v>130</v>
      </c>
      <c r="L39" s="30"/>
      <c r="M39" s="225"/>
      <c r="P39" s="230"/>
      <c r="Q39" s="230"/>
      <c r="R39" s="190"/>
    </row>
    <row r="40" spans="1:18" x14ac:dyDescent="0.25">
      <c r="A40" s="231" t="s">
        <v>131</v>
      </c>
      <c r="B40" s="232"/>
      <c r="C40" s="233"/>
      <c r="D40" s="234">
        <v>1</v>
      </c>
      <c r="E40" s="417" t="str">
        <f>IF(D40&gt;$R$47,0,UPPER(VLOOKUP(D40,'Fiú 3 kcs. B ELO'!$A$7:$Q$134,2)))</f>
        <v xml:space="preserve">BALLA </v>
      </c>
      <c r="F40" s="417"/>
      <c r="G40" s="235" t="s">
        <v>132</v>
      </c>
      <c r="H40" s="232"/>
      <c r="I40" s="236"/>
      <c r="J40" s="237"/>
      <c r="K40" s="238" t="s">
        <v>133</v>
      </c>
      <c r="L40" s="239"/>
      <c r="M40" s="257"/>
      <c r="P40" s="191"/>
      <c r="Q40" s="191"/>
      <c r="R40" s="241"/>
    </row>
    <row r="41" spans="1:18" x14ac:dyDescent="0.25">
      <c r="A41" s="242" t="s">
        <v>134</v>
      </c>
      <c r="B41" s="243"/>
      <c r="C41" s="244"/>
      <c r="D41" s="245">
        <v>2</v>
      </c>
      <c r="E41" s="418" t="str">
        <f>IF(D41&gt;$R$47,0,UPPER(VLOOKUP(D41,'Fiú 3 kcs. B ELO'!$A$7:$Q$134,2)))</f>
        <v>FÉTH</v>
      </c>
      <c r="F41" s="418"/>
      <c r="G41" s="246" t="s">
        <v>135</v>
      </c>
      <c r="H41" s="247"/>
      <c r="I41" s="248"/>
      <c r="J41" s="249"/>
      <c r="K41" s="250"/>
      <c r="L41" s="219"/>
      <c r="M41" s="251"/>
      <c r="P41" s="241"/>
      <c r="Q41" s="252"/>
      <c r="R41" s="241"/>
    </row>
    <row r="42" spans="1:18" x14ac:dyDescent="0.25">
      <c r="A42" s="253"/>
      <c r="B42" s="254"/>
      <c r="C42" s="255"/>
      <c r="D42" s="245"/>
      <c r="E42" s="256"/>
      <c r="F42" s="205"/>
      <c r="G42" s="246" t="s">
        <v>136</v>
      </c>
      <c r="H42" s="247"/>
      <c r="I42" s="248"/>
      <c r="J42" s="249"/>
      <c r="K42" s="238" t="s">
        <v>137</v>
      </c>
      <c r="L42" s="239"/>
      <c r="M42" s="257"/>
      <c r="P42" s="191"/>
      <c r="Q42" s="191"/>
      <c r="R42" s="241"/>
    </row>
    <row r="43" spans="1:18" x14ac:dyDescent="0.25">
      <c r="A43" s="258"/>
      <c r="B43" s="259"/>
      <c r="C43" s="260"/>
      <c r="D43" s="245"/>
      <c r="E43" s="256"/>
      <c r="F43" s="205"/>
      <c r="G43" s="246" t="s">
        <v>138</v>
      </c>
      <c r="H43" s="247"/>
      <c r="I43" s="248"/>
      <c r="J43" s="249"/>
      <c r="K43" s="261"/>
      <c r="L43" s="205"/>
      <c r="M43" s="240"/>
      <c r="P43" s="241"/>
      <c r="Q43" s="252"/>
      <c r="R43" s="241"/>
    </row>
    <row r="44" spans="1:18" x14ac:dyDescent="0.25">
      <c r="A44" s="262"/>
      <c r="B44" s="49"/>
      <c r="C44" s="263"/>
      <c r="D44" s="245"/>
      <c r="E44" s="256"/>
      <c r="F44" s="205"/>
      <c r="G44" s="246" t="s">
        <v>139</v>
      </c>
      <c r="H44" s="247"/>
      <c r="I44" s="248"/>
      <c r="J44" s="249"/>
      <c r="K44" s="242"/>
      <c r="L44" s="219"/>
      <c r="M44" s="251"/>
      <c r="P44" s="241"/>
      <c r="Q44" s="252"/>
      <c r="R44" s="241"/>
    </row>
    <row r="45" spans="1:18" x14ac:dyDescent="0.25">
      <c r="A45" s="264"/>
      <c r="B45" s="14"/>
      <c r="C45" s="260"/>
      <c r="D45" s="245"/>
      <c r="E45" s="256"/>
      <c r="F45" s="205"/>
      <c r="G45" s="246" t="s">
        <v>140</v>
      </c>
      <c r="H45" s="247"/>
      <c r="I45" s="248"/>
      <c r="J45" s="249"/>
      <c r="K45" s="238" t="s">
        <v>33</v>
      </c>
      <c r="L45" s="239"/>
      <c r="M45" s="257"/>
      <c r="P45" s="191"/>
      <c r="Q45" s="191"/>
      <c r="R45" s="241"/>
    </row>
    <row r="46" spans="1:18" x14ac:dyDescent="0.25">
      <c r="A46" s="264"/>
      <c r="B46" s="14"/>
      <c r="C46" s="265"/>
      <c r="D46" s="245"/>
      <c r="E46" s="256"/>
      <c r="F46" s="205"/>
      <c r="G46" s="246" t="s">
        <v>141</v>
      </c>
      <c r="H46" s="247"/>
      <c r="I46" s="248"/>
      <c r="J46" s="249"/>
      <c r="K46" s="261"/>
      <c r="L46" s="205"/>
      <c r="M46" s="240"/>
      <c r="P46" s="241"/>
      <c r="Q46" s="252"/>
      <c r="R46" s="241"/>
    </row>
    <row r="47" spans="1:18" x14ac:dyDescent="0.25">
      <c r="A47" s="266"/>
      <c r="B47" s="267"/>
      <c r="C47" s="268"/>
      <c r="D47" s="269"/>
      <c r="E47" s="270"/>
      <c r="F47" s="219"/>
      <c r="G47" s="271" t="s">
        <v>142</v>
      </c>
      <c r="H47" s="243"/>
      <c r="I47" s="272"/>
      <c r="J47" s="273"/>
      <c r="K47" s="242">
        <f>L4</f>
        <v>0</v>
      </c>
      <c r="L47" s="219"/>
      <c r="M47" s="251"/>
      <c r="P47" s="241"/>
      <c r="Q47" s="252"/>
      <c r="R47" s="274">
        <f>MIN(4,'Fiú 3 kcs. B ELO'!Q5)</f>
        <v>4</v>
      </c>
    </row>
  </sheetData>
  <sheetProtection selectLockedCells="1" selectUnlockedCells="1"/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23" priority="3" stopIfTrue="1" operator="equal">
      <formula>"Bye"</formula>
    </cfRule>
  </conditionalFormatting>
  <conditionalFormatting sqref="I11">
    <cfRule type="expression" dxfId="22" priority="1" stopIfTrue="1">
      <formula>$P11&gt;=1</formula>
    </cfRule>
  </conditionalFormatting>
  <conditionalFormatting sqref="R47">
    <cfRule type="expression" dxfId="21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Munka38">
    <tabColor indexed="11"/>
  </sheetPr>
  <dimension ref="A1:AK49"/>
  <sheetViews>
    <sheetView showZeros="0" topLeftCell="A5" workbookViewId="0">
      <selection activeCell="D26" sqref="D26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Altalanos!$D$8</f>
        <v>Fiú 3 kcs. B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2" t="s">
        <v>100</v>
      </c>
      <c r="R3" s="188" t="s">
        <v>101</v>
      </c>
      <c r="S3" s="188" t="s">
        <v>143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Q4" s="200" t="s">
        <v>103</v>
      </c>
      <c r="R4" s="201" t="s">
        <v>104</v>
      </c>
      <c r="S4" s="201" t="s">
        <v>144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S5" s="204" t="s">
        <v>145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82" t="s">
        <v>99</v>
      </c>
      <c r="B7" s="283">
        <v>8</v>
      </c>
      <c r="C7" s="208">
        <f>IF($B7="","",VLOOKUP($B7,'Fiú 3 kcs. B ELO'!$A$7:$O$22,5))</f>
        <v>0</v>
      </c>
      <c r="D7" s="208">
        <f>IF($B7="","",VLOOKUP($B7,'Fiú 3 kcs. B ELO'!$A$7:$O$22,15))</f>
        <v>0</v>
      </c>
      <c r="E7" s="284" t="str">
        <f>UPPER(IF($B7="","",VLOOKUP($B7,'Fiú 3 kcs. B ELO'!$A$7:$O$22,2)))</f>
        <v xml:space="preserve">KOVÁCS </v>
      </c>
      <c r="F7" s="285"/>
      <c r="G7" s="284" t="str">
        <f>IF($B7="","",VLOOKUP($B7,'Fiú 3 kcs. B ELO'!$A$7:$O$22,3))</f>
        <v>Kornél</v>
      </c>
      <c r="H7" s="285"/>
      <c r="I7" s="284" t="str">
        <f>IF($B7="","",VLOOKUP($B7,'Fiú 3 kcs. B ELO'!$A$7:$O$22,4))</f>
        <v>Városligeti Magyar-Angol Két Tanítási Nyelvű Általános Iskola</v>
      </c>
      <c r="J7" s="205"/>
      <c r="K7" s="211"/>
      <c r="L7" s="212" t="str">
        <f>IF(K7="","",CONCATENATE(VLOOKUP($Y$3,$AB$1:$AK$1,K7)," pont"))</f>
        <v/>
      </c>
      <c r="M7" s="213"/>
      <c r="Q7" s="192" t="s">
        <v>100</v>
      </c>
      <c r="R7" s="280" t="s">
        <v>155</v>
      </c>
      <c r="S7" s="280" t="s">
        <v>162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87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Q8" s="200" t="s">
        <v>103</v>
      </c>
      <c r="R8" s="281" t="s">
        <v>156</v>
      </c>
      <c r="S8" s="281" t="s">
        <v>163</v>
      </c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88"/>
      <c r="C9" s="208" t="str">
        <f>IF($B9="","",VLOOKUP($B9,'Fiú 3 kcs. B ELO'!$A$7:$O$22,5))</f>
        <v/>
      </c>
      <c r="D9" s="208" t="str">
        <f>IF($B9="","",VLOOKUP($B9,'Fiú 3 kcs. B ELO'!$A$7:$O$22,15))</f>
        <v/>
      </c>
      <c r="E9" s="209" t="s">
        <v>384</v>
      </c>
      <c r="F9" s="210"/>
      <c r="G9" s="209" t="s">
        <v>344</v>
      </c>
      <c r="H9" s="210"/>
      <c r="I9" s="141" t="s">
        <v>345</v>
      </c>
      <c r="J9" s="205"/>
      <c r="K9" s="211">
        <v>1</v>
      </c>
      <c r="L9" s="212" t="e">
        <f>IF(K9="","",CONCATENATE(VLOOKUP($Y$3,$AB$1:$AK$1,K9)," pont"))</f>
        <v>#N/A</v>
      </c>
      <c r="M9" s="213"/>
      <c r="Q9" s="203" t="s">
        <v>113</v>
      </c>
      <c r="R9" s="286" t="s">
        <v>151</v>
      </c>
      <c r="S9" s="286" t="s">
        <v>164</v>
      </c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87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88">
        <v>4</v>
      </c>
      <c r="C11" s="208">
        <f>IF($B11="","",VLOOKUP($B11,'Fiú 3 kcs. B ELO'!$A$7:$O$22,5))</f>
        <v>0</v>
      </c>
      <c r="D11" s="208">
        <f>IF($B11="","",VLOOKUP($B11,'Fiú 3 kcs. B ELO'!$A$7:$O$22,15))</f>
        <v>0</v>
      </c>
      <c r="E11" s="209" t="str">
        <f>UPPER(IF($B11="","",VLOOKUP($B11,'Fiú 3 kcs. B ELO'!$A$7:$O$22,2)))</f>
        <v xml:space="preserve">JANTYIK </v>
      </c>
      <c r="F11" s="210"/>
      <c r="G11" s="209" t="str">
        <f>IF($B11="","",VLOOKUP($B11,'Fiú 3 kcs. B ELO'!$A$7:$O$22,3))</f>
        <v>Zénó</v>
      </c>
      <c r="H11" s="210"/>
      <c r="I11" s="209" t="str">
        <f>IF($B11="","",VLOOKUP($B11,'Fiú 3 kcs. B ELO'!$A$7:$O$22,4))</f>
        <v>Békéscsabai Kazinczy Ferenc Általános Iskola</v>
      </c>
      <c r="J11" s="205"/>
      <c r="K11" s="211"/>
      <c r="L11" s="212" t="str">
        <f>IF(K11="","",CONCATENATE(VLOOKUP($Y$3,$AB$1:$AK$1,K11)," pont"))</f>
        <v/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82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82" t="s">
        <v>146</v>
      </c>
      <c r="B13" s="283">
        <v>13</v>
      </c>
      <c r="C13" s="208">
        <f>IF($B13="","",VLOOKUP($B13,'Fiú 3 kcs. B ELO'!$A$7:$O$22,5))</f>
        <v>0</v>
      </c>
      <c r="D13" s="208">
        <f>IF($B13="","",VLOOKUP($B13,'Fiú 3 kcs. B ELO'!$A$7:$O$22,15))</f>
        <v>0</v>
      </c>
      <c r="E13" s="284" t="str">
        <f>UPPER(IF($B13="","",VLOOKUP($B13,'Fiú 3 kcs. B ELO'!$A$7:$O$22,2)))</f>
        <v xml:space="preserve">MAGYARI </v>
      </c>
      <c r="F13" s="285"/>
      <c r="G13" s="284" t="str">
        <f>IF($B13="","",VLOOKUP($B13,'Fiú 3 kcs. B ELO'!$A$7:$O$22,3))</f>
        <v>Levente</v>
      </c>
      <c r="H13" s="285"/>
      <c r="I13" s="284" t="str">
        <f>IF($B13="","",VLOOKUP($B13,'Fiú 3 kcs. B ELO'!$A$7:$O$22,4))</f>
        <v>Egri Hunyadi Mátyás Általános Iskola</v>
      </c>
      <c r="J13" s="205"/>
      <c r="K13" s="211">
        <v>1</v>
      </c>
      <c r="L13" s="212" t="e">
        <f>IF(K13="","",CONCATENATE(VLOOKUP($Y$3,$AB$1:$AK$1,K13)," pont"))</f>
        <v>#N/A</v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87"/>
      <c r="C14" s="215"/>
      <c r="D14" s="215"/>
      <c r="E14" s="215"/>
      <c r="F14" s="215"/>
      <c r="G14" s="215"/>
      <c r="H14" s="215"/>
      <c r="I14" s="215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6" t="s">
        <v>154</v>
      </c>
      <c r="B15" s="288">
        <v>5</v>
      </c>
      <c r="C15" s="208">
        <f>IF($B15="","",VLOOKUP($B15,'Fiú 3 kcs. B ELO'!$A$7:$O$22,5))</f>
        <v>0</v>
      </c>
      <c r="D15" s="208">
        <f>IF($B15="","",VLOOKUP($B15,'Fiú 3 kcs. B ELO'!$A$7:$O$22,15))</f>
        <v>0</v>
      </c>
      <c r="E15" s="209" t="str">
        <f>UPPER(IF($B15="","",VLOOKUP($B15,'Fiú 3 kcs. B ELO'!$A$7:$O$22,2)))</f>
        <v xml:space="preserve">CRAI </v>
      </c>
      <c r="F15" s="210"/>
      <c r="G15" s="209" t="str">
        <f>IF($B15="","",VLOOKUP($B15,'Fiú 3 kcs. B ELO'!$A$7:$O$22,3))</f>
        <v>Zsombor</v>
      </c>
      <c r="H15" s="210"/>
      <c r="I15" s="209" t="str">
        <f>IF($B15="","",VLOOKUP($B15,'Fiú 3 kcs. B ELO'!$A$7:$O$22,4))</f>
        <v>Gyulai Implom József Általános Iskola</v>
      </c>
      <c r="J15" s="205"/>
      <c r="K15" s="211"/>
      <c r="L15" s="212" t="str">
        <f>IF(K15="","",CONCATENATE(VLOOKUP($Y$3,$AB$1:$AK$1,K15)," pont"))</f>
        <v/>
      </c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6"/>
      <c r="B16" s="287"/>
      <c r="C16" s="215"/>
      <c r="D16" s="215"/>
      <c r="E16" s="215"/>
      <c r="F16" s="215"/>
      <c r="G16" s="215"/>
      <c r="H16" s="215"/>
      <c r="I16" s="215"/>
      <c r="J16" s="205"/>
      <c r="K16" s="206"/>
      <c r="L16" s="206"/>
      <c r="M16" s="216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6" t="s">
        <v>157</v>
      </c>
      <c r="B17" s="288"/>
      <c r="C17" s="208" t="str">
        <f>IF($B17="","",VLOOKUP($B17,'Fiú 3 kcs. B ELO'!$A$7:$O$22,5))</f>
        <v/>
      </c>
      <c r="D17" s="208" t="str">
        <f>IF($B17="","",VLOOKUP($B17,'Fiú 3 kcs. B ELO'!$A$7:$O$22,15))</f>
        <v/>
      </c>
      <c r="E17" s="209" t="s">
        <v>383</v>
      </c>
      <c r="F17" s="210"/>
      <c r="G17" s="209" t="s">
        <v>352</v>
      </c>
      <c r="H17" s="210"/>
      <c r="I17" s="141" t="s">
        <v>353</v>
      </c>
      <c r="J17" s="205"/>
      <c r="K17" s="211"/>
      <c r="L17" s="212" t="str">
        <f>IF(K17="","",CONCATENATE(VLOOKUP($Y$3,$AB$1:$AK$1,K17)," pont"))</f>
        <v/>
      </c>
      <c r="M17" s="213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x14ac:dyDescent="0.25">
      <c r="A18" s="206"/>
      <c r="B18" s="287"/>
      <c r="C18" s="215"/>
      <c r="D18" s="215"/>
      <c r="E18" s="215"/>
      <c r="F18" s="215"/>
      <c r="G18" s="215"/>
      <c r="H18" s="215"/>
      <c r="I18" s="215"/>
      <c r="J18" s="205"/>
      <c r="K18" s="206"/>
      <c r="L18" s="206"/>
      <c r="M18" s="216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x14ac:dyDescent="0.25">
      <c r="A19" s="206" t="s">
        <v>157</v>
      </c>
      <c r="B19" s="288"/>
      <c r="C19" s="208" t="str">
        <f>IF($B19="","",VLOOKUP($B19,'Fiú 3 kcs. B ELO'!$A$7:$O$22,5))</f>
        <v/>
      </c>
      <c r="D19" s="208" t="str">
        <f>IF($B19="","",VLOOKUP($B19,'Fiú 3 kcs. B ELO'!$A$7:$O$22,15))</f>
        <v/>
      </c>
      <c r="E19" s="209" t="str">
        <f>UPPER(IF($B19="","",VLOOKUP($B19,'Fiú 3 kcs. B ELO'!$A$7:$O$22,2)))</f>
        <v/>
      </c>
      <c r="F19" s="210"/>
      <c r="G19" s="209" t="str">
        <f>IF($B19="","",VLOOKUP($B19,'Fiú 3 kcs. B ELO'!$A$7:$O$22,3))</f>
        <v/>
      </c>
      <c r="H19" s="210"/>
      <c r="I19" s="209" t="str">
        <f>IF($B19="","",VLOOKUP($B19,'Fiú 3 kcs. B ELO'!$A$7:$O$22,4))</f>
        <v/>
      </c>
      <c r="J19" s="205"/>
      <c r="K19" s="211"/>
      <c r="L19" s="212" t="str">
        <f>IF(K19="","",CONCATENATE(VLOOKUP($Y$3,$AB$1:$AK$1,K19)," pont"))</f>
        <v/>
      </c>
      <c r="M19" s="213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x14ac:dyDescent="0.25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x14ac:dyDescent="0.25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ht="18.75" customHeight="1" x14ac:dyDescent="0.25">
      <c r="A22" s="205"/>
      <c r="B22" s="411"/>
      <c r="C22" s="411"/>
      <c r="D22" s="412" t="str">
        <f>E7</f>
        <v xml:space="preserve">KOVÁCS </v>
      </c>
      <c r="E22" s="412"/>
      <c r="F22" s="412" t="str">
        <f>E9</f>
        <v>SZILÁRDI</v>
      </c>
      <c r="G22" s="412"/>
      <c r="H22" s="412" t="str">
        <f>E11</f>
        <v xml:space="preserve">JANTYIK </v>
      </c>
      <c r="I22" s="412"/>
      <c r="J22" s="205"/>
      <c r="K22" s="205"/>
      <c r="L22" s="205"/>
      <c r="M22" s="289" t="s">
        <v>110</v>
      </c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ht="18.75" customHeight="1" x14ac:dyDescent="0.25">
      <c r="A23" s="218" t="s">
        <v>99</v>
      </c>
      <c r="B23" s="413" t="str">
        <f>E7</f>
        <v xml:space="preserve">KOVÁCS </v>
      </c>
      <c r="C23" s="413"/>
      <c r="D23" s="414"/>
      <c r="E23" s="414"/>
      <c r="F23" s="415" t="s">
        <v>404</v>
      </c>
      <c r="G23" s="416"/>
      <c r="H23" s="429" t="s">
        <v>443</v>
      </c>
      <c r="I23" s="416"/>
      <c r="J23" s="205"/>
      <c r="K23" s="205"/>
      <c r="L23" s="205"/>
      <c r="M23" s="290"/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ht="18.75" customHeight="1" x14ac:dyDescent="0.25">
      <c r="A24" s="218" t="s">
        <v>119</v>
      </c>
      <c r="B24" s="413" t="str">
        <f>E9</f>
        <v>SZILÁRDI</v>
      </c>
      <c r="C24" s="413"/>
      <c r="D24" s="415" t="s">
        <v>403</v>
      </c>
      <c r="E24" s="416"/>
      <c r="F24" s="414"/>
      <c r="G24" s="414"/>
      <c r="H24" s="415" t="s">
        <v>407</v>
      </c>
      <c r="I24" s="416"/>
      <c r="J24" s="205"/>
      <c r="K24" s="205"/>
      <c r="L24" s="205"/>
      <c r="M24" s="290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ht="18.75" customHeight="1" x14ac:dyDescent="0.25">
      <c r="A25" s="218" t="s">
        <v>122</v>
      </c>
      <c r="B25" s="413" t="str">
        <f>E11</f>
        <v xml:space="preserve">JANTYIK </v>
      </c>
      <c r="C25" s="413"/>
      <c r="D25" s="429" t="s">
        <v>443</v>
      </c>
      <c r="E25" s="416"/>
      <c r="F25" s="415" t="s">
        <v>408</v>
      </c>
      <c r="G25" s="416"/>
      <c r="H25" s="414"/>
      <c r="I25" s="414"/>
      <c r="J25" s="205"/>
      <c r="K25" s="205"/>
      <c r="L25" s="205"/>
      <c r="M25" s="290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91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ht="18.75" customHeight="1" x14ac:dyDescent="0.25">
      <c r="A27" s="205"/>
      <c r="B27" s="411"/>
      <c r="C27" s="411"/>
      <c r="D27" s="412" t="str">
        <f>E13</f>
        <v xml:space="preserve">MAGYARI </v>
      </c>
      <c r="E27" s="412"/>
      <c r="F27" s="412" t="str">
        <f>E15</f>
        <v xml:space="preserve">CRAI </v>
      </c>
      <c r="G27" s="412"/>
      <c r="H27" s="412" t="str">
        <f>E17</f>
        <v>TITKOS</v>
      </c>
      <c r="I27" s="412"/>
      <c r="J27" s="412" t="str">
        <f>E19</f>
        <v/>
      </c>
      <c r="K27" s="412"/>
      <c r="L27" s="205"/>
      <c r="M27" s="291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ht="18.75" customHeight="1" x14ac:dyDescent="0.25">
      <c r="A28" s="218" t="s">
        <v>146</v>
      </c>
      <c r="B28" s="413" t="str">
        <f>E13</f>
        <v xml:space="preserve">MAGYARI </v>
      </c>
      <c r="C28" s="413"/>
      <c r="D28" s="414"/>
      <c r="E28" s="414"/>
      <c r="F28" s="415" t="s">
        <v>403</v>
      </c>
      <c r="G28" s="416"/>
      <c r="H28" s="415" t="s">
        <v>405</v>
      </c>
      <c r="I28" s="416"/>
      <c r="J28" s="412"/>
      <c r="K28" s="412"/>
      <c r="L28" s="205"/>
      <c r="M28" s="290"/>
    </row>
    <row r="29" spans="1:37" ht="18.75" customHeight="1" x14ac:dyDescent="0.25">
      <c r="A29" s="218" t="s">
        <v>154</v>
      </c>
      <c r="B29" s="413" t="str">
        <f>E15</f>
        <v xml:space="preserve">CRAI </v>
      </c>
      <c r="C29" s="413"/>
      <c r="D29" s="415" t="s">
        <v>404</v>
      </c>
      <c r="E29" s="416"/>
      <c r="F29" s="414"/>
      <c r="G29" s="414"/>
      <c r="H29" s="415" t="s">
        <v>406</v>
      </c>
      <c r="I29" s="416"/>
      <c r="J29" s="422"/>
      <c r="K29" s="422"/>
      <c r="L29" s="205"/>
      <c r="M29" s="290"/>
    </row>
    <row r="30" spans="1:37" ht="18.75" customHeight="1" x14ac:dyDescent="0.25">
      <c r="A30" s="218" t="s">
        <v>157</v>
      </c>
      <c r="B30" s="413" t="str">
        <f>E17</f>
        <v>TITKOS</v>
      </c>
      <c r="C30" s="413"/>
      <c r="D30" s="415" t="s">
        <v>406</v>
      </c>
      <c r="E30" s="416"/>
      <c r="F30" s="415" t="s">
        <v>405</v>
      </c>
      <c r="G30" s="416"/>
      <c r="H30" s="414"/>
      <c r="I30" s="414"/>
      <c r="J30" s="422"/>
      <c r="K30" s="422"/>
      <c r="L30" s="205"/>
      <c r="M30" s="290"/>
    </row>
    <row r="31" spans="1:37" ht="18.75" customHeight="1" x14ac:dyDescent="0.25">
      <c r="A31" s="218" t="s">
        <v>165</v>
      </c>
      <c r="B31" s="413" t="str">
        <f>E19</f>
        <v/>
      </c>
      <c r="C31" s="413"/>
      <c r="D31" s="422"/>
      <c r="E31" s="422"/>
      <c r="F31" s="422"/>
      <c r="G31" s="422"/>
      <c r="H31" s="412"/>
      <c r="I31" s="412"/>
      <c r="J31" s="420"/>
      <c r="K31" s="420"/>
      <c r="L31" s="205"/>
      <c r="M31" s="290"/>
    </row>
    <row r="32" spans="1:37" ht="18.75" customHeight="1" x14ac:dyDescent="0.25">
      <c r="A32" s="292"/>
      <c r="B32" s="293"/>
      <c r="C32" s="293"/>
      <c r="D32" s="292"/>
      <c r="E32" s="292"/>
      <c r="F32" s="292"/>
      <c r="G32" s="292"/>
      <c r="H32" s="292"/>
      <c r="I32" s="292"/>
      <c r="J32" s="205"/>
      <c r="K32" s="205"/>
      <c r="L32" s="205"/>
      <c r="M32" s="294"/>
    </row>
    <row r="33" spans="1:18" x14ac:dyDescent="0.25">
      <c r="A33" s="205"/>
      <c r="B33" s="205"/>
      <c r="C33" s="205"/>
      <c r="D33" s="205"/>
      <c r="E33" s="205"/>
      <c r="F33" s="205"/>
      <c r="G33" s="205"/>
      <c r="H33" s="205"/>
      <c r="I33" s="205"/>
      <c r="J33" s="205"/>
      <c r="K33" s="205"/>
      <c r="L33" s="205"/>
      <c r="M33" s="205"/>
    </row>
    <row r="34" spans="1:18" x14ac:dyDescent="0.25">
      <c r="A34" s="205" t="s">
        <v>158</v>
      </c>
      <c r="B34" s="205"/>
      <c r="C34" s="419" t="str">
        <f>IF(M23=1,B23,IF(M24=1,B24,IF(M25=1,B25,"")))</f>
        <v/>
      </c>
      <c r="D34" s="419"/>
      <c r="E34" s="206" t="s">
        <v>159</v>
      </c>
      <c r="F34" s="419" t="str">
        <f>IF(M28=1,B28,IF(M29=1,B29,IF(M30=1,B30,IF(M31=1,B31,""))))</f>
        <v/>
      </c>
      <c r="G34" s="419"/>
      <c r="H34" s="205"/>
      <c r="I34" s="219"/>
      <c r="J34" s="205"/>
      <c r="K34" s="205"/>
      <c r="L34" s="205"/>
      <c r="M34" s="205"/>
    </row>
    <row r="35" spans="1:18" x14ac:dyDescent="0.25">
      <c r="A35" s="205"/>
      <c r="B35" s="205"/>
      <c r="C35" s="205"/>
      <c r="D35" s="205"/>
      <c r="E35" s="205"/>
      <c r="F35" s="206"/>
      <c r="G35" s="206"/>
      <c r="H35" s="205"/>
      <c r="I35" s="205"/>
      <c r="J35" s="205"/>
      <c r="K35" s="205"/>
      <c r="L35" s="205"/>
      <c r="M35" s="205"/>
    </row>
    <row r="36" spans="1:18" x14ac:dyDescent="0.25">
      <c r="A36" s="205" t="s">
        <v>160</v>
      </c>
      <c r="B36" s="205"/>
      <c r="C36" s="419" t="str">
        <f>IF(M23=2,B23,IF(M24=2,B24,IF(M25=2,B25,"")))</f>
        <v/>
      </c>
      <c r="D36" s="419"/>
      <c r="E36" s="206" t="s">
        <v>159</v>
      </c>
      <c r="F36" s="419" t="str">
        <f>IF(M28=2,B28,IF(M29=2,B29,IF(M30=2,B30,IF(M31=2,B31,""))))</f>
        <v/>
      </c>
      <c r="G36" s="419"/>
      <c r="H36" s="205"/>
      <c r="I36" s="219"/>
      <c r="J36" s="205"/>
      <c r="K36" s="205"/>
      <c r="L36" s="205"/>
      <c r="M36" s="205"/>
    </row>
    <row r="37" spans="1:18" x14ac:dyDescent="0.25">
      <c r="A37" s="205"/>
      <c r="B37" s="205"/>
      <c r="C37" s="206"/>
      <c r="D37" s="206"/>
      <c r="E37" s="206"/>
      <c r="F37" s="206"/>
      <c r="G37" s="206"/>
      <c r="H37" s="205"/>
      <c r="I37" s="205"/>
      <c r="J37" s="205"/>
      <c r="K37" s="205"/>
      <c r="L37" s="205"/>
      <c r="M37" s="205"/>
    </row>
    <row r="38" spans="1:18" x14ac:dyDescent="0.25">
      <c r="A38" s="205" t="s">
        <v>161</v>
      </c>
      <c r="B38" s="205"/>
      <c r="C38" s="419" t="str">
        <f>IF(M23=3,B23,IF(M24=3,B24,IF(M25=3,B25,"")))</f>
        <v/>
      </c>
      <c r="D38" s="419"/>
      <c r="E38" s="206" t="s">
        <v>159</v>
      </c>
      <c r="F38" s="419" t="str">
        <f>IF(M28=3,B28,IF(M29=3,B29,IF(M30=3,B30,IF(M31=3,B31,""))))</f>
        <v/>
      </c>
      <c r="G38" s="419"/>
      <c r="H38" s="205"/>
      <c r="I38" s="219"/>
      <c r="J38" s="205"/>
      <c r="K38" s="205"/>
      <c r="L38" s="205"/>
      <c r="M38" s="205"/>
    </row>
    <row r="39" spans="1:18" x14ac:dyDescent="0.25">
      <c r="A39" s="205"/>
      <c r="B39" s="205"/>
      <c r="C39" s="205"/>
      <c r="D39" s="205"/>
      <c r="E39" s="205"/>
      <c r="F39" s="205"/>
      <c r="G39" s="205"/>
      <c r="H39" s="205"/>
      <c r="I39" s="205"/>
      <c r="J39" s="205"/>
      <c r="K39" s="205"/>
      <c r="L39" s="205"/>
      <c r="M39" s="205"/>
    </row>
    <row r="40" spans="1:18" x14ac:dyDescent="0.25">
      <c r="A40" s="205"/>
      <c r="B40" s="205"/>
      <c r="C40" s="205"/>
      <c r="D40" s="205"/>
      <c r="E40" s="205"/>
      <c r="F40" s="205"/>
      <c r="G40" s="205"/>
      <c r="H40" s="205"/>
      <c r="I40" s="205"/>
      <c r="J40" s="205"/>
      <c r="K40" s="205"/>
      <c r="L40" s="219"/>
      <c r="M40" s="205"/>
    </row>
    <row r="41" spans="1:18" x14ac:dyDescent="0.25">
      <c r="A41" s="220" t="s">
        <v>108</v>
      </c>
      <c r="B41" s="221"/>
      <c r="C41" s="222"/>
      <c r="D41" s="223" t="s">
        <v>126</v>
      </c>
      <c r="E41" s="224" t="s">
        <v>127</v>
      </c>
      <c r="F41" s="225"/>
      <c r="G41" s="223" t="s">
        <v>126</v>
      </c>
      <c r="H41" s="224" t="s">
        <v>128</v>
      </c>
      <c r="I41" s="226"/>
      <c r="J41" s="224" t="s">
        <v>129</v>
      </c>
      <c r="K41" s="227" t="s">
        <v>130</v>
      </c>
      <c r="L41" s="30"/>
      <c r="M41" s="225"/>
      <c r="P41" s="230"/>
      <c r="Q41" s="230"/>
      <c r="R41" s="190"/>
    </row>
    <row r="42" spans="1:18" x14ac:dyDescent="0.25">
      <c r="A42" s="231" t="s">
        <v>131</v>
      </c>
      <c r="B42" s="232"/>
      <c r="C42" s="233"/>
      <c r="D42" s="234">
        <v>1</v>
      </c>
      <c r="E42" s="417" t="str">
        <f>IF(D42&gt;$R$44,0,UPPER(VLOOKUP(D42,'Fiú 3 kcs. B ELO'!$A$7:$Q$134,2)))</f>
        <v xml:space="preserve">BALLA </v>
      </c>
      <c r="F42" s="417"/>
      <c r="G42" s="235" t="s">
        <v>132</v>
      </c>
      <c r="H42" s="232"/>
      <c r="I42" s="236"/>
      <c r="J42" s="237"/>
      <c r="K42" s="238" t="s">
        <v>133</v>
      </c>
      <c r="L42" s="239"/>
      <c r="M42" s="257"/>
      <c r="P42" s="191"/>
      <c r="Q42" s="191"/>
      <c r="R42" s="241"/>
    </row>
    <row r="43" spans="1:18" x14ac:dyDescent="0.25">
      <c r="A43" s="242" t="s">
        <v>134</v>
      </c>
      <c r="B43" s="243"/>
      <c r="C43" s="244"/>
      <c r="D43" s="245">
        <v>2</v>
      </c>
      <c r="E43" s="418" t="str">
        <f>IF(D43&gt;$R$44,0,UPPER(VLOOKUP(D43,'Fiú 3 kcs. B ELO'!$A$7:$Q$134,2)))</f>
        <v>FÉTH</v>
      </c>
      <c r="F43" s="418"/>
      <c r="G43" s="246" t="s">
        <v>135</v>
      </c>
      <c r="H43" s="247"/>
      <c r="I43" s="248"/>
      <c r="J43" s="249"/>
      <c r="K43" s="250"/>
      <c r="L43" s="219"/>
      <c r="M43" s="251"/>
      <c r="P43" s="241"/>
      <c r="Q43" s="252"/>
      <c r="R43" s="241"/>
    </row>
    <row r="44" spans="1:18" x14ac:dyDescent="0.25">
      <c r="A44" s="253"/>
      <c r="B44" s="254"/>
      <c r="C44" s="255"/>
      <c r="D44" s="245"/>
      <c r="E44" s="256"/>
      <c r="F44" s="205"/>
      <c r="G44" s="246" t="s">
        <v>136</v>
      </c>
      <c r="H44" s="247"/>
      <c r="I44" s="248"/>
      <c r="J44" s="249"/>
      <c r="K44" s="238" t="s">
        <v>137</v>
      </c>
      <c r="L44" s="239"/>
      <c r="M44" s="257"/>
      <c r="P44" s="191"/>
      <c r="Q44" s="191"/>
      <c r="R44" s="274">
        <f>MIN(4,'Fiú 3 kcs. B ELO'!Q2)</f>
        <v>4</v>
      </c>
    </row>
    <row r="45" spans="1:18" x14ac:dyDescent="0.25">
      <c r="A45" s="258"/>
      <c r="B45" s="259"/>
      <c r="C45" s="260"/>
      <c r="D45" s="245"/>
      <c r="E45" s="256"/>
      <c r="F45" s="205"/>
      <c r="G45" s="246" t="s">
        <v>138</v>
      </c>
      <c r="H45" s="247"/>
      <c r="I45" s="248"/>
      <c r="J45" s="249"/>
      <c r="K45" s="261"/>
      <c r="L45" s="205"/>
      <c r="M45" s="240"/>
      <c r="P45" s="241"/>
      <c r="Q45" s="252"/>
      <c r="R45" s="241"/>
    </row>
    <row r="46" spans="1:18" x14ac:dyDescent="0.25">
      <c r="A46" s="262"/>
      <c r="B46" s="49"/>
      <c r="C46" s="263"/>
      <c r="D46" s="245"/>
      <c r="E46" s="256"/>
      <c r="F46" s="205"/>
      <c r="G46" s="246" t="s">
        <v>139</v>
      </c>
      <c r="H46" s="247"/>
      <c r="I46" s="248"/>
      <c r="J46" s="249"/>
      <c r="K46" s="242"/>
      <c r="L46" s="219"/>
      <c r="M46" s="251"/>
      <c r="P46" s="241"/>
      <c r="Q46" s="252"/>
      <c r="R46" s="241"/>
    </row>
    <row r="47" spans="1:18" x14ac:dyDescent="0.25">
      <c r="A47" s="264"/>
      <c r="B47" s="14"/>
      <c r="C47" s="260"/>
      <c r="D47" s="245"/>
      <c r="E47" s="256"/>
      <c r="F47" s="205"/>
      <c r="G47" s="246" t="s">
        <v>140</v>
      </c>
      <c r="H47" s="247"/>
      <c r="I47" s="248"/>
      <c r="J47" s="249"/>
      <c r="K47" s="238" t="s">
        <v>33</v>
      </c>
      <c r="L47" s="239"/>
      <c r="M47" s="257"/>
      <c r="P47" s="191"/>
      <c r="Q47" s="191"/>
      <c r="R47" s="241"/>
    </row>
    <row r="48" spans="1:18" x14ac:dyDescent="0.25">
      <c r="A48" s="264"/>
      <c r="B48" s="14"/>
      <c r="C48" s="265"/>
      <c r="D48" s="245"/>
      <c r="E48" s="256"/>
      <c r="F48" s="205"/>
      <c r="G48" s="246" t="s">
        <v>141</v>
      </c>
      <c r="H48" s="247"/>
      <c r="I48" s="248"/>
      <c r="J48" s="249"/>
      <c r="K48" s="261"/>
      <c r="L48" s="205"/>
      <c r="M48" s="240"/>
      <c r="P48" s="241"/>
      <c r="Q48" s="252"/>
      <c r="R48" s="241"/>
    </row>
    <row r="49" spans="1:18" x14ac:dyDescent="0.25">
      <c r="A49" s="266"/>
      <c r="B49" s="267"/>
      <c r="C49" s="268"/>
      <c r="D49" s="269"/>
      <c r="E49" s="270"/>
      <c r="F49" s="219"/>
      <c r="G49" s="271" t="s">
        <v>142</v>
      </c>
      <c r="H49" s="243"/>
      <c r="I49" s="272"/>
      <c r="J49" s="273"/>
      <c r="K49" s="242">
        <f>L4</f>
        <v>0</v>
      </c>
      <c r="L49" s="219"/>
      <c r="M49" s="251"/>
      <c r="P49" s="241"/>
      <c r="Q49" s="252"/>
      <c r="R49" s="274"/>
    </row>
  </sheetData>
  <sheetProtection selectLockedCells="1" selectUnlockedCells="1"/>
  <mergeCells count="51">
    <mergeCell ref="E42:F42"/>
    <mergeCell ref="E43:F43"/>
    <mergeCell ref="C34:D34"/>
    <mergeCell ref="F34:G34"/>
    <mergeCell ref="C36:D36"/>
    <mergeCell ref="F36:G36"/>
    <mergeCell ref="C38:D38"/>
    <mergeCell ref="F38:G38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9:C29"/>
    <mergeCell ref="D29:E29"/>
    <mergeCell ref="F29:G29"/>
    <mergeCell ref="H29:I29"/>
    <mergeCell ref="J29:K29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 E19">
    <cfRule type="cellIs" dxfId="20" priority="2" stopIfTrue="1" operator="equal">
      <formula>"Bye"</formula>
    </cfRule>
  </conditionalFormatting>
  <conditionalFormatting sqref="R44 R49">
    <cfRule type="expression" dxfId="19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Munka59">
    <tabColor indexed="11"/>
  </sheetPr>
  <dimension ref="A1:AK53"/>
  <sheetViews>
    <sheetView showZeros="0" topLeftCell="A8" workbookViewId="0">
      <selection activeCell="R32" sqref="R32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IF(Y5=1,CONCATENATE(VLOOKUP(Y3,AA16:AH30,2)),CONCATENATE(VLOOKUP(Y3,AA2:AK13,2)))</f>
        <v>#N/A</v>
      </c>
      <c r="AC1" s="178" t="e">
        <f>IF(Y5=1,CONCATENATE(VLOOKUP(Y3,AA16:AK30,3)),CONCATENATE(VLOOKUP(Y3,AA2:AK13,3)))</f>
        <v>#N/A</v>
      </c>
      <c r="AD1" s="178" t="e">
        <f>IF(Y5=1,CONCATENATE(VLOOKUP(Y3,AA16:AK30,4)),CONCATENATE(VLOOKUP(Y3,AA2:AK13,4)))</f>
        <v>#N/A</v>
      </c>
      <c r="AE1" s="178" t="e">
        <f>IF(Y5=1,CONCATENATE(VLOOKUP(Y3,AA16:AK30,5)),CONCATENATE(VLOOKUP(Y3,AA2:AK13,5)))</f>
        <v>#N/A</v>
      </c>
      <c r="AF1" s="178" t="e">
        <f>IF(Y5=1,CONCATENATE(VLOOKUP(Y3,AA16:AK30,6)),CONCATENATE(VLOOKUP(Y3,AA2:AK13,6)))</f>
        <v>#N/A</v>
      </c>
      <c r="AG1" s="178" t="e">
        <f>IF(Y5=1,CONCATENATE(VLOOKUP(Y3,AA16:AK30,7)),CONCATENATE(VLOOKUP(Y3,AA2:AK13,7)))</f>
        <v>#N/A</v>
      </c>
      <c r="AH1" s="178" t="e">
        <f>IF(Y5=1,CONCATENATE(VLOOKUP(Y3,AA16:AK30,8)),CONCATENATE(VLOOKUP(Y3,AA2:AK13,8)))</f>
        <v>#N/A</v>
      </c>
      <c r="AI1" s="178" t="e">
        <f>IF(Y5=1,CONCATENATE(VLOOKUP(Y3,AA16:AK30,9)),CONCATENATE(VLOOKUP(Y3,AA2:AK13,9)))</f>
        <v>#N/A</v>
      </c>
      <c r="AJ1" s="178" t="e">
        <f>IF(Y5=1,CONCATENATE(VLOOKUP(Y3,AA16:AK30,10)),CONCATENATE(VLOOKUP(Y3,AA2:AK13,10)))</f>
        <v>#N/A</v>
      </c>
      <c r="AK1" s="178" t="e">
        <f>IF(Y5=1,CONCATENATE(VLOOKUP(Y3,AA16:AK30,11)),CONCATENATE(VLOOKUP(Y3,AA2:AK13,11)))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Altalanos!$D$8</f>
        <v>Fiú 3 kcs. B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2" t="s">
        <v>100</v>
      </c>
      <c r="R3" s="188" t="s">
        <v>101</v>
      </c>
      <c r="S3" s="188" t="s">
        <v>143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Q4" s="200" t="s">
        <v>103</v>
      </c>
      <c r="R4" s="201" t="s">
        <v>104</v>
      </c>
      <c r="S4" s="201" t="s">
        <v>144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S5" s="204" t="s">
        <v>145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82" t="s">
        <v>99</v>
      </c>
      <c r="B7" s="283">
        <v>6</v>
      </c>
      <c r="C7" s="208">
        <f>IF($B7="","",VLOOKUP($B7,'Fiú 3 kcs. B ELO'!$A$7:$O$22,5))</f>
        <v>0</v>
      </c>
      <c r="D7" s="208">
        <f>IF($B7="","",VLOOKUP($B7,'Fiú 3 kcs. B ELO'!$A$7:$O$22,15))</f>
        <v>0</v>
      </c>
      <c r="E7" s="284" t="str">
        <f>UPPER(IF($B7="","",VLOOKUP($B7,'Fiú 3 kcs. B ELO'!$A$7:$O$22,2)))</f>
        <v xml:space="preserve">BERKI </v>
      </c>
      <c r="F7" s="285"/>
      <c r="G7" s="284" t="str">
        <f>IF($B7="","",VLOOKUP($B7,'Fiú 3 kcs. B ELO'!$A$7:$O$22,3))</f>
        <v>Benett</v>
      </c>
      <c r="H7" s="285"/>
      <c r="I7" s="284" t="str">
        <f>IF($B7="","",VLOOKUP($B7,'Fiú 3 kcs. B ELO'!$A$7:$O$22,4))</f>
        <v>Irinyi János Református Oktatási Központ - Óvoda, Általános Iskola, Technikum, Szakgimnázium és Diákotthon</v>
      </c>
      <c r="J7" s="205"/>
      <c r="K7" s="211"/>
      <c r="L7" s="212" t="str">
        <f>IF(K7="","",CONCATENATE(VLOOKUP($Y$3,$AB$1:$AK$1,K7)," pont"))</f>
        <v/>
      </c>
      <c r="M7" s="213"/>
      <c r="Q7" s="192" t="s">
        <v>100</v>
      </c>
      <c r="R7" s="280" t="s">
        <v>166</v>
      </c>
      <c r="S7" s="280" t="s">
        <v>167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87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Q8" s="200" t="s">
        <v>103</v>
      </c>
      <c r="R8" s="281" t="s">
        <v>163</v>
      </c>
      <c r="S8" s="281" t="s">
        <v>168</v>
      </c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88"/>
      <c r="C9" s="208" t="str">
        <f>IF($B9="","",VLOOKUP($B9,'Fiú 3 kcs. B ELO'!$A$7:$O$22,5))</f>
        <v/>
      </c>
      <c r="D9" s="208" t="str">
        <f>IF($B9="","",VLOOKUP($B9,'Fiú 3 kcs. B ELO'!$A$7:$O$22,15))</f>
        <v/>
      </c>
      <c r="E9" s="209" t="s">
        <v>370</v>
      </c>
      <c r="F9" s="210"/>
      <c r="G9" s="209" t="s">
        <v>354</v>
      </c>
      <c r="H9" s="210"/>
      <c r="I9" s="141" t="s">
        <v>355</v>
      </c>
      <c r="J9" s="205"/>
      <c r="K9" s="211"/>
      <c r="L9" s="212" t="str">
        <f>IF(K9="","",CONCATENATE(VLOOKUP($Y$3,$AB$1:$AK$1,K9)," pont"))</f>
        <v/>
      </c>
      <c r="M9" s="213"/>
      <c r="Q9" s="203" t="s">
        <v>113</v>
      </c>
      <c r="R9" s="286" t="s">
        <v>155</v>
      </c>
      <c r="S9" s="286" t="s">
        <v>169</v>
      </c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87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88">
        <v>1</v>
      </c>
      <c r="C11" s="208">
        <f>IF($B11="","",VLOOKUP($B11,'Fiú 3 kcs. B ELO'!$A$7:$O$22,5))</f>
        <v>0</v>
      </c>
      <c r="D11" s="208">
        <f>IF($B11="","",VLOOKUP($B11,'Fiú 3 kcs. B ELO'!$A$7:$O$22,15))</f>
        <v>0</v>
      </c>
      <c r="E11" s="209" t="str">
        <f>UPPER(IF($B11="","",VLOOKUP($B11,'Fiú 3 kcs. B ELO'!$A$7:$O$22,2)))</f>
        <v xml:space="preserve">BALLA </v>
      </c>
      <c r="F11" s="210"/>
      <c r="G11" s="209" t="str">
        <f>IF($B11="","",VLOOKUP($B11,'Fiú 3 kcs. B ELO'!$A$7:$O$22,3))</f>
        <v>Ádám</v>
      </c>
      <c r="H11" s="210"/>
      <c r="I11" s="209" t="str">
        <f>IF($B11="","",VLOOKUP($B11,'Fiú 3 kcs. B ELO'!$A$7:$O$22,4))</f>
        <v>Magyarországi Német Általános Művelődési Központ</v>
      </c>
      <c r="J11" s="205"/>
      <c r="K11" s="211">
        <v>1</v>
      </c>
      <c r="L11" s="212" t="e">
        <f>IF(K11="","",CONCATENATE(VLOOKUP($Y$3,$AB$1:$AK$1,K11)," pont"))</f>
        <v>#N/A</v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82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95" t="s">
        <v>146</v>
      </c>
      <c r="B13" s="296"/>
      <c r="C13" s="208" t="str">
        <f>IF($B13="","",VLOOKUP($B13,'Fiú 3 kcs. B ELO'!$A$7:$O$22,5))</f>
        <v/>
      </c>
      <c r="D13" s="208" t="str">
        <f>IF($B13="","",VLOOKUP($B13,'Fiú 3 kcs. B ELO'!$A$7:$O$22,15))</f>
        <v/>
      </c>
      <c r="E13" s="209" t="s">
        <v>371</v>
      </c>
      <c r="F13" s="210"/>
      <c r="G13" s="209" t="s">
        <v>315</v>
      </c>
      <c r="H13" s="210"/>
      <c r="I13" s="402" t="s">
        <v>348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87"/>
      <c r="C14" s="215"/>
      <c r="D14" s="215"/>
      <c r="E14" s="215"/>
      <c r="F14" s="215"/>
      <c r="G14" s="215"/>
      <c r="H14" s="215"/>
      <c r="I14" s="215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82" t="s">
        <v>154</v>
      </c>
      <c r="B15" s="297">
        <v>7</v>
      </c>
      <c r="C15" s="208">
        <f>IF($B15="","",VLOOKUP($B15,'Fiú 3 kcs. B ELO'!$A$7:$O$22,5))</f>
        <v>0</v>
      </c>
      <c r="D15" s="298">
        <f>IF($B15="","",VLOOKUP($B15,'Fiú 3 kcs. B ELO'!$A$7:$O$22,15))</f>
        <v>0</v>
      </c>
      <c r="E15" s="284" t="str">
        <f>UPPER(IF($B15="","",VLOOKUP($B15,'Fiú 3 kcs. B ELO'!$A$7:$O$22,2)))</f>
        <v xml:space="preserve">KOMLÓSY </v>
      </c>
      <c r="F15" s="285"/>
      <c r="G15" s="284" t="str">
        <f>IF($B15="","",VLOOKUP($B15,'Fiú 3 kcs. B ELO'!$A$7:$O$22,3))</f>
        <v>Nimród</v>
      </c>
      <c r="H15" s="285"/>
      <c r="I15" s="284" t="str">
        <f>IF($B15="","",VLOOKUP($B15,'Fiú 3 kcs. B ELO'!$A$7:$O$22,4))</f>
        <v>Kazincbarcikai Pollack Mihály Általános Iskola</v>
      </c>
      <c r="J15" s="205"/>
      <c r="K15" s="211">
        <v>1</v>
      </c>
      <c r="L15" s="212" t="e">
        <f>IF(K15="","",CONCATENATE(VLOOKUP($Y$3,$AB$1:$AK$1,K15)," pont"))</f>
        <v>#N/A</v>
      </c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6"/>
      <c r="B16" s="287"/>
      <c r="C16" s="215"/>
      <c r="D16" s="215"/>
      <c r="E16" s="215"/>
      <c r="F16" s="215"/>
      <c r="G16" s="215"/>
      <c r="H16" s="215"/>
      <c r="I16" s="215"/>
      <c r="J16" s="205"/>
      <c r="K16" s="206"/>
      <c r="L16" s="206"/>
      <c r="M16" s="216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6" t="s">
        <v>157</v>
      </c>
      <c r="B17" s="288"/>
      <c r="C17" s="208" t="str">
        <f>IF($B17="","",VLOOKUP($B17,'Fiú 3 kcs. B ELO'!$A$7:$O$22,5))</f>
        <v/>
      </c>
      <c r="D17" s="208" t="str">
        <f>IF($B17="","",VLOOKUP($B17,'Fiú 3 kcs. B ELO'!$A$7:$O$22,15))</f>
        <v/>
      </c>
      <c r="E17" s="209" t="s">
        <v>385</v>
      </c>
      <c r="F17" s="210"/>
      <c r="G17" s="209" t="s">
        <v>332</v>
      </c>
      <c r="H17" s="210"/>
      <c r="I17" s="141" t="s">
        <v>342</v>
      </c>
      <c r="J17" s="205"/>
      <c r="K17" s="211"/>
      <c r="L17" s="212" t="str">
        <f>IF(K17="","",CONCATENATE(VLOOKUP($Y$3,$AB$1:$AK$1,K17)," pont"))</f>
        <v/>
      </c>
      <c r="M17" s="213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x14ac:dyDescent="0.25">
      <c r="A18" s="206"/>
      <c r="B18" s="287"/>
      <c r="C18" s="215"/>
      <c r="D18" s="215"/>
      <c r="E18" s="215"/>
      <c r="F18" s="215"/>
      <c r="G18" s="215"/>
      <c r="H18" s="215"/>
      <c r="I18" s="215"/>
      <c r="J18" s="205"/>
      <c r="K18" s="206"/>
      <c r="L18" s="206"/>
      <c r="M18" s="216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x14ac:dyDescent="0.25">
      <c r="A19" s="295" t="s">
        <v>165</v>
      </c>
      <c r="B19" s="288">
        <v>2</v>
      </c>
      <c r="C19" s="208">
        <f>IF($B19="","",VLOOKUP($B19,'Fiú 3 kcs. B ELO'!$A$7:$O$22,5))</f>
        <v>0</v>
      </c>
      <c r="D19" s="208">
        <f>IF($B19="","",VLOOKUP($B19,'Fiú 3 kcs. B ELO'!$A$7:$O$22,15))</f>
        <v>0</v>
      </c>
      <c r="E19" s="209" t="str">
        <f>UPPER(IF($B19="","",VLOOKUP($B19,'Fiú 3 kcs. B ELO'!$A$7:$O$22,2)))</f>
        <v>FÉTH</v>
      </c>
      <c r="F19" s="210"/>
      <c r="G19" s="209" t="str">
        <f>IF($B19="","",VLOOKUP($B19,'Fiú 3 kcs. B ELO'!$A$7:$O$22,3))</f>
        <v>Péter</v>
      </c>
      <c r="H19" s="210"/>
      <c r="I19" s="209" t="str">
        <f>IF($B19="","",VLOOKUP($B19,'Fiú 3 kcs. B ELO'!$A$7:$O$22,4))</f>
        <v>Park Utcai Katolikus Általános Iskola és Óvoda Mohács</v>
      </c>
      <c r="J19" s="205"/>
      <c r="K19" s="211"/>
      <c r="L19" s="212" t="str">
        <f>IF(K19="","",CONCATENATE(VLOOKUP($Y$3,$AB$1:$AK$1,K19)," pont"))</f>
        <v/>
      </c>
      <c r="M19" s="213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x14ac:dyDescent="0.25">
      <c r="A20" s="206"/>
      <c r="B20" s="287"/>
      <c r="C20" s="215"/>
      <c r="D20" s="215"/>
      <c r="E20" s="215"/>
      <c r="F20" s="215"/>
      <c r="G20" s="215"/>
      <c r="H20" s="215"/>
      <c r="I20" s="215"/>
      <c r="J20" s="205"/>
      <c r="K20" s="206"/>
      <c r="L20" s="206"/>
      <c r="M20" s="216"/>
      <c r="Y20" s="187"/>
      <c r="Z20" s="187"/>
      <c r="AA20" s="187" t="s">
        <v>105</v>
      </c>
      <c r="AB20" s="187">
        <v>200</v>
      </c>
      <c r="AC20" s="187">
        <v>150</v>
      </c>
      <c r="AD20" s="187">
        <v>130</v>
      </c>
      <c r="AE20" s="187">
        <v>110</v>
      </c>
      <c r="AF20" s="187">
        <v>95</v>
      </c>
      <c r="AG20" s="187">
        <v>80</v>
      </c>
      <c r="AH20" s="187">
        <v>70</v>
      </c>
      <c r="AI20" s="187">
        <v>60</v>
      </c>
      <c r="AJ20" s="187">
        <v>55</v>
      </c>
      <c r="AK20" s="187">
        <v>50</v>
      </c>
    </row>
    <row r="21" spans="1:37" x14ac:dyDescent="0.25">
      <c r="A21" s="295" t="s">
        <v>170</v>
      </c>
      <c r="B21" s="288"/>
      <c r="C21" s="208" t="str">
        <f>IF($B21="","",VLOOKUP($B21,'Fiú 3 kcs. B ELO'!$A$7:$O$22,5))</f>
        <v/>
      </c>
      <c r="D21" s="208" t="str">
        <f>IF($B21="","",VLOOKUP($B21,'Fiú 3 kcs. B ELO'!$A$7:$O$22,15))</f>
        <v/>
      </c>
      <c r="E21" s="209" t="s">
        <v>372</v>
      </c>
      <c r="F21" s="210"/>
      <c r="G21" s="209" t="s">
        <v>339</v>
      </c>
      <c r="H21" s="210"/>
      <c r="I21" s="141" t="s">
        <v>340</v>
      </c>
      <c r="J21" s="205"/>
      <c r="K21" s="211"/>
      <c r="L21" s="212" t="str">
        <f>IF(K21="","",CONCATENATE(VLOOKUP($Y$3,$AB$1:$AK$1,K21)," pont"))</f>
        <v/>
      </c>
      <c r="M21" s="213"/>
      <c r="Y21" s="187"/>
      <c r="Z21" s="187"/>
      <c r="AA21" s="187" t="s">
        <v>115</v>
      </c>
      <c r="AB21" s="187">
        <v>150</v>
      </c>
      <c r="AC21" s="187">
        <v>120</v>
      </c>
      <c r="AD21" s="187">
        <v>100</v>
      </c>
      <c r="AE21" s="187">
        <v>80</v>
      </c>
      <c r="AF21" s="187">
        <v>70</v>
      </c>
      <c r="AG21" s="187">
        <v>60</v>
      </c>
      <c r="AH21" s="187">
        <v>55</v>
      </c>
      <c r="AI21" s="187">
        <v>50</v>
      </c>
      <c r="AJ21" s="187">
        <v>45</v>
      </c>
      <c r="AK21" s="187">
        <v>40</v>
      </c>
    </row>
    <row r="22" spans="1:37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Y22" s="187"/>
      <c r="Z22" s="187"/>
      <c r="AA22" s="187" t="s">
        <v>116</v>
      </c>
      <c r="AB22" s="187">
        <v>120</v>
      </c>
      <c r="AC22" s="187">
        <v>90</v>
      </c>
      <c r="AD22" s="187">
        <v>65</v>
      </c>
      <c r="AE22" s="187">
        <v>55</v>
      </c>
      <c r="AF22" s="187">
        <v>50</v>
      </c>
      <c r="AG22" s="187">
        <v>45</v>
      </c>
      <c r="AH22" s="187">
        <v>40</v>
      </c>
      <c r="AI22" s="187">
        <v>35</v>
      </c>
      <c r="AJ22" s="187">
        <v>25</v>
      </c>
      <c r="AK22" s="187">
        <v>20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117</v>
      </c>
      <c r="AB23" s="187">
        <v>90</v>
      </c>
      <c r="AC23" s="187">
        <v>60</v>
      </c>
      <c r="AD23" s="187">
        <v>45</v>
      </c>
      <c r="AE23" s="187">
        <v>34</v>
      </c>
      <c r="AF23" s="187">
        <v>27</v>
      </c>
      <c r="AG23" s="187">
        <v>22</v>
      </c>
      <c r="AH23" s="187">
        <v>18</v>
      </c>
      <c r="AI23" s="187">
        <v>15</v>
      </c>
      <c r="AJ23" s="187">
        <v>12</v>
      </c>
      <c r="AK23" s="187">
        <v>9</v>
      </c>
    </row>
    <row r="24" spans="1:37" ht="18.75" customHeight="1" x14ac:dyDescent="0.25">
      <c r="A24" s="205"/>
      <c r="B24" s="411"/>
      <c r="C24" s="411"/>
      <c r="D24" s="412" t="str">
        <f>E7</f>
        <v xml:space="preserve">BERKI </v>
      </c>
      <c r="E24" s="412"/>
      <c r="F24" s="412" t="str">
        <f>E9</f>
        <v>TÓTH</v>
      </c>
      <c r="G24" s="412"/>
      <c r="H24" s="412" t="str">
        <f>E11</f>
        <v xml:space="preserve">BALLA </v>
      </c>
      <c r="I24" s="412"/>
      <c r="J24" s="412" t="str">
        <f>E13</f>
        <v>CSÉCS-VARGA</v>
      </c>
      <c r="K24" s="412"/>
      <c r="L24" s="205"/>
      <c r="M24" s="289" t="s">
        <v>110</v>
      </c>
      <c r="Y24" s="187"/>
      <c r="Z24" s="187"/>
      <c r="AA24" s="187" t="s">
        <v>118</v>
      </c>
      <c r="AB24" s="187">
        <v>60</v>
      </c>
      <c r="AC24" s="187">
        <v>40</v>
      </c>
      <c r="AD24" s="187">
        <v>30</v>
      </c>
      <c r="AE24" s="187">
        <v>20</v>
      </c>
      <c r="AF24" s="187">
        <v>18</v>
      </c>
      <c r="AG24" s="187">
        <v>15</v>
      </c>
      <c r="AH24" s="187">
        <v>12</v>
      </c>
      <c r="AI24" s="187">
        <v>10</v>
      </c>
      <c r="AJ24" s="187">
        <v>8</v>
      </c>
      <c r="AK24" s="187">
        <v>6</v>
      </c>
    </row>
    <row r="25" spans="1:37" ht="18.75" customHeight="1" x14ac:dyDescent="0.25">
      <c r="A25" s="218" t="s">
        <v>99</v>
      </c>
      <c r="B25" s="413" t="str">
        <f>E7</f>
        <v xml:space="preserve">BERKI </v>
      </c>
      <c r="C25" s="413"/>
      <c r="D25" s="414"/>
      <c r="E25" s="414"/>
      <c r="F25" s="415" t="s">
        <v>403</v>
      </c>
      <c r="G25" s="416"/>
      <c r="H25" s="415" t="s">
        <v>406</v>
      </c>
      <c r="I25" s="416"/>
      <c r="J25" s="423" t="s">
        <v>410</v>
      </c>
      <c r="K25" s="412"/>
      <c r="L25" s="205"/>
      <c r="M25" s="290"/>
      <c r="Y25" s="187"/>
      <c r="Z25" s="187"/>
      <c r="AA25" s="187" t="s">
        <v>120</v>
      </c>
      <c r="AB25" s="187">
        <v>40</v>
      </c>
      <c r="AC25" s="187">
        <v>25</v>
      </c>
      <c r="AD25" s="187">
        <v>18</v>
      </c>
      <c r="AE25" s="187">
        <v>13</v>
      </c>
      <c r="AF25" s="187">
        <v>8</v>
      </c>
      <c r="AG25" s="187">
        <v>7</v>
      </c>
      <c r="AH25" s="187">
        <v>6</v>
      </c>
      <c r="AI25" s="187">
        <v>5</v>
      </c>
      <c r="AJ25" s="187">
        <v>4</v>
      </c>
      <c r="AK25" s="187">
        <v>3</v>
      </c>
    </row>
    <row r="26" spans="1:37" ht="18.75" customHeight="1" x14ac:dyDescent="0.25">
      <c r="A26" s="218" t="s">
        <v>119</v>
      </c>
      <c r="B26" s="413" t="str">
        <f>E9</f>
        <v>TÓTH</v>
      </c>
      <c r="C26" s="413"/>
      <c r="D26" s="415" t="s">
        <v>404</v>
      </c>
      <c r="E26" s="416"/>
      <c r="F26" s="414"/>
      <c r="G26" s="414"/>
      <c r="H26" s="415" t="s">
        <v>408</v>
      </c>
      <c r="I26" s="416"/>
      <c r="J26" s="415" t="s">
        <v>415</v>
      </c>
      <c r="K26" s="416"/>
      <c r="L26" s="205"/>
      <c r="M26" s="290"/>
      <c r="Y26" s="187"/>
      <c r="Z26" s="187"/>
      <c r="AA26" s="187" t="s">
        <v>121</v>
      </c>
      <c r="AB26" s="187">
        <v>25</v>
      </c>
      <c r="AC26" s="187">
        <v>15</v>
      </c>
      <c r="AD26" s="187">
        <v>13</v>
      </c>
      <c r="AE26" s="187">
        <v>7</v>
      </c>
      <c r="AF26" s="187">
        <v>6</v>
      </c>
      <c r="AG26" s="187">
        <v>5</v>
      </c>
      <c r="AH26" s="187">
        <v>4</v>
      </c>
      <c r="AI26" s="187">
        <v>3</v>
      </c>
      <c r="AJ26" s="187">
        <v>2</v>
      </c>
      <c r="AK26" s="187">
        <v>1</v>
      </c>
    </row>
    <row r="27" spans="1:37" ht="18.75" customHeight="1" x14ac:dyDescent="0.25">
      <c r="A27" s="218" t="s">
        <v>122</v>
      </c>
      <c r="B27" s="413" t="str">
        <f>E11</f>
        <v xml:space="preserve">BALLA </v>
      </c>
      <c r="C27" s="413"/>
      <c r="D27" s="415" t="s">
        <v>405</v>
      </c>
      <c r="E27" s="416"/>
      <c r="F27" s="415" t="s">
        <v>407</v>
      </c>
      <c r="G27" s="416"/>
      <c r="H27" s="414"/>
      <c r="I27" s="414"/>
      <c r="J27" s="415" t="s">
        <v>417</v>
      </c>
      <c r="K27" s="416"/>
      <c r="L27" s="205"/>
      <c r="M27" s="290"/>
      <c r="Y27" s="187"/>
      <c r="Z27" s="187"/>
      <c r="AA27" s="187" t="s">
        <v>123</v>
      </c>
      <c r="AB27" s="187">
        <v>15</v>
      </c>
      <c r="AC27" s="187">
        <v>10</v>
      </c>
      <c r="AD27" s="187">
        <v>8</v>
      </c>
      <c r="AE27" s="187">
        <v>4</v>
      </c>
      <c r="AF27" s="187">
        <v>3</v>
      </c>
      <c r="AG27" s="187">
        <v>2</v>
      </c>
      <c r="AH27" s="187">
        <v>1</v>
      </c>
      <c r="AI27" s="187">
        <v>0</v>
      </c>
      <c r="AJ27" s="187">
        <v>0</v>
      </c>
      <c r="AK27" s="187">
        <v>0</v>
      </c>
    </row>
    <row r="28" spans="1:37" ht="18.75" customHeight="1" x14ac:dyDescent="0.25">
      <c r="A28" s="299" t="s">
        <v>146</v>
      </c>
      <c r="B28" s="413" t="str">
        <f>E13</f>
        <v>CSÉCS-VARGA</v>
      </c>
      <c r="C28" s="413"/>
      <c r="D28" s="421" t="s">
        <v>409</v>
      </c>
      <c r="E28" s="422"/>
      <c r="F28" s="415" t="s">
        <v>416</v>
      </c>
      <c r="G28" s="416"/>
      <c r="H28" s="424" t="s">
        <v>418</v>
      </c>
      <c r="I28" s="425"/>
      <c r="J28" s="420"/>
      <c r="K28" s="420"/>
      <c r="L28" s="205"/>
      <c r="M28" s="290"/>
      <c r="Y28" s="187"/>
      <c r="Z28" s="187"/>
      <c r="AA28" s="187" t="s">
        <v>123</v>
      </c>
      <c r="AB28" s="187">
        <v>15</v>
      </c>
      <c r="AC28" s="187">
        <v>10</v>
      </c>
      <c r="AD28" s="187">
        <v>8</v>
      </c>
      <c r="AE28" s="187">
        <v>4</v>
      </c>
      <c r="AF28" s="187">
        <v>3</v>
      </c>
      <c r="AG28" s="187">
        <v>2</v>
      </c>
      <c r="AH28" s="187">
        <v>1</v>
      </c>
      <c r="AI28" s="187">
        <v>0</v>
      </c>
      <c r="AJ28" s="187">
        <v>0</v>
      </c>
      <c r="AK28" s="187">
        <v>0</v>
      </c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91"/>
      <c r="Y29" s="187"/>
      <c r="Z29" s="187"/>
      <c r="AA29" s="187" t="s">
        <v>124</v>
      </c>
      <c r="AB29" s="187">
        <v>10</v>
      </c>
      <c r="AC29" s="187">
        <v>6</v>
      </c>
      <c r="AD29" s="187">
        <v>4</v>
      </c>
      <c r="AE29" s="187">
        <v>2</v>
      </c>
      <c r="AF29" s="187">
        <v>1</v>
      </c>
      <c r="AG29" s="187">
        <v>0</v>
      </c>
      <c r="AH29" s="187">
        <v>0</v>
      </c>
      <c r="AI29" s="187">
        <v>0</v>
      </c>
      <c r="AJ29" s="187">
        <v>0</v>
      </c>
      <c r="AK29" s="187">
        <v>0</v>
      </c>
    </row>
    <row r="30" spans="1:37" ht="18.75" customHeight="1" x14ac:dyDescent="0.25">
      <c r="A30" s="205"/>
      <c r="B30" s="411"/>
      <c r="C30" s="411"/>
      <c r="D30" s="412" t="str">
        <f>E15</f>
        <v xml:space="preserve">KOMLÓSY </v>
      </c>
      <c r="E30" s="412"/>
      <c r="F30" s="412" t="str">
        <f>E17</f>
        <v>JAKAB</v>
      </c>
      <c r="G30" s="412"/>
      <c r="H30" s="412" t="str">
        <f>E19</f>
        <v>FÉTH</v>
      </c>
      <c r="I30" s="412"/>
      <c r="J30" s="412" t="str">
        <f>E21</f>
        <v>SZALAI</v>
      </c>
      <c r="K30" s="412"/>
      <c r="L30" s="205"/>
      <c r="M30" s="291"/>
      <c r="Y30" s="187"/>
      <c r="Z30" s="187"/>
      <c r="AA30" s="187" t="s">
        <v>125</v>
      </c>
      <c r="AB30" s="187">
        <v>3</v>
      </c>
      <c r="AC30" s="187">
        <v>2</v>
      </c>
      <c r="AD30" s="187">
        <v>1</v>
      </c>
      <c r="AE30" s="187">
        <v>0</v>
      </c>
      <c r="AF30" s="187">
        <v>0</v>
      </c>
      <c r="AG30" s="187">
        <v>0</v>
      </c>
      <c r="AH30" s="187">
        <v>0</v>
      </c>
      <c r="AI30" s="187">
        <v>0</v>
      </c>
      <c r="AJ30" s="187">
        <v>0</v>
      </c>
      <c r="AK30" s="187">
        <v>0</v>
      </c>
    </row>
    <row r="31" spans="1:37" ht="18.75" customHeight="1" x14ac:dyDescent="0.25">
      <c r="A31" s="299" t="s">
        <v>154</v>
      </c>
      <c r="B31" s="413" t="str">
        <f>E15</f>
        <v xml:space="preserve">KOMLÓSY </v>
      </c>
      <c r="C31" s="413"/>
      <c r="D31" s="414"/>
      <c r="E31" s="414"/>
      <c r="F31" s="415" t="s">
        <v>403</v>
      </c>
      <c r="G31" s="416"/>
      <c r="H31" s="415" t="s">
        <v>408</v>
      </c>
      <c r="I31" s="416"/>
      <c r="J31" s="424" t="s">
        <v>405</v>
      </c>
      <c r="K31" s="425"/>
      <c r="L31" s="205"/>
      <c r="M31" s="290">
        <v>1</v>
      </c>
      <c r="O31" s="404" t="s">
        <v>421</v>
      </c>
    </row>
    <row r="32" spans="1:37" ht="18.75" customHeight="1" x14ac:dyDescent="0.25">
      <c r="A32" s="299" t="s">
        <v>157</v>
      </c>
      <c r="B32" s="413" t="str">
        <f>E17</f>
        <v>JAKAB</v>
      </c>
      <c r="C32" s="413"/>
      <c r="D32" s="415" t="s">
        <v>404</v>
      </c>
      <c r="E32" s="416"/>
      <c r="F32" s="414"/>
      <c r="G32" s="414"/>
      <c r="H32" s="415" t="s">
        <v>405</v>
      </c>
      <c r="I32" s="416"/>
      <c r="J32" s="415" t="s">
        <v>405</v>
      </c>
      <c r="K32" s="416"/>
      <c r="L32" s="205"/>
      <c r="M32" s="290"/>
    </row>
    <row r="33" spans="1:18" ht="18.75" customHeight="1" x14ac:dyDescent="0.25">
      <c r="A33" s="299" t="s">
        <v>165</v>
      </c>
      <c r="B33" s="413" t="str">
        <f>E19</f>
        <v>FÉTH</v>
      </c>
      <c r="C33" s="413"/>
      <c r="D33" s="415" t="s">
        <v>407</v>
      </c>
      <c r="E33" s="416"/>
      <c r="F33" s="415" t="s">
        <v>406</v>
      </c>
      <c r="G33" s="416"/>
      <c r="H33" s="414"/>
      <c r="I33" s="414"/>
      <c r="J33" s="415" t="s">
        <v>407</v>
      </c>
      <c r="K33" s="416"/>
      <c r="L33" s="205"/>
      <c r="M33" s="290"/>
    </row>
    <row r="34" spans="1:18" ht="18.75" customHeight="1" x14ac:dyDescent="0.25">
      <c r="A34" s="299" t="s">
        <v>170</v>
      </c>
      <c r="B34" s="413" t="str">
        <f>E21</f>
        <v>SZALAI</v>
      </c>
      <c r="C34" s="413"/>
      <c r="D34" s="415" t="s">
        <v>406</v>
      </c>
      <c r="E34" s="416"/>
      <c r="F34" s="415" t="s">
        <v>406</v>
      </c>
      <c r="G34" s="416"/>
      <c r="H34" s="424" t="s">
        <v>408</v>
      </c>
      <c r="I34" s="425"/>
      <c r="J34" s="414"/>
      <c r="K34" s="414"/>
      <c r="L34" s="205"/>
      <c r="M34" s="290"/>
    </row>
    <row r="35" spans="1:18" ht="18.75" customHeight="1" x14ac:dyDescent="0.25">
      <c r="A35" s="292"/>
      <c r="B35" s="293"/>
      <c r="C35" s="293"/>
      <c r="D35" s="292"/>
      <c r="E35" s="292"/>
      <c r="F35" s="292"/>
      <c r="G35" s="292"/>
      <c r="H35" s="292"/>
      <c r="I35" s="292"/>
      <c r="J35" s="205"/>
      <c r="K35" s="205"/>
      <c r="L35" s="205"/>
      <c r="M35" s="294"/>
    </row>
    <row r="36" spans="1:18" x14ac:dyDescent="0.25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1:18" x14ac:dyDescent="0.25">
      <c r="A37" s="205" t="s">
        <v>158</v>
      </c>
      <c r="B37" s="205"/>
      <c r="C37" s="419" t="str">
        <f>IF(M25=1,B25,IF(M26=1,B26,IF(M27=1,B27,IF(M28=1,B28,""))))</f>
        <v/>
      </c>
      <c r="D37" s="419"/>
      <c r="E37" s="206" t="s">
        <v>159</v>
      </c>
      <c r="F37" s="419" t="str">
        <f>IF(M31=1,B31,IF(M32=1,B32,IF(M33=1,B33,IF(M34=1,B34,""))))</f>
        <v xml:space="preserve">KOMLÓSY </v>
      </c>
      <c r="G37" s="419"/>
      <c r="H37" s="205"/>
      <c r="I37" s="219"/>
      <c r="J37" s="205"/>
      <c r="K37" s="205"/>
      <c r="L37" s="205"/>
      <c r="M37" s="205"/>
    </row>
    <row r="38" spans="1:18" x14ac:dyDescent="0.25">
      <c r="A38" s="205"/>
      <c r="B38" s="205"/>
      <c r="C38" s="205"/>
      <c r="D38" s="205"/>
      <c r="E38" s="205"/>
      <c r="F38" s="206"/>
      <c r="G38" s="206"/>
      <c r="H38" s="205"/>
      <c r="I38" s="205"/>
      <c r="J38" s="205"/>
      <c r="K38" s="205"/>
      <c r="L38" s="205"/>
      <c r="M38" s="205"/>
    </row>
    <row r="39" spans="1:18" x14ac:dyDescent="0.25">
      <c r="A39" s="205" t="s">
        <v>160</v>
      </c>
      <c r="B39" s="205"/>
      <c r="C39" s="419" t="str">
        <f>IF(M25=2,B25,IF(M26=2,B26,IF(M27=2,B27,IF(M28=2,B28,""))))</f>
        <v/>
      </c>
      <c r="D39" s="419"/>
      <c r="E39" s="206" t="s">
        <v>159</v>
      </c>
      <c r="F39" s="419" t="str">
        <f>IF(M31=2,B31,IF(M32=2,B32,IF(M33=2,B33,IF(M34=2,B34,""))))</f>
        <v/>
      </c>
      <c r="G39" s="419"/>
      <c r="H39" s="205"/>
      <c r="I39" s="219"/>
      <c r="J39" s="205"/>
      <c r="K39" s="205"/>
      <c r="L39" s="205"/>
      <c r="M39" s="205"/>
    </row>
    <row r="40" spans="1:18" x14ac:dyDescent="0.25">
      <c r="A40" s="205"/>
      <c r="B40" s="205"/>
      <c r="C40" s="206"/>
      <c r="D40" s="206"/>
      <c r="E40" s="206"/>
      <c r="F40" s="206"/>
      <c r="G40" s="206"/>
      <c r="H40" s="205"/>
      <c r="I40" s="205"/>
      <c r="J40" s="205"/>
      <c r="K40" s="205"/>
      <c r="L40" s="205"/>
      <c r="M40" s="205"/>
    </row>
    <row r="41" spans="1:18" x14ac:dyDescent="0.25">
      <c r="A41" s="205" t="s">
        <v>161</v>
      </c>
      <c r="B41" s="205"/>
      <c r="C41" s="419" t="str">
        <f>IF(M25=3,B25,IF(M26=3,B26,IF(M27=3,B27,IF(M28=3,B28,""))))</f>
        <v/>
      </c>
      <c r="D41" s="419"/>
      <c r="E41" s="206" t="s">
        <v>159</v>
      </c>
      <c r="F41" s="419" t="str">
        <f>IF(M31=3,B31,IF(M32=3,B32,IF(M33=3,B33,IF(M34=3,B34,""))))</f>
        <v/>
      </c>
      <c r="G41" s="419"/>
      <c r="H41" s="205"/>
      <c r="I41" s="219"/>
      <c r="J41" s="205"/>
      <c r="K41" s="205"/>
      <c r="L41" s="205"/>
      <c r="M41" s="205"/>
    </row>
    <row r="42" spans="1:18" x14ac:dyDescent="0.25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</row>
    <row r="43" spans="1:18" x14ac:dyDescent="0.25">
      <c r="A43" s="215" t="s">
        <v>171</v>
      </c>
      <c r="B43" s="205"/>
      <c r="C43" s="419">
        <f>IF(M25=4,B25,IF(M26=4,B26,IF(M27=4,B27,IF(M28=4,B28,0))))</f>
        <v>0</v>
      </c>
      <c r="D43" s="419"/>
      <c r="E43" s="206" t="s">
        <v>159</v>
      </c>
      <c r="F43" s="419" t="str">
        <f>IF(M31=3,B31,IF(M32=3,B32,IF(M33=4,B33,IF(M34=4,B34,""))))</f>
        <v/>
      </c>
      <c r="G43" s="419"/>
      <c r="H43" s="205"/>
      <c r="I43" s="219"/>
      <c r="J43" s="205"/>
      <c r="K43" s="205"/>
      <c r="L43" s="205"/>
      <c r="M43" s="205"/>
    </row>
    <row r="44" spans="1:18" x14ac:dyDescent="0.25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19"/>
      <c r="M44" s="205"/>
      <c r="P44" s="230"/>
      <c r="Q44" s="230"/>
      <c r="R44" s="190"/>
    </row>
    <row r="45" spans="1:18" x14ac:dyDescent="0.25">
      <c r="A45" s="220" t="s">
        <v>108</v>
      </c>
      <c r="B45" s="221"/>
      <c r="C45" s="222"/>
      <c r="D45" s="223" t="s">
        <v>126</v>
      </c>
      <c r="E45" s="224" t="s">
        <v>127</v>
      </c>
      <c r="F45" s="225"/>
      <c r="G45" s="223" t="s">
        <v>126</v>
      </c>
      <c r="H45" s="224" t="s">
        <v>128</v>
      </c>
      <c r="I45" s="226"/>
      <c r="J45" s="224" t="s">
        <v>129</v>
      </c>
      <c r="K45" s="227" t="s">
        <v>130</v>
      </c>
      <c r="L45" s="30"/>
      <c r="M45" s="225"/>
      <c r="P45" s="191"/>
      <c r="Q45" s="191"/>
      <c r="R45" s="241"/>
    </row>
    <row r="46" spans="1:18" x14ac:dyDescent="0.25">
      <c r="A46" s="231" t="s">
        <v>131</v>
      </c>
      <c r="B46" s="232"/>
      <c r="C46" s="233"/>
      <c r="D46" s="234">
        <v>1</v>
      </c>
      <c r="E46" s="417" t="str">
        <f>IF(D46&gt;$R$47,0,UPPER(VLOOKUP(D46,'Fiú 3 kcs. B ELO'!$A$7:$Q$134,2)))</f>
        <v xml:space="preserve">BALLA </v>
      </c>
      <c r="F46" s="417"/>
      <c r="G46" s="235" t="s">
        <v>132</v>
      </c>
      <c r="H46" s="232"/>
      <c r="I46" s="236"/>
      <c r="J46" s="237"/>
      <c r="K46" s="238" t="s">
        <v>133</v>
      </c>
      <c r="L46" s="239"/>
      <c r="M46" s="257"/>
      <c r="P46" s="241"/>
      <c r="Q46" s="252"/>
      <c r="R46" s="241"/>
    </row>
    <row r="47" spans="1:18" x14ac:dyDescent="0.25">
      <c r="A47" s="242" t="s">
        <v>134</v>
      </c>
      <c r="B47" s="243"/>
      <c r="C47" s="244"/>
      <c r="D47" s="245">
        <v>2</v>
      </c>
      <c r="E47" s="418" t="str">
        <f>IF(D47&gt;$R$47,0,UPPER(VLOOKUP(D47,'Fiú 3 kcs. B ELO'!$A$7:$Q$134,2)))</f>
        <v>FÉTH</v>
      </c>
      <c r="F47" s="418"/>
      <c r="G47" s="246" t="s">
        <v>135</v>
      </c>
      <c r="H47" s="247"/>
      <c r="I47" s="248"/>
      <c r="J47" s="249"/>
      <c r="K47" s="250"/>
      <c r="L47" s="219"/>
      <c r="M47" s="251"/>
      <c r="P47" s="191"/>
      <c r="Q47" s="191"/>
      <c r="R47" s="274">
        <f>MIN(4,'Fiú 3 kcs. B ELO'!Q2)</f>
        <v>4</v>
      </c>
    </row>
    <row r="48" spans="1:18" x14ac:dyDescent="0.25">
      <c r="A48" s="253"/>
      <c r="B48" s="254"/>
      <c r="C48" s="255"/>
      <c r="D48" s="245"/>
      <c r="E48" s="256"/>
      <c r="F48" s="205"/>
      <c r="G48" s="246" t="s">
        <v>136</v>
      </c>
      <c r="H48" s="247"/>
      <c r="I48" s="248"/>
      <c r="J48" s="249"/>
      <c r="K48" s="238" t="s">
        <v>137</v>
      </c>
      <c r="L48" s="239"/>
      <c r="M48" s="257"/>
      <c r="P48" s="241"/>
      <c r="Q48" s="252"/>
      <c r="R48" s="241"/>
    </row>
    <row r="49" spans="1:18" x14ac:dyDescent="0.25">
      <c r="A49" s="258"/>
      <c r="B49" s="259"/>
      <c r="C49" s="260"/>
      <c r="D49" s="245"/>
      <c r="E49" s="256"/>
      <c r="F49" s="205"/>
      <c r="G49" s="246" t="s">
        <v>138</v>
      </c>
      <c r="H49" s="247"/>
      <c r="I49" s="248"/>
      <c r="J49" s="249"/>
      <c r="K49" s="261"/>
      <c r="L49" s="205"/>
      <c r="M49" s="240"/>
      <c r="P49" s="241"/>
      <c r="Q49" s="252"/>
      <c r="R49" s="241"/>
    </row>
    <row r="50" spans="1:18" x14ac:dyDescent="0.25">
      <c r="A50" s="262"/>
      <c r="B50" s="49"/>
      <c r="C50" s="263"/>
      <c r="D50" s="245"/>
      <c r="E50" s="256"/>
      <c r="F50" s="205"/>
      <c r="G50" s="246" t="s">
        <v>139</v>
      </c>
      <c r="H50" s="247"/>
      <c r="I50" s="248"/>
      <c r="J50" s="249"/>
      <c r="K50" s="242"/>
      <c r="L50" s="219"/>
      <c r="M50" s="251"/>
      <c r="P50" s="191"/>
      <c r="Q50" s="191"/>
      <c r="R50" s="241"/>
    </row>
    <row r="51" spans="1:18" x14ac:dyDescent="0.25">
      <c r="A51" s="264"/>
      <c r="B51" s="14"/>
      <c r="C51" s="260"/>
      <c r="D51" s="245"/>
      <c r="E51" s="256"/>
      <c r="F51" s="205"/>
      <c r="G51" s="246" t="s">
        <v>140</v>
      </c>
      <c r="H51" s="247"/>
      <c r="I51" s="248"/>
      <c r="J51" s="249"/>
      <c r="K51" s="238" t="s">
        <v>33</v>
      </c>
      <c r="L51" s="239"/>
      <c r="M51" s="257"/>
      <c r="P51" s="241"/>
      <c r="Q51" s="252"/>
      <c r="R51" s="241"/>
    </row>
    <row r="52" spans="1:18" x14ac:dyDescent="0.25">
      <c r="A52" s="264"/>
      <c r="B52" s="14"/>
      <c r="C52" s="265"/>
      <c r="D52" s="245"/>
      <c r="E52" s="256"/>
      <c r="F52" s="205"/>
      <c r="G52" s="246" t="s">
        <v>141</v>
      </c>
      <c r="H52" s="247"/>
      <c r="I52" s="248"/>
      <c r="J52" s="249"/>
      <c r="K52" s="261"/>
      <c r="L52" s="205"/>
      <c r="M52" s="240"/>
      <c r="P52" s="241"/>
      <c r="Q52" s="252"/>
      <c r="R52" s="274"/>
    </row>
    <row r="53" spans="1:18" x14ac:dyDescent="0.25">
      <c r="A53" s="266"/>
      <c r="B53" s="267"/>
      <c r="C53" s="268"/>
      <c r="D53" s="269"/>
      <c r="E53" s="270"/>
      <c r="F53" s="219"/>
      <c r="G53" s="271" t="s">
        <v>142</v>
      </c>
      <c r="H53" s="243"/>
      <c r="I53" s="272"/>
      <c r="J53" s="273"/>
      <c r="K53" s="242">
        <f>L4</f>
        <v>0</v>
      </c>
      <c r="L53" s="219"/>
      <c r="M53" s="251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18" priority="2" stopIfTrue="1" operator="equal">
      <formula>"Bye"</formula>
    </cfRule>
  </conditionalFormatting>
  <conditionalFormatting sqref="R47 R52">
    <cfRule type="expression" dxfId="17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Munka39">
    <tabColor theme="9" tint="-0.249977111117893"/>
  </sheetPr>
  <dimension ref="A1:AS140"/>
  <sheetViews>
    <sheetView showZeros="0" workbookViewId="0"/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0" customWidth="1"/>
    <col min="11" max="11" width="10.6640625" customWidth="1"/>
    <col min="12" max="12" width="1.6640625" style="300" customWidth="1"/>
    <col min="13" max="13" width="10.6640625" customWidth="1"/>
    <col min="14" max="14" width="1.6640625" style="301" customWidth="1"/>
    <col min="15" max="15" width="10.6640625" customWidth="1"/>
    <col min="16" max="16" width="1.6640625" style="300" customWidth="1"/>
    <col min="17" max="17" width="10.6640625" customWidth="1"/>
    <col min="18" max="18" width="1.6640625" style="301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15" customWidth="1"/>
  </cols>
  <sheetData>
    <row r="1" spans="1:45" ht="21.75" customHeight="1" x14ac:dyDescent="0.25">
      <c r="A1" s="302" t="str">
        <f>Altalanos!$A$6</f>
        <v>Diákolimpia 2026</v>
      </c>
      <c r="B1" s="302"/>
      <c r="C1" s="170"/>
      <c r="D1" s="170"/>
      <c r="E1" s="170"/>
      <c r="F1" s="170"/>
      <c r="G1" s="170"/>
      <c r="H1" s="302"/>
      <c r="I1" s="172"/>
      <c r="J1" s="173"/>
      <c r="K1" s="171" t="s">
        <v>29</v>
      </c>
      <c r="L1" s="174"/>
      <c r="M1" s="175"/>
      <c r="N1" s="173"/>
      <c r="O1" s="173"/>
      <c r="P1" s="173"/>
      <c r="Q1" s="170"/>
      <c r="R1" s="173"/>
      <c r="S1" s="303"/>
      <c r="T1" s="304"/>
      <c r="U1" s="304"/>
      <c r="V1" s="304"/>
      <c r="W1" s="304"/>
      <c r="X1" s="304"/>
      <c r="Y1" s="304"/>
      <c r="Z1" s="304"/>
      <c r="AA1" s="304"/>
      <c r="AB1" s="178" t="e">
        <f>IF($Y$5=1,CONCATENATE(VLOOKUP($Y$3,$AA$2:$AH$14,2)),CONCATENATE(VLOOKUP($Y$3,$AA$16:$AH$25,2)))</f>
        <v>#N/A</v>
      </c>
      <c r="AC1" s="178" t="e">
        <f>IF($Y$5=1,CONCATENATE(VLOOKUP($Y$3,$AA$2:$AH$14,3)),CONCATENATE(VLOOKUP($Y$3,$AA$16:$AH$25,3)))</f>
        <v>#N/A</v>
      </c>
      <c r="AD1" s="178" t="e">
        <f>IF($Y$5=1,CONCATENATE(VLOOKUP($Y$3,$AA$2:$AH$14,4)),CONCATENATE(VLOOKUP($Y$3,$AA$16:$AH$25,4)))</f>
        <v>#N/A</v>
      </c>
      <c r="AE1" s="178" t="e">
        <f>IF($Y$5=1,CONCATENATE(VLOOKUP($Y$3,$AA$2:$AH$14,5)),CONCATENATE(VLOOKUP($Y$3,$AA$16:$AH$25,5)))</f>
        <v>#N/A</v>
      </c>
      <c r="AF1" s="178" t="e">
        <f>IF($Y$5=1,CONCATENATE(VLOOKUP($Y$3,$AA$2:$AH$14,6)),CONCATENATE(VLOOKUP($Y$3,$AA$16:$AH$25,6)))</f>
        <v>#N/A</v>
      </c>
      <c r="AG1" s="178" t="e">
        <f>IF($Y$5=1,CONCATENATE(VLOOKUP($Y$3,$AA$2:$AH$14,7)),CONCATENATE(VLOOKUP($Y$3,$AA$16:$AH$25,7)))</f>
        <v>#N/A</v>
      </c>
      <c r="AH1" s="178" t="e">
        <f>IF($Y$5=1,CONCATENATE(VLOOKUP($Y$3,$AA$2:$AH$14,8)),CONCATENATE(VLOOKUP($Y$3,$AA$16:$AH$25,8)))</f>
        <v>#N/A</v>
      </c>
      <c r="AI1" s="292"/>
      <c r="AJ1" s="292"/>
      <c r="AK1" s="292"/>
    </row>
    <row r="2" spans="1:45" x14ac:dyDescent="0.25">
      <c r="A2" s="179" t="s">
        <v>30</v>
      </c>
      <c r="B2" s="180"/>
      <c r="C2" s="180"/>
      <c r="D2" s="180"/>
      <c r="E2" s="397" t="str">
        <f>Altalanos!$D$8</f>
        <v>Fiú 3 kcs. B</v>
      </c>
      <c r="F2" s="180"/>
      <c r="G2" s="181"/>
      <c r="H2" s="182"/>
      <c r="I2" s="182"/>
      <c r="J2" s="183"/>
      <c r="K2" s="174"/>
      <c r="L2" s="174"/>
      <c r="M2" s="174"/>
      <c r="N2" s="183"/>
      <c r="O2" s="182"/>
      <c r="P2" s="183"/>
      <c r="Q2" s="182"/>
      <c r="R2" s="183"/>
      <c r="S2" s="305"/>
      <c r="T2" s="215"/>
      <c r="U2" s="215"/>
      <c r="V2" s="215"/>
      <c r="W2" s="215"/>
      <c r="X2" s="215"/>
      <c r="Y2" s="186"/>
      <c r="Z2" s="187"/>
      <c r="AA2" s="187" t="s">
        <v>99</v>
      </c>
      <c r="AB2" s="188">
        <v>300</v>
      </c>
      <c r="AC2" s="188">
        <v>250</v>
      </c>
      <c r="AD2" s="188">
        <v>200</v>
      </c>
      <c r="AE2" s="188">
        <v>150</v>
      </c>
      <c r="AF2" s="188">
        <v>120</v>
      </c>
      <c r="AG2" s="188">
        <v>90</v>
      </c>
      <c r="AH2" s="188">
        <v>40</v>
      </c>
      <c r="AI2" s="205"/>
      <c r="AJ2" s="205"/>
      <c r="AK2" s="205"/>
      <c r="AL2" s="215"/>
      <c r="AM2" s="215"/>
      <c r="AN2" s="215"/>
      <c r="AO2" s="215"/>
      <c r="AP2" s="215"/>
      <c r="AQ2" s="215"/>
      <c r="AR2" s="215"/>
      <c r="AS2" s="215"/>
    </row>
    <row r="3" spans="1:45" ht="11.25" customHeight="1" x14ac:dyDescent="0.25">
      <c r="A3" s="50" t="s">
        <v>22</v>
      </c>
      <c r="B3" s="50"/>
      <c r="C3" s="50"/>
      <c r="D3" s="50"/>
      <c r="E3" s="49"/>
      <c r="F3" s="50"/>
      <c r="G3" s="50" t="s">
        <v>15</v>
      </c>
      <c r="H3" s="50"/>
      <c r="I3" s="50"/>
      <c r="J3" s="189"/>
      <c r="K3" s="50" t="s">
        <v>34</v>
      </c>
      <c r="L3" s="189"/>
      <c r="M3" s="50"/>
      <c r="N3" s="189"/>
      <c r="O3" s="50"/>
      <c r="P3" s="189"/>
      <c r="Q3" s="50"/>
      <c r="R3" s="51" t="s">
        <v>35</v>
      </c>
      <c r="S3" s="306"/>
      <c r="T3" s="307"/>
      <c r="U3" s="307"/>
      <c r="V3" s="307"/>
      <c r="W3" s="307"/>
      <c r="X3" s="307"/>
      <c r="Y3" s="187" t="str">
        <f>IF(K4="OB","A",IF(K4="IX","W",IF(K4="","",K4)))</f>
        <v/>
      </c>
      <c r="Z3" s="187"/>
      <c r="AA3" s="187" t="s">
        <v>119</v>
      </c>
      <c r="AB3" s="188">
        <v>280</v>
      </c>
      <c r="AC3" s="188">
        <v>230</v>
      </c>
      <c r="AD3" s="188">
        <v>180</v>
      </c>
      <c r="AE3" s="188">
        <v>140</v>
      </c>
      <c r="AF3" s="188">
        <v>80</v>
      </c>
      <c r="AG3" s="188">
        <v>0</v>
      </c>
      <c r="AH3" s="188">
        <v>0</v>
      </c>
      <c r="AI3" s="205"/>
      <c r="AJ3" s="205"/>
      <c r="AK3" s="205"/>
      <c r="AL3" s="307"/>
      <c r="AM3" s="307"/>
      <c r="AN3" s="307"/>
      <c r="AO3" s="307"/>
      <c r="AP3" s="307"/>
      <c r="AQ3" s="307"/>
      <c r="AR3" s="307"/>
      <c r="AS3" s="307"/>
    </row>
    <row r="4" spans="1:45" ht="11.25" customHeight="1" x14ac:dyDescent="0.25">
      <c r="A4" s="406">
        <f>Altalanos!$A$10</f>
        <v>0</v>
      </c>
      <c r="B4" s="406"/>
      <c r="C4" s="406"/>
      <c r="D4" s="193"/>
      <c r="E4" s="194"/>
      <c r="F4" s="194"/>
      <c r="G4" s="194">
        <f>Altalanos!$C$10</f>
        <v>0</v>
      </c>
      <c r="H4" s="308"/>
      <c r="I4" s="194"/>
      <c r="J4" s="196"/>
      <c r="K4" s="195"/>
      <c r="L4" s="196"/>
      <c r="M4" s="309"/>
      <c r="N4" s="196"/>
      <c r="O4" s="194"/>
      <c r="P4" s="196"/>
      <c r="Q4" s="194"/>
      <c r="R4" s="197">
        <f>Altalanos!$E$10</f>
        <v>0</v>
      </c>
      <c r="S4" s="310"/>
      <c r="T4" s="311"/>
      <c r="U4" s="311"/>
      <c r="V4" s="311"/>
      <c r="W4" s="311"/>
      <c r="X4" s="311"/>
      <c r="Y4" s="187"/>
      <c r="Z4" s="187"/>
      <c r="AA4" s="187" t="s">
        <v>102</v>
      </c>
      <c r="AB4" s="188">
        <v>250</v>
      </c>
      <c r="AC4" s="188">
        <v>200</v>
      </c>
      <c r="AD4" s="188">
        <v>150</v>
      </c>
      <c r="AE4" s="188">
        <v>120</v>
      </c>
      <c r="AF4" s="188">
        <v>90</v>
      </c>
      <c r="AG4" s="188">
        <v>60</v>
      </c>
      <c r="AH4" s="188">
        <v>25</v>
      </c>
      <c r="AI4" s="205"/>
      <c r="AJ4" s="205"/>
      <c r="AK4" s="205"/>
      <c r="AL4" s="311"/>
      <c r="AM4" s="311"/>
      <c r="AN4" s="311"/>
      <c r="AO4" s="311"/>
      <c r="AP4" s="311"/>
      <c r="AQ4" s="311"/>
      <c r="AR4" s="311"/>
      <c r="AS4" s="311"/>
    </row>
    <row r="5" spans="1:45" x14ac:dyDescent="0.25">
      <c r="A5" s="259"/>
      <c r="B5" s="312" t="s">
        <v>172</v>
      </c>
      <c r="C5" s="313" t="s">
        <v>108</v>
      </c>
      <c r="D5" s="312" t="s">
        <v>173</v>
      </c>
      <c r="E5" s="312" t="s">
        <v>174</v>
      </c>
      <c r="F5" s="314" t="s">
        <v>25</v>
      </c>
      <c r="G5" s="314" t="s">
        <v>26</v>
      </c>
      <c r="H5" s="314"/>
      <c r="I5" s="314" t="s">
        <v>37</v>
      </c>
      <c r="J5" s="314"/>
      <c r="K5" s="312" t="s">
        <v>175</v>
      </c>
      <c r="L5" s="315"/>
      <c r="M5" s="312" t="s">
        <v>158</v>
      </c>
      <c r="N5" s="315"/>
      <c r="O5" s="312" t="s">
        <v>176</v>
      </c>
      <c r="P5" s="315"/>
      <c r="Q5" s="312"/>
      <c r="R5" s="316"/>
      <c r="S5" s="306"/>
      <c r="T5" s="307"/>
      <c r="U5" s="307"/>
      <c r="V5" s="307"/>
      <c r="W5" s="307"/>
      <c r="X5" s="307"/>
      <c r="Y5" s="187">
        <f>IF(OR(Altalanos!$A$8="F1",Altalanos!$A$8="F2",Altalanos!$A$8="N1",Altalanos!$A$8="N2"),1,2)</f>
        <v>2</v>
      </c>
      <c r="Z5" s="187"/>
      <c r="AA5" s="187" t="s">
        <v>105</v>
      </c>
      <c r="AB5" s="188">
        <v>200</v>
      </c>
      <c r="AC5" s="188">
        <v>150</v>
      </c>
      <c r="AD5" s="188">
        <v>120</v>
      </c>
      <c r="AE5" s="188">
        <v>90</v>
      </c>
      <c r="AF5" s="188">
        <v>60</v>
      </c>
      <c r="AG5" s="188">
        <v>40</v>
      </c>
      <c r="AH5" s="188">
        <v>15</v>
      </c>
      <c r="AI5" s="205"/>
      <c r="AJ5" s="205"/>
      <c r="AK5" s="205"/>
      <c r="AL5" s="307"/>
      <c r="AM5" s="307"/>
      <c r="AN5" s="307"/>
      <c r="AO5" s="307"/>
      <c r="AP5" s="307"/>
      <c r="AQ5" s="307"/>
      <c r="AR5" s="307"/>
      <c r="AS5" s="307"/>
    </row>
    <row r="6" spans="1:45" ht="11.1" customHeight="1" x14ac:dyDescent="0.25">
      <c r="A6" s="317"/>
      <c r="B6" s="318"/>
      <c r="C6" s="318"/>
      <c r="D6" s="318"/>
      <c r="E6" s="318"/>
      <c r="F6" s="317" t="str">
        <f>IF(Y3="","",CONCATENATE(VLOOKUP(Y3,AB1:AH1,4)," pont"))</f>
        <v/>
      </c>
      <c r="G6" s="319"/>
      <c r="H6" s="6"/>
      <c r="I6" s="319"/>
      <c r="J6" s="320"/>
      <c r="K6" s="318" t="str">
        <f>IF(Y3="","",CONCATENATE(VLOOKUP(Y3,AB1:AH1,3)," pont"))</f>
        <v/>
      </c>
      <c r="L6" s="320"/>
      <c r="M6" s="318" t="str">
        <f>IF(Y3="","",CONCATENATE(VLOOKUP(Y3,AB1:AH1,2)," pont"))</f>
        <v/>
      </c>
      <c r="N6" s="320"/>
      <c r="O6" s="318" t="str">
        <f>IF(Y3="","",CONCATENATE(VLOOKUP(Y3,AB1:AH1,1)," pont"))</f>
        <v/>
      </c>
      <c r="P6" s="320"/>
      <c r="Q6" s="318"/>
      <c r="R6" s="321"/>
      <c r="S6" s="306"/>
      <c r="T6" s="307"/>
      <c r="U6" s="307"/>
      <c r="V6" s="307"/>
      <c r="W6" s="307"/>
      <c r="X6" s="307"/>
      <c r="Y6" s="187"/>
      <c r="Z6" s="187"/>
      <c r="AA6" s="187" t="s">
        <v>115</v>
      </c>
      <c r="AB6" s="188">
        <v>150</v>
      </c>
      <c r="AC6" s="188">
        <v>120</v>
      </c>
      <c r="AD6" s="188">
        <v>90</v>
      </c>
      <c r="AE6" s="188">
        <v>60</v>
      </c>
      <c r="AF6" s="188">
        <v>40</v>
      </c>
      <c r="AG6" s="188">
        <v>25</v>
      </c>
      <c r="AH6" s="188">
        <v>10</v>
      </c>
      <c r="AI6" s="205"/>
      <c r="AJ6" s="205"/>
      <c r="AK6" s="205"/>
      <c r="AL6" s="307"/>
      <c r="AM6" s="307"/>
      <c r="AN6" s="307"/>
      <c r="AO6" s="307"/>
      <c r="AP6" s="307"/>
      <c r="AQ6" s="307"/>
      <c r="AR6" s="307"/>
      <c r="AS6" s="307"/>
    </row>
    <row r="7" spans="1:45" ht="12.9" customHeight="1" x14ac:dyDescent="0.25">
      <c r="A7" s="322">
        <v>1</v>
      </c>
      <c r="B7" s="323">
        <f>IF($E7="","",VLOOKUP($E7,'Fiú 3 kcs. B ELO'!$A$7:$O$22,14))</f>
        <v>0</v>
      </c>
      <c r="C7" s="208">
        <f>IF($E7="","",VLOOKUP($E7,'Fiú 3 kcs. B ELO'!$A$7:$O$22,15))</f>
        <v>0</v>
      </c>
      <c r="D7" s="208">
        <f>IF($E7="","",VLOOKUP($E7,'Fiú 3 kcs. B ELO'!$A$7:$O$22,5))</f>
        <v>0</v>
      </c>
      <c r="E7" s="324">
        <v>11</v>
      </c>
      <c r="F7" s="284" t="str">
        <f>UPPER(IF($E7="","",VLOOKUP($E7,'Fiú 3 kcs. B ELO'!$A$7:$O$22,2)))</f>
        <v xml:space="preserve">CSIRMAZ </v>
      </c>
      <c r="G7" s="284" t="str">
        <f>IF($E7="","",VLOOKUP($E7,'Fiú 3 kcs. B ELO'!$A$7:$O$22,3))</f>
        <v>Áron</v>
      </c>
      <c r="H7" s="284"/>
      <c r="I7" s="284" t="str">
        <f>IF($E7="","",VLOOKUP($E7,'Fiú 3 kcs. B ELO'!$A$7:$O$22,4))</f>
        <v xml:space="preserve">Debreceni Nemzetközi Iskola </v>
      </c>
      <c r="J7" s="325"/>
      <c r="K7" s="326"/>
      <c r="L7" s="326"/>
      <c r="M7" s="326"/>
      <c r="N7" s="326"/>
      <c r="O7" s="327"/>
      <c r="P7" s="328"/>
      <c r="Q7" s="329"/>
      <c r="R7" s="330"/>
      <c r="S7" s="331"/>
      <c r="T7" s="331"/>
      <c r="U7" s="332" t="str">
        <f>Birók!P21</f>
        <v>Bíró</v>
      </c>
      <c r="V7" s="331"/>
      <c r="W7" s="331"/>
      <c r="X7" s="331"/>
      <c r="Y7" s="187"/>
      <c r="Z7" s="187"/>
      <c r="AA7" s="187" t="s">
        <v>116</v>
      </c>
      <c r="AB7" s="188">
        <v>120</v>
      </c>
      <c r="AC7" s="188">
        <v>90</v>
      </c>
      <c r="AD7" s="188">
        <v>60</v>
      </c>
      <c r="AE7" s="188">
        <v>40</v>
      </c>
      <c r="AF7" s="188">
        <v>25</v>
      </c>
      <c r="AG7" s="188">
        <v>10</v>
      </c>
      <c r="AH7" s="188">
        <v>5</v>
      </c>
      <c r="AI7" s="205"/>
      <c r="AJ7" s="205"/>
      <c r="AK7" s="205"/>
      <c r="AL7" s="331"/>
      <c r="AM7" s="331"/>
      <c r="AN7" s="331"/>
      <c r="AO7" s="331"/>
      <c r="AP7" s="331"/>
      <c r="AQ7" s="331"/>
      <c r="AR7" s="331"/>
      <c r="AS7" s="331"/>
    </row>
    <row r="8" spans="1:45" ht="12.9" customHeight="1" x14ac:dyDescent="0.25">
      <c r="A8" s="333"/>
      <c r="B8" s="334"/>
      <c r="C8" s="335"/>
      <c r="D8" s="335"/>
      <c r="E8" s="334"/>
      <c r="F8" s="326"/>
      <c r="G8" s="326"/>
      <c r="H8" s="336"/>
      <c r="I8" s="337" t="s">
        <v>177</v>
      </c>
      <c r="J8" s="338" t="s">
        <v>438</v>
      </c>
      <c r="K8" s="339" t="str">
        <f>UPPER(IF(OR(J8="a",J8="as"),F7,IF(OR(J8="b",J8="bs"),F9,0)))</f>
        <v>MODORI</v>
      </c>
      <c r="L8" s="339"/>
      <c r="M8" s="326"/>
      <c r="N8" s="326"/>
      <c r="O8" s="327"/>
      <c r="P8" s="328"/>
      <c r="Q8" s="329"/>
      <c r="R8" s="330"/>
      <c r="S8" s="331"/>
      <c r="T8" s="331"/>
      <c r="U8" s="340" t="str">
        <f>Birók!P22</f>
        <v xml:space="preserve"> </v>
      </c>
      <c r="V8" s="331"/>
      <c r="W8" s="331"/>
      <c r="X8" s="331"/>
      <c r="Y8" s="187"/>
      <c r="Z8" s="187"/>
      <c r="AA8" s="187" t="s">
        <v>117</v>
      </c>
      <c r="AB8" s="188">
        <v>90</v>
      </c>
      <c r="AC8" s="188">
        <v>60</v>
      </c>
      <c r="AD8" s="188">
        <v>40</v>
      </c>
      <c r="AE8" s="188">
        <v>25</v>
      </c>
      <c r="AF8" s="188">
        <v>10</v>
      </c>
      <c r="AG8" s="188">
        <v>5</v>
      </c>
      <c r="AH8" s="188">
        <v>2</v>
      </c>
      <c r="AI8" s="205"/>
      <c r="AJ8" s="205"/>
      <c r="AK8" s="205"/>
      <c r="AL8" s="331"/>
      <c r="AM8" s="331"/>
      <c r="AN8" s="331"/>
      <c r="AO8" s="331"/>
      <c r="AP8" s="331"/>
      <c r="AQ8" s="331"/>
      <c r="AR8" s="331"/>
      <c r="AS8" s="331"/>
    </row>
    <row r="9" spans="1:45" ht="12.9" customHeight="1" x14ac:dyDescent="0.25">
      <c r="A9" s="333">
        <v>2</v>
      </c>
      <c r="B9" s="323" t="str">
        <f>IF($E9="","",VLOOKUP($E9,'Fiú 3 kcs. B ELO'!$A$7:$O$22,14))</f>
        <v/>
      </c>
      <c r="C9" s="208" t="str">
        <f>IF($E9="","",VLOOKUP($E9,'Fiú 3 kcs. B ELO'!$A$7:$O$22,15))</f>
        <v/>
      </c>
      <c r="D9" s="208" t="str">
        <f>IF($E9="","",VLOOKUP($E9,'Fiú 3 kcs. B ELO'!$A$7:$O$22,5))</f>
        <v/>
      </c>
      <c r="E9" s="324"/>
      <c r="F9" s="209" t="s">
        <v>382</v>
      </c>
      <c r="G9" s="209" t="s">
        <v>357</v>
      </c>
      <c r="H9" s="209"/>
      <c r="I9" s="209" t="str">
        <f>IF($E9="","",VLOOKUP($E9,'Fiú 3 kcs. B ELO'!$A$7:$O$22,4))</f>
        <v/>
      </c>
      <c r="J9" s="341"/>
      <c r="K9" s="347" t="s">
        <v>413</v>
      </c>
      <c r="L9" s="342"/>
      <c r="M9" s="326"/>
      <c r="N9" s="326"/>
      <c r="O9" s="327"/>
      <c r="P9" s="328"/>
      <c r="Q9" s="329"/>
      <c r="R9" s="330"/>
      <c r="S9" s="331"/>
      <c r="T9" s="331"/>
      <c r="U9" s="340" t="str">
        <f>Birók!P23</f>
        <v xml:space="preserve"> </v>
      </c>
      <c r="V9" s="331"/>
      <c r="W9" s="331"/>
      <c r="X9" s="331"/>
      <c r="Y9" s="187"/>
      <c r="Z9" s="187"/>
      <c r="AA9" s="187" t="s">
        <v>118</v>
      </c>
      <c r="AB9" s="188">
        <v>60</v>
      </c>
      <c r="AC9" s="188">
        <v>40</v>
      </c>
      <c r="AD9" s="188">
        <v>25</v>
      </c>
      <c r="AE9" s="188">
        <v>10</v>
      </c>
      <c r="AF9" s="188">
        <v>5</v>
      </c>
      <c r="AG9" s="188">
        <v>2</v>
      </c>
      <c r="AH9" s="188">
        <v>1</v>
      </c>
      <c r="AI9" s="205"/>
      <c r="AJ9" s="205"/>
      <c r="AK9" s="205"/>
      <c r="AL9" s="331"/>
      <c r="AM9" s="331"/>
      <c r="AN9" s="331"/>
      <c r="AO9" s="331"/>
      <c r="AP9" s="331"/>
      <c r="AQ9" s="331"/>
      <c r="AR9" s="331"/>
      <c r="AS9" s="331"/>
    </row>
    <row r="10" spans="1:45" ht="12.9" customHeight="1" x14ac:dyDescent="0.25">
      <c r="A10" s="333"/>
      <c r="B10" s="334"/>
      <c r="C10" s="335"/>
      <c r="D10" s="335"/>
      <c r="E10" s="343"/>
      <c r="F10" s="326"/>
      <c r="G10" s="326"/>
      <c r="H10" s="336"/>
      <c r="I10" s="326"/>
      <c r="J10" s="344"/>
      <c r="K10" s="337" t="s">
        <v>177</v>
      </c>
      <c r="L10" s="345" t="s">
        <v>438</v>
      </c>
      <c r="M10" s="339" t="str">
        <f>UPPER(IF(OR(L10="a",L10="as"),K8,IF(OR(L10="b",L10="bs"),K12,0)))</f>
        <v xml:space="preserve">BALLA </v>
      </c>
      <c r="N10" s="346"/>
      <c r="O10" s="347"/>
      <c r="P10" s="347"/>
      <c r="Q10" s="329"/>
      <c r="R10" s="330"/>
      <c r="S10" s="331"/>
      <c r="T10" s="331"/>
      <c r="U10" s="340" t="str">
        <f>Birók!P24</f>
        <v xml:space="preserve"> </v>
      </c>
      <c r="V10" s="331"/>
      <c r="W10" s="331"/>
      <c r="X10" s="331"/>
      <c r="Y10" s="187"/>
      <c r="Z10" s="187"/>
      <c r="AA10" s="187" t="s">
        <v>120</v>
      </c>
      <c r="AB10" s="188">
        <v>40</v>
      </c>
      <c r="AC10" s="188">
        <v>25</v>
      </c>
      <c r="AD10" s="188">
        <v>15</v>
      </c>
      <c r="AE10" s="188">
        <v>7</v>
      </c>
      <c r="AF10" s="188">
        <v>4</v>
      </c>
      <c r="AG10" s="188">
        <v>1</v>
      </c>
      <c r="AH10" s="188">
        <v>0</v>
      </c>
      <c r="AI10" s="205"/>
      <c r="AJ10" s="205"/>
      <c r="AK10" s="205"/>
      <c r="AL10" s="331"/>
      <c r="AM10" s="331"/>
      <c r="AN10" s="331"/>
      <c r="AO10" s="331"/>
      <c r="AP10" s="331"/>
      <c r="AQ10" s="331"/>
      <c r="AR10" s="331"/>
      <c r="AS10" s="331"/>
    </row>
    <row r="11" spans="1:45" ht="12.9" customHeight="1" x14ac:dyDescent="0.25">
      <c r="A11" s="333">
        <v>3</v>
      </c>
      <c r="B11" s="323">
        <f>IF($E11="","",VLOOKUP($E11,'Fiú 3 kcs. B ELO'!$A$7:$O$22,14))</f>
        <v>0</v>
      </c>
      <c r="C11" s="208">
        <f>IF($E11="","",VLOOKUP($E11,'Fiú 3 kcs. B ELO'!$A$7:$O$22,15))</f>
        <v>0</v>
      </c>
      <c r="D11" s="208">
        <f>IF($E11="","",VLOOKUP($E11,'Fiú 3 kcs. B ELO'!$A$7:$O$22,5))</f>
        <v>0</v>
      </c>
      <c r="E11" s="324">
        <v>1</v>
      </c>
      <c r="F11" s="209" t="str">
        <f>UPPER(IF($E11="","",VLOOKUP($E11,'Fiú 3 kcs. B ELO'!$A$7:$O$22,2)))</f>
        <v xml:space="preserve">BALLA </v>
      </c>
      <c r="G11" s="209" t="str">
        <f>IF($E11="","",VLOOKUP($E11,'Fiú 3 kcs. B ELO'!$A$7:$O$22,3))</f>
        <v>Ádám</v>
      </c>
      <c r="H11" s="209"/>
      <c r="I11" s="209" t="str">
        <f>IF($E11="","",VLOOKUP($E11,'Fiú 3 kcs. B ELO'!$A$7:$O$22,4))</f>
        <v>Magyarországi Német Általános Művelődési Központ</v>
      </c>
      <c r="J11" s="325"/>
      <c r="K11" s="326"/>
      <c r="L11" s="348"/>
      <c r="M11" s="326" t="s">
        <v>405</v>
      </c>
      <c r="N11" s="349"/>
      <c r="O11" s="347"/>
      <c r="P11" s="347"/>
      <c r="Q11" s="329"/>
      <c r="R11" s="330"/>
      <c r="S11" s="331"/>
      <c r="T11" s="331"/>
      <c r="U11" s="340" t="str">
        <f>Birók!P25</f>
        <v xml:space="preserve"> </v>
      </c>
      <c r="V11" s="331"/>
      <c r="W11" s="331"/>
      <c r="X11" s="331"/>
      <c r="Y11" s="187"/>
      <c r="Z11" s="187"/>
      <c r="AA11" s="187" t="s">
        <v>121</v>
      </c>
      <c r="AB11" s="188">
        <v>25</v>
      </c>
      <c r="AC11" s="188">
        <v>15</v>
      </c>
      <c r="AD11" s="188">
        <v>10</v>
      </c>
      <c r="AE11" s="188">
        <v>6</v>
      </c>
      <c r="AF11" s="188">
        <v>3</v>
      </c>
      <c r="AG11" s="188">
        <v>1</v>
      </c>
      <c r="AH11" s="188">
        <v>0</v>
      </c>
      <c r="AI11" s="205"/>
      <c r="AJ11" s="205"/>
      <c r="AK11" s="205"/>
      <c r="AL11" s="331"/>
      <c r="AM11" s="331"/>
      <c r="AN11" s="331"/>
      <c r="AO11" s="331"/>
      <c r="AP11" s="331"/>
      <c r="AQ11" s="331"/>
      <c r="AR11" s="331"/>
      <c r="AS11" s="331"/>
    </row>
    <row r="12" spans="1:45" ht="12.9" customHeight="1" x14ac:dyDescent="0.25">
      <c r="A12" s="333"/>
      <c r="B12" s="334"/>
      <c r="C12" s="335"/>
      <c r="D12" s="335"/>
      <c r="E12" s="343"/>
      <c r="F12" s="326"/>
      <c r="G12" s="326"/>
      <c r="H12" s="336"/>
      <c r="I12" s="337" t="s">
        <v>177</v>
      </c>
      <c r="J12" s="338" t="s">
        <v>436</v>
      </c>
      <c r="K12" s="339" t="str">
        <f>UPPER(IF(OR(J12="a",J12="as"),F11,IF(OR(J12="b",J12="bs"),F13,0)))</f>
        <v xml:space="preserve">BALLA </v>
      </c>
      <c r="L12" s="350"/>
      <c r="M12" s="326"/>
      <c r="N12" s="349"/>
      <c r="O12" s="347"/>
      <c r="P12" s="347"/>
      <c r="Q12" s="329"/>
      <c r="R12" s="330"/>
      <c r="S12" s="331"/>
      <c r="T12" s="331"/>
      <c r="U12" s="340" t="str">
        <f>Birók!P26</f>
        <v xml:space="preserve"> </v>
      </c>
      <c r="V12" s="331"/>
      <c r="W12" s="331"/>
      <c r="X12" s="331"/>
      <c r="Y12" s="187"/>
      <c r="Z12" s="187"/>
      <c r="AA12" s="187" t="s">
        <v>123</v>
      </c>
      <c r="AB12" s="188">
        <v>15</v>
      </c>
      <c r="AC12" s="188">
        <v>10</v>
      </c>
      <c r="AD12" s="188">
        <v>6</v>
      </c>
      <c r="AE12" s="188">
        <v>3</v>
      </c>
      <c r="AF12" s="188">
        <v>1</v>
      </c>
      <c r="AG12" s="188">
        <v>0</v>
      </c>
      <c r="AH12" s="188">
        <v>0</v>
      </c>
      <c r="AI12" s="205"/>
      <c r="AJ12" s="205"/>
      <c r="AK12" s="205"/>
      <c r="AL12" s="331"/>
      <c r="AM12" s="331"/>
      <c r="AN12" s="331"/>
      <c r="AO12" s="331"/>
      <c r="AP12" s="331"/>
      <c r="AQ12" s="331"/>
      <c r="AR12" s="331"/>
      <c r="AS12" s="331"/>
    </row>
    <row r="13" spans="1:45" ht="12.9" customHeight="1" x14ac:dyDescent="0.25">
      <c r="A13" s="333">
        <v>4</v>
      </c>
      <c r="B13" s="323" t="str">
        <f>IF($E13="","",VLOOKUP($E13,'Fiú 3 kcs. B ELO'!$A$7:$O$22,14))</f>
        <v/>
      </c>
      <c r="C13" s="208" t="str">
        <f>IF($E13="","",VLOOKUP($E13,'Fiú 3 kcs. B ELO'!$A$7:$O$22,15))</f>
        <v/>
      </c>
      <c r="D13" s="208" t="str">
        <f>IF($E13="","",VLOOKUP($E13,'Fiú 3 kcs. B ELO'!$A$7:$O$22,5))</f>
        <v/>
      </c>
      <c r="E13" s="324"/>
      <c r="F13" s="209" t="s">
        <v>364</v>
      </c>
      <c r="G13" s="209" t="s">
        <v>296</v>
      </c>
      <c r="H13" s="209"/>
      <c r="I13" s="209" t="str">
        <f>IF($E13="","",VLOOKUP($E13,'Fiú 3 kcs. B ELO'!$A$7:$O$22,4))</f>
        <v/>
      </c>
      <c r="J13" s="351"/>
      <c r="K13" s="347" t="s">
        <v>403</v>
      </c>
      <c r="L13" s="326"/>
      <c r="M13" s="326"/>
      <c r="N13" s="349"/>
      <c r="O13" s="347"/>
      <c r="P13" s="347"/>
      <c r="Q13" s="329"/>
      <c r="R13" s="330"/>
      <c r="S13" s="331"/>
      <c r="T13" s="331"/>
      <c r="U13" s="340" t="str">
        <f>Birók!P27</f>
        <v xml:space="preserve"> </v>
      </c>
      <c r="V13" s="331"/>
      <c r="W13" s="331"/>
      <c r="X13" s="331"/>
      <c r="Y13" s="187"/>
      <c r="Z13" s="187"/>
      <c r="AA13" s="187" t="s">
        <v>124</v>
      </c>
      <c r="AB13" s="188">
        <v>10</v>
      </c>
      <c r="AC13" s="188">
        <v>6</v>
      </c>
      <c r="AD13" s="188">
        <v>3</v>
      </c>
      <c r="AE13" s="188">
        <v>1</v>
      </c>
      <c r="AF13" s="188">
        <v>0</v>
      </c>
      <c r="AG13" s="188">
        <v>0</v>
      </c>
      <c r="AH13" s="188">
        <v>0</v>
      </c>
      <c r="AI13" s="205"/>
      <c r="AJ13" s="205"/>
      <c r="AK13" s="205"/>
      <c r="AL13" s="331"/>
      <c r="AM13" s="331"/>
      <c r="AN13" s="331"/>
      <c r="AO13" s="331"/>
      <c r="AP13" s="331"/>
      <c r="AQ13" s="331"/>
      <c r="AR13" s="331"/>
      <c r="AS13" s="331"/>
    </row>
    <row r="14" spans="1:45" ht="12.9" customHeight="1" x14ac:dyDescent="0.25">
      <c r="A14" s="333"/>
      <c r="B14" s="334"/>
      <c r="C14" s="335"/>
      <c r="D14" s="335"/>
      <c r="E14" s="343"/>
      <c r="F14" s="326"/>
      <c r="G14" s="326"/>
      <c r="H14" s="336"/>
      <c r="I14" s="326"/>
      <c r="J14" s="344"/>
      <c r="K14" s="326"/>
      <c r="L14" s="326"/>
      <c r="M14" s="337" t="s">
        <v>177</v>
      </c>
      <c r="N14" s="345" t="s">
        <v>438</v>
      </c>
      <c r="O14" s="339" t="str">
        <f>UPPER(IF(OR(N14="a",N14="as"),M10,IF(OR(N14="b",N14="bs"),M18,0)))</f>
        <v xml:space="preserve">MAGYARI </v>
      </c>
      <c r="P14" s="346"/>
      <c r="Q14" s="329"/>
      <c r="R14" s="330"/>
      <c r="S14" s="331"/>
      <c r="T14" s="331"/>
      <c r="U14" s="340" t="str">
        <f>Birók!P28</f>
        <v xml:space="preserve"> </v>
      </c>
      <c r="V14" s="331"/>
      <c r="W14" s="331"/>
      <c r="X14" s="331"/>
      <c r="Y14" s="187"/>
      <c r="Z14" s="187"/>
      <c r="AA14" s="187" t="s">
        <v>125</v>
      </c>
      <c r="AB14" s="188">
        <v>3</v>
      </c>
      <c r="AC14" s="188">
        <v>2</v>
      </c>
      <c r="AD14" s="188">
        <v>1</v>
      </c>
      <c r="AE14" s="188">
        <v>0</v>
      </c>
      <c r="AF14" s="188">
        <v>0</v>
      </c>
      <c r="AG14" s="188">
        <v>0</v>
      </c>
      <c r="AH14" s="188">
        <v>0</v>
      </c>
      <c r="AI14" s="205"/>
      <c r="AJ14" s="205"/>
      <c r="AK14" s="205"/>
      <c r="AL14" s="331"/>
      <c r="AM14" s="331"/>
      <c r="AN14" s="331"/>
      <c r="AO14" s="331"/>
      <c r="AP14" s="331"/>
      <c r="AQ14" s="331"/>
      <c r="AR14" s="331"/>
      <c r="AS14" s="331"/>
    </row>
    <row r="15" spans="1:45" ht="12.9" customHeight="1" x14ac:dyDescent="0.25">
      <c r="A15" s="333">
        <v>5</v>
      </c>
      <c r="B15" s="323">
        <f>IF($E15="","",VLOOKUP($E15,'Fiú 3 kcs. B ELO'!$A$7:$O$22,14))</f>
        <v>0</v>
      </c>
      <c r="C15" s="208">
        <f>IF($E15="","",VLOOKUP($E15,'Fiú 3 kcs. B ELO'!$A$7:$O$22,15))</f>
        <v>0</v>
      </c>
      <c r="D15" s="208">
        <f>IF($E15="","",VLOOKUP($E15,'Fiú 3 kcs. B ELO'!$A$7:$O$22,5))</f>
        <v>0</v>
      </c>
      <c r="E15" s="324">
        <v>13</v>
      </c>
      <c r="F15" s="209" t="str">
        <f>UPPER(IF($E15="","",VLOOKUP($E15,'Fiú 3 kcs. B ELO'!$A$7:$O$22,2)))</f>
        <v xml:space="preserve">MAGYARI </v>
      </c>
      <c r="G15" s="209" t="str">
        <f>IF($E15="","",VLOOKUP($E15,'Fiú 3 kcs. B ELO'!$A$7:$O$22,3))</f>
        <v>Levente</v>
      </c>
      <c r="H15" s="209"/>
      <c r="I15" s="209" t="str">
        <f>IF($E15="","",VLOOKUP($E15,'Fiú 3 kcs. B ELO'!$A$7:$O$22,4))</f>
        <v>Egri Hunyadi Mátyás Általános Iskola</v>
      </c>
      <c r="J15" s="352"/>
      <c r="K15" s="326"/>
      <c r="L15" s="326"/>
      <c r="M15" s="326"/>
      <c r="N15" s="349"/>
      <c r="O15" s="347" t="s">
        <v>403</v>
      </c>
      <c r="P15" s="347"/>
      <c r="Q15" s="329"/>
      <c r="R15" s="330"/>
      <c r="S15" s="331"/>
      <c r="T15" s="331"/>
      <c r="U15" s="340" t="str">
        <f>Birók!P29</f>
        <v xml:space="preserve"> </v>
      </c>
      <c r="V15" s="331"/>
      <c r="W15" s="331"/>
      <c r="X15" s="331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205"/>
      <c r="AJ15" s="205"/>
      <c r="AK15" s="205"/>
      <c r="AL15" s="331"/>
      <c r="AM15" s="331"/>
      <c r="AN15" s="331"/>
      <c r="AO15" s="331"/>
      <c r="AP15" s="331"/>
      <c r="AQ15" s="331"/>
      <c r="AR15" s="331"/>
      <c r="AS15" s="331"/>
    </row>
    <row r="16" spans="1:45" ht="12.9" customHeight="1" x14ac:dyDescent="0.25">
      <c r="A16" s="333"/>
      <c r="B16" s="334"/>
      <c r="C16" s="335"/>
      <c r="D16" s="335"/>
      <c r="E16" s="343"/>
      <c r="F16" s="326"/>
      <c r="G16" s="326"/>
      <c r="H16" s="336"/>
      <c r="I16" s="337" t="s">
        <v>177</v>
      </c>
      <c r="J16" s="338" t="s">
        <v>436</v>
      </c>
      <c r="K16" s="339" t="str">
        <f>UPPER(IF(OR(J16="a",J16="as"),F15,IF(OR(J16="b",J16="bs"),F17,0)))</f>
        <v xml:space="preserve">MAGYARI </v>
      </c>
      <c r="L16" s="339"/>
      <c r="M16" s="326"/>
      <c r="N16" s="349"/>
      <c r="O16" s="337"/>
      <c r="P16" s="347"/>
      <c r="Q16" s="329"/>
      <c r="R16" s="330"/>
      <c r="S16" s="331"/>
      <c r="T16" s="331"/>
      <c r="U16" s="353" t="str">
        <f>Birók!P30</f>
        <v>Egyik sem</v>
      </c>
      <c r="V16" s="331"/>
      <c r="W16" s="331"/>
      <c r="X16" s="331"/>
      <c r="Y16" s="187"/>
      <c r="Z16" s="187"/>
      <c r="AA16" s="187" t="s">
        <v>99</v>
      </c>
      <c r="AB16" s="188">
        <v>150</v>
      </c>
      <c r="AC16" s="188">
        <v>120</v>
      </c>
      <c r="AD16" s="188">
        <v>90</v>
      </c>
      <c r="AE16" s="188">
        <v>60</v>
      </c>
      <c r="AF16" s="188">
        <v>40</v>
      </c>
      <c r="AG16" s="188">
        <v>25</v>
      </c>
      <c r="AH16" s="188">
        <v>15</v>
      </c>
      <c r="AI16" s="205"/>
      <c r="AJ16" s="205"/>
      <c r="AK16" s="205"/>
      <c r="AL16" s="331"/>
      <c r="AM16" s="331"/>
      <c r="AN16" s="331"/>
      <c r="AO16" s="331"/>
      <c r="AP16" s="331"/>
      <c r="AQ16" s="331"/>
      <c r="AR16" s="331"/>
      <c r="AS16" s="331"/>
    </row>
    <row r="17" spans="1:45" ht="12.9" customHeight="1" x14ac:dyDescent="0.25">
      <c r="A17" s="333">
        <v>6</v>
      </c>
      <c r="B17" s="323" t="str">
        <f>IF($E17="","",VLOOKUP($E17,'Fiú 3 kcs. B ELO'!$A$7:$O$22,14))</f>
        <v/>
      </c>
      <c r="C17" s="208" t="str">
        <f>IF($E17="","",VLOOKUP($E17,'Fiú 3 kcs. B ELO'!$A$7:$O$22,15))</f>
        <v/>
      </c>
      <c r="D17" s="208" t="str">
        <f>IF($E17="","",VLOOKUP($E17,'Fiú 3 kcs. B ELO'!$A$7:$O$22,5))</f>
        <v/>
      </c>
      <c r="E17" s="324"/>
      <c r="F17" s="209" t="s">
        <v>369</v>
      </c>
      <c r="G17" s="209" t="s">
        <v>349</v>
      </c>
      <c r="H17" s="209"/>
      <c r="I17" s="209" t="str">
        <f>IF($E17="","",VLOOKUP($E17,'Fiú 3 kcs. B ELO'!$A$7:$O$22,4))</f>
        <v/>
      </c>
      <c r="J17" s="341"/>
      <c r="K17" s="347" t="s">
        <v>403</v>
      </c>
      <c r="L17" s="342"/>
      <c r="M17" s="326"/>
      <c r="N17" s="349"/>
      <c r="O17" s="347"/>
      <c r="P17" s="347"/>
      <c r="Q17" s="329"/>
      <c r="R17" s="330"/>
      <c r="S17" s="331"/>
      <c r="T17" s="331"/>
      <c r="U17" s="331"/>
      <c r="V17" s="331"/>
      <c r="W17" s="331"/>
      <c r="X17" s="331"/>
      <c r="Y17" s="187"/>
      <c r="Z17" s="187"/>
      <c r="AA17" s="187" t="s">
        <v>102</v>
      </c>
      <c r="AB17" s="188">
        <v>120</v>
      </c>
      <c r="AC17" s="188">
        <v>90</v>
      </c>
      <c r="AD17" s="188">
        <v>60</v>
      </c>
      <c r="AE17" s="188">
        <v>40</v>
      </c>
      <c r="AF17" s="188">
        <v>25</v>
      </c>
      <c r="AG17" s="188">
        <v>15</v>
      </c>
      <c r="AH17" s="188">
        <v>8</v>
      </c>
      <c r="AI17" s="205"/>
      <c r="AJ17" s="205"/>
      <c r="AK17" s="205"/>
      <c r="AL17" s="331"/>
      <c r="AM17" s="331"/>
      <c r="AN17" s="331"/>
      <c r="AO17" s="331"/>
      <c r="AP17" s="331"/>
      <c r="AQ17" s="331"/>
      <c r="AR17" s="331"/>
      <c r="AS17" s="331"/>
    </row>
    <row r="18" spans="1:45" ht="12.9" customHeight="1" x14ac:dyDescent="0.25">
      <c r="A18" s="333"/>
      <c r="B18" s="334"/>
      <c r="C18" s="335"/>
      <c r="D18" s="335"/>
      <c r="E18" s="343"/>
      <c r="F18" s="326"/>
      <c r="G18" s="326"/>
      <c r="H18" s="336"/>
      <c r="I18" s="326"/>
      <c r="J18" s="344"/>
      <c r="K18" s="337" t="s">
        <v>177</v>
      </c>
      <c r="L18" s="345" t="s">
        <v>436</v>
      </c>
      <c r="M18" s="339" t="str">
        <f>UPPER(IF(OR(L18="a",L18="as"),K16,IF(OR(L18="b",L18="bs"),K20,0)))</f>
        <v xml:space="preserve">MAGYARI </v>
      </c>
      <c r="N18" s="354"/>
      <c r="O18" s="347"/>
      <c r="P18" s="347"/>
      <c r="Q18" s="329"/>
      <c r="R18" s="330"/>
      <c r="S18" s="331"/>
      <c r="T18" s="331"/>
      <c r="U18" s="331"/>
      <c r="V18" s="331"/>
      <c r="W18" s="331"/>
      <c r="X18" s="331"/>
      <c r="Y18" s="187"/>
      <c r="Z18" s="187"/>
      <c r="AA18" s="187" t="s">
        <v>105</v>
      </c>
      <c r="AB18" s="188">
        <v>90</v>
      </c>
      <c r="AC18" s="188">
        <v>60</v>
      </c>
      <c r="AD18" s="188">
        <v>40</v>
      </c>
      <c r="AE18" s="188">
        <v>25</v>
      </c>
      <c r="AF18" s="188">
        <v>15</v>
      </c>
      <c r="AG18" s="188">
        <v>8</v>
      </c>
      <c r="AH18" s="188">
        <v>4</v>
      </c>
      <c r="AI18" s="205"/>
      <c r="AJ18" s="205"/>
      <c r="AK18" s="205"/>
      <c r="AL18" s="331"/>
      <c r="AM18" s="331"/>
      <c r="AN18" s="331"/>
      <c r="AO18" s="331"/>
      <c r="AP18" s="331"/>
      <c r="AQ18" s="331"/>
      <c r="AR18" s="331"/>
      <c r="AS18" s="331"/>
    </row>
    <row r="19" spans="1:45" ht="12.9" customHeight="1" x14ac:dyDescent="0.25">
      <c r="A19" s="333">
        <v>7</v>
      </c>
      <c r="B19" s="323">
        <f>IF($E19="","",VLOOKUP($E19,'Fiú 3 kcs. B ELO'!$A$7:$O$22,14))</f>
        <v>0</v>
      </c>
      <c r="C19" s="208">
        <f>IF($E19="","",VLOOKUP($E19,'Fiú 3 kcs. B ELO'!$A$7:$O$22,15))</f>
        <v>0</v>
      </c>
      <c r="D19" s="208">
        <f>IF($E19="","",VLOOKUP($E19,'Fiú 3 kcs. B ELO'!$A$7:$O$22,5))</f>
        <v>0</v>
      </c>
      <c r="E19" s="324">
        <v>7</v>
      </c>
      <c r="F19" s="209" t="str">
        <f>UPPER(IF($E19="","",VLOOKUP($E19,'Fiú 3 kcs. B ELO'!$A$7:$O$22,2)))</f>
        <v xml:space="preserve">KOMLÓSY </v>
      </c>
      <c r="G19" s="209" t="str">
        <f>IF($E19="","",VLOOKUP($E19,'Fiú 3 kcs. B ELO'!$A$7:$O$22,3))</f>
        <v>Nimród</v>
      </c>
      <c r="H19" s="209"/>
      <c r="I19" s="209" t="str">
        <f>IF($E19="","",VLOOKUP($E19,'Fiú 3 kcs. B ELO'!$A$7:$O$22,4))</f>
        <v>Kazincbarcikai Pollack Mihály Általános Iskola</v>
      </c>
      <c r="J19" s="325"/>
      <c r="K19" s="326"/>
      <c r="L19" s="348"/>
      <c r="M19" s="347" t="s">
        <v>413</v>
      </c>
      <c r="N19" s="347"/>
      <c r="O19" s="347"/>
      <c r="P19" s="347"/>
      <c r="Q19" s="329"/>
      <c r="R19" s="330"/>
      <c r="S19" s="331"/>
      <c r="T19" s="331"/>
      <c r="U19" s="331"/>
      <c r="V19" s="331"/>
      <c r="W19" s="331"/>
      <c r="X19" s="331"/>
      <c r="Y19" s="187"/>
      <c r="Z19" s="187"/>
      <c r="AA19" s="187" t="s">
        <v>115</v>
      </c>
      <c r="AB19" s="188">
        <v>60</v>
      </c>
      <c r="AC19" s="188">
        <v>40</v>
      </c>
      <c r="AD19" s="188">
        <v>25</v>
      </c>
      <c r="AE19" s="188">
        <v>15</v>
      </c>
      <c r="AF19" s="188">
        <v>8</v>
      </c>
      <c r="AG19" s="188">
        <v>4</v>
      </c>
      <c r="AH19" s="188">
        <v>2</v>
      </c>
      <c r="AI19" s="205"/>
      <c r="AJ19" s="205"/>
      <c r="AK19" s="205"/>
      <c r="AL19" s="331"/>
      <c r="AM19" s="331"/>
      <c r="AN19" s="331"/>
      <c r="AO19" s="331"/>
      <c r="AP19" s="331"/>
      <c r="AQ19" s="331"/>
      <c r="AR19" s="331"/>
      <c r="AS19" s="331"/>
    </row>
    <row r="20" spans="1:45" ht="12.9" customHeight="1" x14ac:dyDescent="0.25">
      <c r="A20" s="333"/>
      <c r="B20" s="334"/>
      <c r="C20" s="335"/>
      <c r="D20" s="335"/>
      <c r="E20" s="334"/>
      <c r="F20" s="326"/>
      <c r="G20" s="326"/>
      <c r="H20" s="336"/>
      <c r="I20" s="337" t="s">
        <v>177</v>
      </c>
      <c r="J20" s="338" t="s">
        <v>438</v>
      </c>
      <c r="K20" s="339" t="str">
        <f>UPPER(IF(OR(J20="a",J20="as"),F19,IF(OR(J20="b",J20="bs"),F21,0)))</f>
        <v>SZILÁRDI</v>
      </c>
      <c r="L20" s="350"/>
      <c r="M20" s="326"/>
      <c r="N20" s="347"/>
      <c r="O20" s="347"/>
      <c r="P20" s="347"/>
      <c r="Q20" s="329"/>
      <c r="R20" s="330"/>
      <c r="S20" s="331"/>
      <c r="T20" s="331"/>
      <c r="U20" s="331"/>
      <c r="V20" s="331"/>
      <c r="W20" s="331"/>
      <c r="X20" s="331"/>
      <c r="Y20" s="187"/>
      <c r="Z20" s="187"/>
      <c r="AA20" s="187" t="s">
        <v>116</v>
      </c>
      <c r="AB20" s="188">
        <v>40</v>
      </c>
      <c r="AC20" s="188">
        <v>25</v>
      </c>
      <c r="AD20" s="188">
        <v>15</v>
      </c>
      <c r="AE20" s="188">
        <v>8</v>
      </c>
      <c r="AF20" s="188">
        <v>4</v>
      </c>
      <c r="AG20" s="188">
        <v>2</v>
      </c>
      <c r="AH20" s="188">
        <v>1</v>
      </c>
      <c r="AI20" s="205"/>
      <c r="AJ20" s="205"/>
      <c r="AK20" s="205"/>
      <c r="AL20" s="331"/>
      <c r="AM20" s="331"/>
      <c r="AN20" s="331"/>
      <c r="AO20" s="331"/>
      <c r="AP20" s="331"/>
      <c r="AQ20" s="331"/>
      <c r="AR20" s="331"/>
      <c r="AS20" s="331"/>
    </row>
    <row r="21" spans="1:45" ht="12.9" customHeight="1" x14ac:dyDescent="0.25">
      <c r="A21" s="322">
        <v>8</v>
      </c>
      <c r="B21" s="323" t="str">
        <f>IF($E21="","",VLOOKUP($E21,'Fiú 3 kcs. B ELO'!$A$7:$O$22,14))</f>
        <v/>
      </c>
      <c r="C21" s="208" t="str">
        <f>IF($E21="","",VLOOKUP($E21,'Fiú 3 kcs. B ELO'!$A$7:$O$22,15))</f>
        <v/>
      </c>
      <c r="D21" s="208" t="str">
        <f>IF($E21="","",VLOOKUP($E21,'Fiú 3 kcs. B ELO'!$A$7:$O$22,5))</f>
        <v/>
      </c>
      <c r="E21" s="324"/>
      <c r="F21" s="284" t="s">
        <v>384</v>
      </c>
      <c r="G21" s="284" t="s">
        <v>344</v>
      </c>
      <c r="H21" s="284"/>
      <c r="I21" s="284" t="str">
        <f>IF($E21="","",VLOOKUP($E21,'Fiú 3 kcs. B ELO'!$A$7:$O$22,4))</f>
        <v/>
      </c>
      <c r="J21" s="351"/>
      <c r="K21" s="347" t="s">
        <v>407</v>
      </c>
      <c r="L21" s="326"/>
      <c r="M21" s="326"/>
      <c r="N21" s="347"/>
      <c r="O21" s="347"/>
      <c r="P21" s="347"/>
      <c r="Q21" s="329"/>
      <c r="R21" s="330"/>
      <c r="S21" s="331"/>
      <c r="T21" s="331"/>
      <c r="U21" s="331"/>
      <c r="V21" s="331"/>
      <c r="W21" s="331"/>
      <c r="X21" s="331"/>
      <c r="Y21" s="187"/>
      <c r="Z21" s="187"/>
      <c r="AA21" s="187" t="s">
        <v>117</v>
      </c>
      <c r="AB21" s="188">
        <v>25</v>
      </c>
      <c r="AC21" s="188">
        <v>15</v>
      </c>
      <c r="AD21" s="188">
        <v>10</v>
      </c>
      <c r="AE21" s="188">
        <v>6</v>
      </c>
      <c r="AF21" s="188">
        <v>3</v>
      </c>
      <c r="AG21" s="188">
        <v>1</v>
      </c>
      <c r="AH21" s="188">
        <v>0</v>
      </c>
      <c r="AI21" s="205"/>
      <c r="AJ21" s="205"/>
      <c r="AK21" s="205"/>
      <c r="AL21" s="331"/>
      <c r="AM21" s="331"/>
      <c r="AN21" s="331"/>
      <c r="AO21" s="331"/>
      <c r="AP21" s="331"/>
      <c r="AQ21" s="331"/>
      <c r="AR21" s="331"/>
      <c r="AS21" s="331"/>
    </row>
    <row r="22" spans="1:45" ht="9.6" customHeight="1" x14ac:dyDescent="0.25">
      <c r="A22" s="355"/>
      <c r="B22" s="327"/>
      <c r="C22" s="327"/>
      <c r="D22" s="327"/>
      <c r="E22" s="334"/>
      <c r="F22" s="327"/>
      <c r="G22" s="327"/>
      <c r="H22" s="327"/>
      <c r="I22" s="327"/>
      <c r="J22" s="334"/>
      <c r="K22" s="327"/>
      <c r="L22" s="327"/>
      <c r="M22" s="327"/>
      <c r="N22" s="329"/>
      <c r="O22" s="329"/>
      <c r="P22" s="329"/>
      <c r="Q22" s="329"/>
      <c r="R22" s="330"/>
      <c r="S22" s="331"/>
      <c r="T22" s="331"/>
      <c r="U22" s="331"/>
      <c r="V22" s="331"/>
      <c r="W22" s="331"/>
      <c r="X22" s="331"/>
      <c r="Y22" s="187"/>
      <c r="Z22" s="187"/>
      <c r="AA22" s="187" t="s">
        <v>118</v>
      </c>
      <c r="AB22" s="188">
        <v>15</v>
      </c>
      <c r="AC22" s="188">
        <v>10</v>
      </c>
      <c r="AD22" s="188">
        <v>6</v>
      </c>
      <c r="AE22" s="188">
        <v>3</v>
      </c>
      <c r="AF22" s="188">
        <v>1</v>
      </c>
      <c r="AG22" s="188">
        <v>0</v>
      </c>
      <c r="AH22" s="188">
        <v>0</v>
      </c>
      <c r="AI22" s="205"/>
      <c r="AJ22" s="205"/>
      <c r="AK22" s="205"/>
      <c r="AL22" s="331"/>
      <c r="AM22" s="331"/>
      <c r="AN22" s="331"/>
      <c r="AO22" s="331"/>
      <c r="AP22" s="331"/>
      <c r="AQ22" s="331"/>
      <c r="AR22" s="331"/>
      <c r="AS22" s="331"/>
    </row>
    <row r="23" spans="1:45" ht="9.6" customHeight="1" x14ac:dyDescent="0.25">
      <c r="A23" s="356"/>
      <c r="B23" s="334"/>
      <c r="C23" s="334"/>
      <c r="D23" s="334"/>
      <c r="E23" s="334"/>
      <c r="F23" s="327"/>
      <c r="G23" s="327"/>
      <c r="H23" s="331"/>
      <c r="I23" s="357"/>
      <c r="J23" s="334"/>
      <c r="K23" s="327"/>
      <c r="L23" s="327"/>
      <c r="M23" s="327"/>
      <c r="N23" s="329"/>
      <c r="O23" s="329"/>
      <c r="P23" s="329"/>
      <c r="Q23" s="329"/>
      <c r="R23" s="330"/>
      <c r="S23" s="331"/>
      <c r="T23" s="331"/>
      <c r="U23" s="331"/>
      <c r="V23" s="331"/>
      <c r="W23" s="331"/>
      <c r="X23" s="331"/>
      <c r="Y23" s="187"/>
      <c r="Z23" s="187"/>
      <c r="AA23" s="187" t="s">
        <v>120</v>
      </c>
      <c r="AB23" s="188">
        <v>10</v>
      </c>
      <c r="AC23" s="188">
        <v>6</v>
      </c>
      <c r="AD23" s="188">
        <v>3</v>
      </c>
      <c r="AE23" s="188">
        <v>1</v>
      </c>
      <c r="AF23" s="188">
        <v>0</v>
      </c>
      <c r="AG23" s="188">
        <v>0</v>
      </c>
      <c r="AH23" s="188">
        <v>0</v>
      </c>
      <c r="AI23" s="205"/>
      <c r="AJ23" s="205"/>
      <c r="AK23" s="205"/>
      <c r="AL23" s="331"/>
      <c r="AM23" s="331"/>
      <c r="AN23" s="331"/>
      <c r="AO23" s="331"/>
      <c r="AP23" s="331"/>
      <c r="AQ23" s="331"/>
      <c r="AR23" s="331"/>
      <c r="AS23" s="331"/>
    </row>
    <row r="24" spans="1:45" ht="9.6" customHeight="1" x14ac:dyDescent="0.25">
      <c r="A24" s="356"/>
      <c r="B24" s="327"/>
      <c r="C24" s="327"/>
      <c r="D24" s="327"/>
      <c r="E24" s="334"/>
      <c r="F24" s="327"/>
      <c r="G24" s="327"/>
      <c r="H24" s="327"/>
      <c r="I24" s="327"/>
      <c r="J24" s="334"/>
      <c r="K24" s="327"/>
      <c r="L24" s="358"/>
      <c r="M24" s="327"/>
      <c r="N24" s="329"/>
      <c r="O24" s="329"/>
      <c r="P24" s="329"/>
      <c r="Q24" s="329"/>
      <c r="R24" s="330"/>
      <c r="S24" s="331"/>
      <c r="T24" s="331"/>
      <c r="U24" s="331"/>
      <c r="V24" s="331"/>
      <c r="W24" s="331"/>
      <c r="X24" s="331"/>
      <c r="Y24" s="187"/>
      <c r="Z24" s="187"/>
      <c r="AA24" s="187" t="s">
        <v>121</v>
      </c>
      <c r="AB24" s="188">
        <v>6</v>
      </c>
      <c r="AC24" s="188">
        <v>3</v>
      </c>
      <c r="AD24" s="188">
        <v>1</v>
      </c>
      <c r="AE24" s="188">
        <v>0</v>
      </c>
      <c r="AF24" s="188">
        <v>0</v>
      </c>
      <c r="AG24" s="188">
        <v>0</v>
      </c>
      <c r="AH24" s="188">
        <v>0</v>
      </c>
      <c r="AI24" s="205"/>
      <c r="AJ24" s="205"/>
      <c r="AK24" s="205"/>
      <c r="AL24" s="331"/>
      <c r="AM24" s="331"/>
      <c r="AN24" s="331"/>
      <c r="AO24" s="331"/>
      <c r="AP24" s="331"/>
      <c r="AQ24" s="331"/>
      <c r="AR24" s="331"/>
      <c r="AS24" s="331"/>
    </row>
    <row r="25" spans="1:45" ht="9.6" customHeight="1" x14ac:dyDescent="0.25">
      <c r="A25" s="356"/>
      <c r="B25" s="334"/>
      <c r="C25" s="334"/>
      <c r="D25" s="334"/>
      <c r="E25" s="334"/>
      <c r="F25" s="327"/>
      <c r="G25" s="327"/>
      <c r="H25" s="331"/>
      <c r="I25" s="327"/>
      <c r="J25" s="334"/>
      <c r="K25" s="357"/>
      <c r="L25" s="334"/>
      <c r="M25" s="327"/>
      <c r="N25" s="329"/>
      <c r="O25" s="329"/>
      <c r="P25" s="329"/>
      <c r="Q25" s="329"/>
      <c r="R25" s="330"/>
      <c r="S25" s="331"/>
      <c r="T25" s="331"/>
      <c r="U25" s="331"/>
      <c r="V25" s="331"/>
      <c r="W25" s="331"/>
      <c r="X25" s="331"/>
      <c r="Y25" s="187"/>
      <c r="Z25" s="187"/>
      <c r="AA25" s="187" t="s">
        <v>123</v>
      </c>
      <c r="AB25" s="188">
        <v>3</v>
      </c>
      <c r="AC25" s="188">
        <v>2</v>
      </c>
      <c r="AD25" s="188">
        <v>1</v>
      </c>
      <c r="AE25" s="188">
        <v>0</v>
      </c>
      <c r="AF25" s="188">
        <v>0</v>
      </c>
      <c r="AG25" s="188">
        <v>0</v>
      </c>
      <c r="AH25" s="188">
        <v>0</v>
      </c>
      <c r="AI25" s="205"/>
      <c r="AJ25" s="205"/>
      <c r="AK25" s="205"/>
      <c r="AL25" s="331"/>
      <c r="AM25" s="331"/>
      <c r="AN25" s="331"/>
      <c r="AO25" s="331"/>
      <c r="AP25" s="331"/>
      <c r="AQ25" s="331"/>
      <c r="AR25" s="331"/>
      <c r="AS25" s="331"/>
    </row>
    <row r="26" spans="1:45" ht="9.6" customHeight="1" x14ac:dyDescent="0.25">
      <c r="A26" s="356"/>
      <c r="B26" s="327"/>
      <c r="C26" s="327"/>
      <c r="D26" s="327"/>
      <c r="E26" s="334"/>
      <c r="F26" s="327"/>
      <c r="G26" s="327"/>
      <c r="H26" s="327"/>
      <c r="I26" s="327"/>
      <c r="J26" s="334"/>
      <c r="K26" s="327"/>
      <c r="L26" s="327"/>
      <c r="M26" s="327"/>
      <c r="N26" s="329"/>
      <c r="O26" s="329"/>
      <c r="P26" s="329"/>
      <c r="Q26" s="329"/>
      <c r="R26" s="330"/>
      <c r="S26" s="359"/>
      <c r="T26" s="331"/>
      <c r="U26" s="331"/>
      <c r="V26" s="331"/>
      <c r="W26" s="331"/>
      <c r="X26" s="331"/>
      <c r="AI26" s="205"/>
      <c r="AJ26" s="205"/>
      <c r="AK26" s="205"/>
      <c r="AL26" s="331"/>
      <c r="AM26" s="331"/>
      <c r="AN26" s="331"/>
      <c r="AO26" s="331"/>
      <c r="AP26" s="331"/>
      <c r="AQ26" s="331"/>
      <c r="AR26" s="331"/>
      <c r="AS26" s="331"/>
    </row>
    <row r="27" spans="1:45" ht="9.6" customHeight="1" x14ac:dyDescent="0.25">
      <c r="A27" s="356"/>
      <c r="B27" s="334"/>
      <c r="C27" s="334"/>
      <c r="D27" s="334"/>
      <c r="E27" s="334"/>
      <c r="F27" s="327"/>
      <c r="G27" s="327"/>
      <c r="H27" s="331"/>
      <c r="I27" s="357"/>
      <c r="J27" s="334"/>
      <c r="K27" s="327"/>
      <c r="L27" s="327"/>
      <c r="M27" s="327"/>
      <c r="N27" s="329"/>
      <c r="O27" s="329"/>
      <c r="P27" s="329"/>
      <c r="Q27" s="329"/>
      <c r="R27" s="330"/>
      <c r="S27" s="331"/>
      <c r="T27" s="331"/>
      <c r="U27" s="331"/>
      <c r="V27" s="331"/>
      <c r="W27" s="331"/>
      <c r="X27" s="331"/>
      <c r="AI27" s="205"/>
      <c r="AJ27" s="205"/>
      <c r="AK27" s="205"/>
      <c r="AL27" s="331"/>
      <c r="AM27" s="331"/>
      <c r="AN27" s="331"/>
      <c r="AO27" s="331"/>
      <c r="AP27" s="331"/>
      <c r="AQ27" s="331"/>
      <c r="AR27" s="331"/>
      <c r="AS27" s="331"/>
    </row>
    <row r="28" spans="1:45" ht="9.6" customHeight="1" x14ac:dyDescent="0.25">
      <c r="A28" s="356"/>
      <c r="B28" s="327"/>
      <c r="C28" s="327"/>
      <c r="D28" s="327"/>
      <c r="E28" s="334"/>
      <c r="F28" s="327"/>
      <c r="G28" s="327"/>
      <c r="H28" s="327"/>
      <c r="I28" s="327"/>
      <c r="J28" s="334"/>
      <c r="K28" s="327"/>
      <c r="L28" s="327"/>
      <c r="M28" s="327"/>
      <c r="N28" s="329"/>
      <c r="O28" s="329"/>
      <c r="P28" s="329"/>
      <c r="Q28" s="329"/>
      <c r="R28" s="330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60"/>
      <c r="AJ28" s="360"/>
      <c r="AK28" s="360"/>
      <c r="AL28" s="331"/>
      <c r="AM28" s="331"/>
      <c r="AN28" s="331"/>
      <c r="AO28" s="331"/>
      <c r="AP28" s="331"/>
      <c r="AQ28" s="331"/>
      <c r="AR28" s="331"/>
      <c r="AS28" s="331"/>
    </row>
    <row r="29" spans="1:45" ht="9.6" customHeight="1" x14ac:dyDescent="0.25">
      <c r="A29" s="356"/>
      <c r="B29" s="334"/>
      <c r="C29" s="334"/>
      <c r="D29" s="334"/>
      <c r="E29" s="334"/>
      <c r="F29" s="327"/>
      <c r="G29" s="327"/>
      <c r="H29" s="331"/>
      <c r="I29" s="327"/>
      <c r="J29" s="334"/>
      <c r="K29" s="327"/>
      <c r="L29" s="327"/>
      <c r="M29" s="357"/>
      <c r="N29" s="334"/>
      <c r="O29" s="327"/>
      <c r="P29" s="329"/>
      <c r="Q29" s="329"/>
      <c r="R29" s="330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60"/>
      <c r="AJ29" s="360"/>
      <c r="AK29" s="360"/>
      <c r="AL29" s="331"/>
      <c r="AM29" s="331"/>
      <c r="AN29" s="331"/>
      <c r="AO29" s="331"/>
      <c r="AP29" s="331"/>
      <c r="AQ29" s="331"/>
      <c r="AR29" s="331"/>
      <c r="AS29" s="331"/>
    </row>
    <row r="30" spans="1:45" ht="9.6" customHeight="1" x14ac:dyDescent="0.25">
      <c r="A30" s="356"/>
      <c r="B30" s="327"/>
      <c r="C30" s="327"/>
      <c r="D30" s="327"/>
      <c r="E30" s="334"/>
      <c r="F30" s="327"/>
      <c r="G30" s="327"/>
      <c r="H30" s="327"/>
      <c r="I30" s="327"/>
      <c r="J30" s="334"/>
      <c r="K30" s="327"/>
      <c r="L30" s="327"/>
      <c r="M30" s="327"/>
      <c r="N30" s="329"/>
      <c r="O30" s="327"/>
      <c r="P30" s="329"/>
      <c r="Q30" s="329"/>
      <c r="R30" s="330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60"/>
      <c r="AJ30" s="360"/>
      <c r="AK30" s="360"/>
      <c r="AL30" s="331"/>
      <c r="AM30" s="331"/>
      <c r="AN30" s="331"/>
      <c r="AO30" s="331"/>
      <c r="AP30" s="331"/>
      <c r="AQ30" s="331"/>
      <c r="AR30" s="331"/>
      <c r="AS30" s="331"/>
    </row>
    <row r="31" spans="1:45" ht="9.6" customHeight="1" x14ac:dyDescent="0.25">
      <c r="A31" s="356"/>
      <c r="B31" s="334"/>
      <c r="C31" s="334"/>
      <c r="D31" s="334"/>
      <c r="E31" s="334"/>
      <c r="F31" s="327"/>
      <c r="G31" s="327"/>
      <c r="H31" s="331"/>
      <c r="I31" s="357"/>
      <c r="J31" s="334"/>
      <c r="K31" s="327"/>
      <c r="L31" s="327"/>
      <c r="M31" s="327"/>
      <c r="N31" s="329"/>
      <c r="O31" s="329"/>
      <c r="P31" s="329"/>
      <c r="Q31" s="329"/>
      <c r="R31" s="330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60"/>
      <c r="AJ31" s="360"/>
      <c r="AK31" s="360"/>
      <c r="AL31" s="331"/>
      <c r="AM31" s="331"/>
      <c r="AN31" s="331"/>
      <c r="AO31" s="331"/>
      <c r="AP31" s="331"/>
      <c r="AQ31" s="331"/>
      <c r="AR31" s="331"/>
      <c r="AS31" s="331"/>
    </row>
    <row r="32" spans="1:45" ht="9.6" customHeight="1" x14ac:dyDescent="0.25">
      <c r="A32" s="356"/>
      <c r="B32" s="327"/>
      <c r="C32" s="327"/>
      <c r="D32" s="327"/>
      <c r="E32" s="334"/>
      <c r="F32" s="327"/>
      <c r="G32" s="327"/>
      <c r="H32" s="327"/>
      <c r="I32" s="327"/>
      <c r="J32" s="334"/>
      <c r="K32" s="327"/>
      <c r="L32" s="358"/>
      <c r="M32" s="327"/>
      <c r="N32" s="329"/>
      <c r="O32" s="329"/>
      <c r="P32" s="329"/>
      <c r="Q32" s="329"/>
      <c r="R32" s="330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60"/>
      <c r="AJ32" s="360"/>
      <c r="AK32" s="360"/>
      <c r="AL32" s="331"/>
      <c r="AM32" s="331"/>
      <c r="AN32" s="331"/>
      <c r="AO32" s="331"/>
      <c r="AP32" s="331"/>
      <c r="AQ32" s="331"/>
      <c r="AR32" s="331"/>
      <c r="AS32" s="331"/>
    </row>
    <row r="33" spans="1:45" ht="9.6" customHeight="1" x14ac:dyDescent="0.25">
      <c r="A33" s="356"/>
      <c r="B33" s="334"/>
      <c r="C33" s="334"/>
      <c r="D33" s="334"/>
      <c r="E33" s="334"/>
      <c r="F33" s="327"/>
      <c r="G33" s="327"/>
      <c r="H33" s="331"/>
      <c r="I33" s="327"/>
      <c r="J33" s="334"/>
      <c r="K33" s="357"/>
      <c r="L33" s="334"/>
      <c r="M33" s="327"/>
      <c r="N33" s="329"/>
      <c r="O33" s="329"/>
      <c r="P33" s="329"/>
      <c r="Q33" s="329"/>
      <c r="R33" s="330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60"/>
      <c r="AJ33" s="360"/>
      <c r="AK33" s="360"/>
      <c r="AL33" s="331"/>
      <c r="AM33" s="331"/>
      <c r="AN33" s="331"/>
      <c r="AO33" s="331"/>
      <c r="AP33" s="331"/>
      <c r="AQ33" s="331"/>
      <c r="AR33" s="331"/>
      <c r="AS33" s="331"/>
    </row>
    <row r="34" spans="1:45" ht="9.6" customHeight="1" x14ac:dyDescent="0.25">
      <c r="A34" s="356"/>
      <c r="B34" s="327"/>
      <c r="C34" s="327"/>
      <c r="D34" s="327"/>
      <c r="E34" s="334"/>
      <c r="F34" s="327"/>
      <c r="G34" s="327"/>
      <c r="H34" s="327"/>
      <c r="I34" s="327"/>
      <c r="J34" s="334"/>
      <c r="K34" s="327"/>
      <c r="L34" s="327"/>
      <c r="M34" s="327"/>
      <c r="N34" s="329"/>
      <c r="O34" s="329"/>
      <c r="P34" s="329"/>
      <c r="Q34" s="329"/>
      <c r="R34" s="330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60"/>
      <c r="AJ34" s="360"/>
      <c r="AK34" s="360"/>
      <c r="AL34" s="331"/>
      <c r="AM34" s="331"/>
      <c r="AN34" s="331"/>
      <c r="AO34" s="331"/>
      <c r="AP34" s="331"/>
      <c r="AQ34" s="331"/>
      <c r="AR34" s="331"/>
      <c r="AS34" s="331"/>
    </row>
    <row r="35" spans="1:45" ht="9.6" customHeight="1" x14ac:dyDescent="0.25">
      <c r="A35" s="356"/>
      <c r="B35" s="334"/>
      <c r="C35" s="334"/>
      <c r="D35" s="334"/>
      <c r="E35" s="334"/>
      <c r="F35" s="327"/>
      <c r="G35" s="327"/>
      <c r="H35" s="331"/>
      <c r="I35" s="357"/>
      <c r="J35" s="334"/>
      <c r="K35" s="327"/>
      <c r="L35" s="327"/>
      <c r="M35" s="327"/>
      <c r="N35" s="329"/>
      <c r="O35" s="329"/>
      <c r="P35" s="329"/>
      <c r="Q35" s="329"/>
      <c r="R35" s="330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60"/>
      <c r="AJ35" s="360"/>
      <c r="AK35" s="360"/>
      <c r="AL35" s="331"/>
      <c r="AM35" s="331"/>
      <c r="AN35" s="331"/>
      <c r="AO35" s="331"/>
      <c r="AP35" s="331"/>
      <c r="AQ35" s="331"/>
      <c r="AR35" s="331"/>
      <c r="AS35" s="331"/>
    </row>
    <row r="36" spans="1:45" ht="9.6" customHeight="1" x14ac:dyDescent="0.25">
      <c r="A36" s="355"/>
      <c r="B36" s="327"/>
      <c r="C36" s="327"/>
      <c r="D36" s="327"/>
      <c r="E36" s="334"/>
      <c r="F36" s="327"/>
      <c r="G36" s="327"/>
      <c r="H36" s="327"/>
      <c r="I36" s="327"/>
      <c r="J36" s="334"/>
      <c r="K36" s="327"/>
      <c r="L36" s="327"/>
      <c r="M36" s="327"/>
      <c r="N36" s="327"/>
      <c r="O36" s="327"/>
      <c r="P36" s="327"/>
      <c r="Q36" s="329"/>
      <c r="R36" s="330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60"/>
      <c r="AJ36" s="360"/>
      <c r="AK36" s="360"/>
      <c r="AL36" s="331"/>
      <c r="AM36" s="331"/>
      <c r="AN36" s="331"/>
      <c r="AO36" s="331"/>
      <c r="AP36" s="331"/>
      <c r="AQ36" s="331"/>
      <c r="AR36" s="331"/>
      <c r="AS36" s="331"/>
    </row>
    <row r="37" spans="1:45" ht="9.6" customHeight="1" x14ac:dyDescent="0.25">
      <c r="A37" s="356"/>
      <c r="B37" s="334"/>
      <c r="C37" s="334"/>
      <c r="D37" s="334"/>
      <c r="E37" s="334"/>
      <c r="F37" s="361"/>
      <c r="G37" s="361"/>
      <c r="H37" s="362"/>
      <c r="I37" s="326"/>
      <c r="J37" s="344"/>
      <c r="K37" s="326"/>
      <c r="L37" s="326"/>
      <c r="M37" s="326"/>
      <c r="N37" s="347"/>
      <c r="O37" s="347"/>
      <c r="P37" s="347"/>
      <c r="Q37" s="329"/>
      <c r="R37" s="330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60"/>
      <c r="AJ37" s="360"/>
      <c r="AK37" s="360"/>
      <c r="AL37" s="331"/>
      <c r="AM37" s="331"/>
      <c r="AN37" s="331"/>
      <c r="AO37" s="331"/>
      <c r="AP37" s="331"/>
      <c r="AQ37" s="331"/>
      <c r="AR37" s="331"/>
      <c r="AS37" s="331"/>
    </row>
    <row r="38" spans="1:45" ht="9.6" customHeight="1" x14ac:dyDescent="0.25">
      <c r="A38" s="355"/>
      <c r="B38" s="327"/>
      <c r="C38" s="327"/>
      <c r="D38" s="327"/>
      <c r="E38" s="334"/>
      <c r="F38" s="327"/>
      <c r="G38" s="327"/>
      <c r="H38" s="327"/>
      <c r="I38" s="327"/>
      <c r="J38" s="334"/>
      <c r="K38" s="327"/>
      <c r="L38" s="327"/>
      <c r="M38" s="327"/>
      <c r="N38" s="329"/>
      <c r="O38" s="329"/>
      <c r="P38" s="329"/>
      <c r="Q38" s="329"/>
      <c r="R38" s="330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60"/>
      <c r="AJ38" s="360"/>
      <c r="AK38" s="360"/>
      <c r="AL38" s="331"/>
      <c r="AM38" s="331"/>
      <c r="AN38" s="331"/>
      <c r="AO38" s="331"/>
      <c r="AP38" s="331"/>
      <c r="AQ38" s="331"/>
      <c r="AR38" s="331"/>
      <c r="AS38" s="331"/>
    </row>
    <row r="39" spans="1:45" ht="9.6" customHeight="1" x14ac:dyDescent="0.25">
      <c r="A39" s="356"/>
      <c r="B39" s="334"/>
      <c r="C39" s="334"/>
      <c r="D39" s="334"/>
      <c r="E39" s="334"/>
      <c r="F39" s="327"/>
      <c r="G39" s="327"/>
      <c r="H39" s="331"/>
      <c r="I39" s="357"/>
      <c r="J39" s="334"/>
      <c r="K39" s="327"/>
      <c r="L39" s="327"/>
      <c r="M39" s="327"/>
      <c r="N39" s="329"/>
      <c r="O39" s="329"/>
      <c r="P39" s="329"/>
      <c r="Q39" s="329"/>
      <c r="R39" s="330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60"/>
      <c r="AJ39" s="360"/>
      <c r="AK39" s="360"/>
      <c r="AL39" s="331"/>
      <c r="AM39" s="331"/>
      <c r="AN39" s="331"/>
      <c r="AO39" s="331"/>
      <c r="AP39" s="331"/>
      <c r="AQ39" s="331"/>
      <c r="AR39" s="331"/>
      <c r="AS39" s="331"/>
    </row>
    <row r="40" spans="1:45" ht="9.6" customHeight="1" x14ac:dyDescent="0.25">
      <c r="A40" s="356"/>
      <c r="B40" s="327"/>
      <c r="C40" s="327"/>
      <c r="D40" s="327"/>
      <c r="E40" s="334"/>
      <c r="F40" s="327"/>
      <c r="G40" s="327"/>
      <c r="H40" s="327"/>
      <c r="I40" s="327"/>
      <c r="J40" s="334"/>
      <c r="K40" s="327"/>
      <c r="L40" s="358"/>
      <c r="M40" s="327"/>
      <c r="N40" s="329"/>
      <c r="O40" s="329"/>
      <c r="P40" s="329"/>
      <c r="Q40" s="329"/>
      <c r="R40" s="330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60"/>
      <c r="AJ40" s="360"/>
      <c r="AK40" s="360"/>
      <c r="AL40" s="331"/>
      <c r="AM40" s="331"/>
      <c r="AN40" s="331"/>
      <c r="AO40" s="331"/>
      <c r="AP40" s="331"/>
      <c r="AQ40" s="331"/>
      <c r="AR40" s="331"/>
      <c r="AS40" s="331"/>
    </row>
    <row r="41" spans="1:45" ht="9.6" customHeight="1" x14ac:dyDescent="0.25">
      <c r="A41" s="356"/>
      <c r="B41" s="334"/>
      <c r="C41" s="334"/>
      <c r="D41" s="334"/>
      <c r="E41" s="334"/>
      <c r="F41" s="327"/>
      <c r="G41" s="327"/>
      <c r="H41" s="331"/>
      <c r="I41" s="327"/>
      <c r="J41" s="334"/>
      <c r="K41" s="357"/>
      <c r="L41" s="334"/>
      <c r="M41" s="327"/>
      <c r="N41" s="329"/>
      <c r="O41" s="329"/>
      <c r="P41" s="329"/>
      <c r="Q41" s="329"/>
      <c r="R41" s="330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60"/>
      <c r="AJ41" s="360"/>
      <c r="AK41" s="360"/>
      <c r="AL41" s="331"/>
      <c r="AM41" s="331"/>
      <c r="AN41" s="331"/>
      <c r="AO41" s="331"/>
      <c r="AP41" s="331"/>
      <c r="AQ41" s="331"/>
      <c r="AR41" s="331"/>
      <c r="AS41" s="331"/>
    </row>
    <row r="42" spans="1:45" ht="9.6" customHeight="1" x14ac:dyDescent="0.25">
      <c r="A42" s="356"/>
      <c r="B42" s="327"/>
      <c r="C42" s="327"/>
      <c r="D42" s="327"/>
      <c r="E42" s="334"/>
      <c r="F42" s="327"/>
      <c r="G42" s="327"/>
      <c r="H42" s="327"/>
      <c r="I42" s="327"/>
      <c r="J42" s="334"/>
      <c r="K42" s="327"/>
      <c r="L42" s="327"/>
      <c r="M42" s="327"/>
      <c r="N42" s="329"/>
      <c r="O42" s="329"/>
      <c r="P42" s="329"/>
      <c r="Q42" s="329"/>
      <c r="R42" s="330"/>
      <c r="S42" s="359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60"/>
      <c r="AJ42" s="360"/>
      <c r="AK42" s="360"/>
      <c r="AL42" s="331"/>
      <c r="AM42" s="331"/>
      <c r="AN42" s="331"/>
      <c r="AO42" s="331"/>
      <c r="AP42" s="331"/>
      <c r="AQ42" s="331"/>
      <c r="AR42" s="331"/>
      <c r="AS42" s="331"/>
    </row>
    <row r="43" spans="1:45" ht="9.6" customHeight="1" x14ac:dyDescent="0.25">
      <c r="A43" s="356"/>
      <c r="B43" s="334"/>
      <c r="C43" s="334"/>
      <c r="D43" s="334"/>
      <c r="E43" s="334"/>
      <c r="F43" s="327"/>
      <c r="G43" s="327"/>
      <c r="H43" s="331"/>
      <c r="I43" s="357"/>
      <c r="J43" s="334"/>
      <c r="K43" s="327"/>
      <c r="L43" s="327"/>
      <c r="M43" s="327"/>
      <c r="N43" s="329"/>
      <c r="O43" s="329"/>
      <c r="P43" s="329"/>
      <c r="Q43" s="329"/>
      <c r="R43" s="330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60"/>
      <c r="AJ43" s="360"/>
      <c r="AK43" s="360"/>
      <c r="AL43" s="331"/>
      <c r="AM43" s="331"/>
      <c r="AN43" s="331"/>
      <c r="AO43" s="331"/>
      <c r="AP43" s="331"/>
      <c r="AQ43" s="331"/>
      <c r="AR43" s="331"/>
      <c r="AS43" s="331"/>
    </row>
    <row r="44" spans="1:45" ht="9.6" customHeight="1" x14ac:dyDescent="0.25">
      <c r="A44" s="356"/>
      <c r="B44" s="327"/>
      <c r="C44" s="327"/>
      <c r="D44" s="327"/>
      <c r="E44" s="334"/>
      <c r="F44" s="327"/>
      <c r="G44" s="327"/>
      <c r="H44" s="327"/>
      <c r="I44" s="327"/>
      <c r="J44" s="334"/>
      <c r="K44" s="327"/>
      <c r="L44" s="327"/>
      <c r="M44" s="327"/>
      <c r="N44" s="329"/>
      <c r="O44" s="329"/>
      <c r="P44" s="329"/>
      <c r="Q44" s="329"/>
      <c r="R44" s="330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60"/>
      <c r="AJ44" s="360"/>
      <c r="AK44" s="360"/>
      <c r="AL44" s="331"/>
      <c r="AM44" s="331"/>
      <c r="AN44" s="331"/>
      <c r="AO44" s="331"/>
      <c r="AP44" s="331"/>
      <c r="AQ44" s="331"/>
      <c r="AR44" s="331"/>
      <c r="AS44" s="331"/>
    </row>
    <row r="45" spans="1:45" ht="9.6" customHeight="1" x14ac:dyDescent="0.25">
      <c r="A45" s="356"/>
      <c r="B45" s="334"/>
      <c r="C45" s="334"/>
      <c r="D45" s="334"/>
      <c r="E45" s="334"/>
      <c r="F45" s="327"/>
      <c r="G45" s="327"/>
      <c r="H45" s="331"/>
      <c r="I45" s="327"/>
      <c r="J45" s="334"/>
      <c r="K45" s="327"/>
      <c r="L45" s="327"/>
      <c r="M45" s="357"/>
      <c r="N45" s="334"/>
      <c r="O45" s="327"/>
      <c r="P45" s="329"/>
      <c r="Q45" s="329"/>
      <c r="R45" s="330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60"/>
      <c r="AJ45" s="360"/>
      <c r="AK45" s="360"/>
      <c r="AL45" s="331"/>
      <c r="AM45" s="331"/>
      <c r="AN45" s="331"/>
      <c r="AO45" s="331"/>
      <c r="AP45" s="331"/>
      <c r="AQ45" s="331"/>
      <c r="AR45" s="331"/>
      <c r="AS45" s="331"/>
    </row>
    <row r="46" spans="1:45" ht="9.6" customHeight="1" x14ac:dyDescent="0.25">
      <c r="A46" s="356"/>
      <c r="B46" s="327"/>
      <c r="C46" s="327"/>
      <c r="D46" s="327"/>
      <c r="E46" s="334"/>
      <c r="F46" s="327"/>
      <c r="G46" s="327"/>
      <c r="H46" s="327"/>
      <c r="I46" s="327"/>
      <c r="J46" s="334"/>
      <c r="K46" s="327"/>
      <c r="L46" s="327"/>
      <c r="M46" s="327"/>
      <c r="N46" s="329"/>
      <c r="O46" s="327"/>
      <c r="P46" s="329"/>
      <c r="Q46" s="329"/>
      <c r="R46" s="330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60"/>
      <c r="AJ46" s="360"/>
      <c r="AK46" s="360"/>
      <c r="AL46" s="331"/>
      <c r="AM46" s="331"/>
      <c r="AN46" s="331"/>
      <c r="AO46" s="331"/>
      <c r="AP46" s="331"/>
      <c r="AQ46" s="331"/>
      <c r="AR46" s="331"/>
      <c r="AS46" s="331"/>
    </row>
    <row r="47" spans="1:45" ht="9.6" customHeight="1" x14ac:dyDescent="0.25">
      <c r="A47" s="356"/>
      <c r="B47" s="334"/>
      <c r="C47" s="334"/>
      <c r="D47" s="334"/>
      <c r="E47" s="334"/>
      <c r="F47" s="327"/>
      <c r="G47" s="327"/>
      <c r="H47" s="331"/>
      <c r="I47" s="357"/>
      <c r="J47" s="334"/>
      <c r="K47" s="327"/>
      <c r="L47" s="327"/>
      <c r="M47" s="327"/>
      <c r="N47" s="329"/>
      <c r="O47" s="329"/>
      <c r="P47" s="329"/>
      <c r="Q47" s="329"/>
      <c r="R47" s="330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60"/>
      <c r="AJ47" s="360"/>
      <c r="AK47" s="360"/>
      <c r="AL47" s="331"/>
      <c r="AM47" s="331"/>
      <c r="AN47" s="331"/>
      <c r="AO47" s="331"/>
      <c r="AP47" s="331"/>
      <c r="AQ47" s="331"/>
      <c r="AR47" s="331"/>
      <c r="AS47" s="331"/>
    </row>
    <row r="48" spans="1:45" ht="9.6" customHeight="1" x14ac:dyDescent="0.25">
      <c r="A48" s="356"/>
      <c r="B48" s="327"/>
      <c r="C48" s="327"/>
      <c r="D48" s="327"/>
      <c r="E48" s="334"/>
      <c r="F48" s="327"/>
      <c r="G48" s="327"/>
      <c r="H48" s="327"/>
      <c r="I48" s="327"/>
      <c r="J48" s="334"/>
      <c r="K48" s="327"/>
      <c r="L48" s="358"/>
      <c r="M48" s="327"/>
      <c r="N48" s="329"/>
      <c r="O48" s="329"/>
      <c r="P48" s="329"/>
      <c r="Q48" s="329"/>
      <c r="R48" s="330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60"/>
      <c r="AJ48" s="360"/>
      <c r="AK48" s="360"/>
      <c r="AL48" s="331"/>
      <c r="AM48" s="331"/>
      <c r="AN48" s="331"/>
      <c r="AO48" s="331"/>
      <c r="AP48" s="331"/>
      <c r="AQ48" s="331"/>
      <c r="AR48" s="331"/>
      <c r="AS48" s="331"/>
    </row>
    <row r="49" spans="1:45" ht="9.6" customHeight="1" x14ac:dyDescent="0.25">
      <c r="A49" s="356"/>
      <c r="B49" s="334"/>
      <c r="C49" s="334"/>
      <c r="D49" s="334"/>
      <c r="E49" s="334"/>
      <c r="F49" s="327"/>
      <c r="G49" s="327"/>
      <c r="H49" s="331"/>
      <c r="I49" s="327"/>
      <c r="J49" s="334"/>
      <c r="K49" s="357"/>
      <c r="L49" s="334"/>
      <c r="M49" s="327"/>
      <c r="N49" s="329"/>
      <c r="O49" s="329"/>
      <c r="P49" s="329"/>
      <c r="Q49" s="329"/>
      <c r="R49" s="330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60"/>
      <c r="AJ49" s="360"/>
      <c r="AK49" s="360"/>
      <c r="AL49" s="331"/>
      <c r="AM49" s="331"/>
      <c r="AN49" s="331"/>
      <c r="AO49" s="331"/>
      <c r="AP49" s="331"/>
      <c r="AQ49" s="331"/>
      <c r="AR49" s="331"/>
      <c r="AS49" s="331"/>
    </row>
    <row r="50" spans="1:45" ht="9.6" customHeight="1" x14ac:dyDescent="0.25">
      <c r="A50" s="356"/>
      <c r="B50" s="327"/>
      <c r="C50" s="327"/>
      <c r="D50" s="327"/>
      <c r="E50" s="334"/>
      <c r="F50" s="327"/>
      <c r="G50" s="327"/>
      <c r="H50" s="327"/>
      <c r="I50" s="327"/>
      <c r="J50" s="334"/>
      <c r="K50" s="327"/>
      <c r="L50" s="327"/>
      <c r="M50" s="327"/>
      <c r="N50" s="329"/>
      <c r="O50" s="329"/>
      <c r="P50" s="329"/>
      <c r="Q50" s="329"/>
      <c r="R50" s="330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60"/>
      <c r="AJ50" s="360"/>
      <c r="AK50" s="360"/>
      <c r="AL50" s="331"/>
      <c r="AM50" s="331"/>
      <c r="AN50" s="331"/>
      <c r="AO50" s="331"/>
      <c r="AP50" s="331"/>
      <c r="AQ50" s="331"/>
      <c r="AR50" s="331"/>
      <c r="AS50" s="331"/>
    </row>
    <row r="51" spans="1:45" ht="9.6" customHeight="1" x14ac:dyDescent="0.25">
      <c r="A51" s="356"/>
      <c r="B51" s="334"/>
      <c r="C51" s="334"/>
      <c r="D51" s="334"/>
      <c r="E51" s="334"/>
      <c r="F51" s="327"/>
      <c r="G51" s="327"/>
      <c r="H51" s="331"/>
      <c r="I51" s="357"/>
      <c r="J51" s="334"/>
      <c r="K51" s="327"/>
      <c r="L51" s="327"/>
      <c r="M51" s="327"/>
      <c r="N51" s="329"/>
      <c r="O51" s="329"/>
      <c r="P51" s="329"/>
      <c r="Q51" s="329"/>
      <c r="R51" s="330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60"/>
      <c r="AJ51" s="360"/>
      <c r="AK51" s="360"/>
      <c r="AL51" s="331"/>
      <c r="AM51" s="331"/>
      <c r="AN51" s="331"/>
      <c r="AO51" s="331"/>
      <c r="AP51" s="331"/>
      <c r="AQ51" s="331"/>
      <c r="AR51" s="331"/>
      <c r="AS51" s="331"/>
    </row>
    <row r="52" spans="1:45" ht="9.6" customHeight="1" x14ac:dyDescent="0.25">
      <c r="A52" s="355"/>
      <c r="B52" s="327"/>
      <c r="C52" s="327"/>
      <c r="D52" s="327"/>
      <c r="E52" s="334"/>
      <c r="F52" s="327"/>
      <c r="G52" s="327"/>
      <c r="H52" s="327"/>
      <c r="I52" s="327"/>
      <c r="J52" s="334"/>
      <c r="K52" s="327"/>
      <c r="L52" s="327"/>
      <c r="M52" s="327"/>
      <c r="N52" s="327"/>
      <c r="O52" s="327"/>
      <c r="P52" s="327"/>
      <c r="Q52" s="329"/>
      <c r="R52" s="330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60"/>
      <c r="AJ52" s="360"/>
      <c r="AK52" s="360"/>
      <c r="AL52" s="331"/>
      <c r="AM52" s="331"/>
      <c r="AN52" s="331"/>
      <c r="AO52" s="331"/>
      <c r="AP52" s="331"/>
      <c r="AQ52" s="331"/>
      <c r="AR52" s="331"/>
      <c r="AS52" s="331"/>
    </row>
    <row r="53" spans="1:45" ht="6.75" customHeight="1" x14ac:dyDescent="0.25">
      <c r="A53" s="363"/>
      <c r="B53" s="363"/>
      <c r="C53" s="363"/>
      <c r="D53" s="363"/>
      <c r="E53" s="363"/>
      <c r="F53" s="364"/>
      <c r="G53" s="364"/>
      <c r="H53" s="364"/>
      <c r="I53" s="364"/>
      <c r="J53" s="365"/>
      <c r="K53" s="364"/>
      <c r="L53" s="366"/>
      <c r="M53" s="364"/>
      <c r="N53" s="366"/>
      <c r="O53" s="364"/>
      <c r="P53" s="366"/>
      <c r="Q53" s="364"/>
      <c r="R53" s="366"/>
      <c r="S53" s="360"/>
      <c r="T53" s="360"/>
      <c r="U53" s="360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60"/>
      <c r="AK53" s="360"/>
      <c r="AL53" s="360"/>
      <c r="AM53" s="360"/>
      <c r="AN53" s="360"/>
      <c r="AO53" s="360"/>
      <c r="AP53" s="360"/>
      <c r="AQ53" s="360"/>
      <c r="AR53" s="360"/>
      <c r="AS53" s="360"/>
    </row>
    <row r="54" spans="1:45" ht="10.5" customHeight="1" x14ac:dyDescent="0.25">
      <c r="A54" s="220" t="s">
        <v>108</v>
      </c>
      <c r="B54" s="221"/>
      <c r="C54" s="221"/>
      <c r="D54" s="222"/>
      <c r="E54" s="367" t="s">
        <v>126</v>
      </c>
      <c r="F54" s="368" t="s">
        <v>127</v>
      </c>
      <c r="G54" s="367"/>
      <c r="H54" s="367"/>
      <c r="I54" s="369"/>
      <c r="J54" s="367" t="s">
        <v>126</v>
      </c>
      <c r="K54" s="368" t="s">
        <v>128</v>
      </c>
      <c r="L54" s="370"/>
      <c r="M54" s="368" t="s">
        <v>129</v>
      </c>
      <c r="N54" s="371"/>
      <c r="O54" s="372" t="s">
        <v>130</v>
      </c>
      <c r="P54" s="372"/>
      <c r="Q54" s="373"/>
      <c r="R54" s="374"/>
      <c r="S54" s="54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</row>
    <row r="55" spans="1:45" ht="9" customHeight="1" x14ac:dyDescent="0.25">
      <c r="A55" s="231" t="s">
        <v>131</v>
      </c>
      <c r="B55" s="232"/>
      <c r="C55" s="375"/>
      <c r="D55" s="233"/>
      <c r="E55" s="376">
        <v>1</v>
      </c>
      <c r="F55" s="256" t="str">
        <f>IF(E55&gt;$R$62,0,UPPER(VLOOKUP(E55,'Fiú 3 kcs. B ELO'!$A$7:$Q$134,2)))</f>
        <v xml:space="preserve">BALLA </v>
      </c>
      <c r="G55" s="376"/>
      <c r="H55" s="256"/>
      <c r="I55" s="249"/>
      <c r="J55" s="377" t="s">
        <v>132</v>
      </c>
      <c r="K55" s="247"/>
      <c r="L55" s="248"/>
      <c r="M55" s="247"/>
      <c r="N55" s="378"/>
      <c r="O55" s="238" t="s">
        <v>133</v>
      </c>
      <c r="P55" s="379"/>
      <c r="Q55" s="379"/>
      <c r="R55" s="378"/>
      <c r="S55" s="54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</row>
    <row r="56" spans="1:45" ht="9" customHeight="1" x14ac:dyDescent="0.25">
      <c r="A56" s="242" t="s">
        <v>134</v>
      </c>
      <c r="B56" s="243"/>
      <c r="C56" s="380"/>
      <c r="D56" s="244"/>
      <c r="E56" s="376">
        <v>2</v>
      </c>
      <c r="F56" s="256" t="str">
        <f>IF(E56&gt;$R$62,0,UPPER(VLOOKUP(E56,'Fiú 3 kcs. B ELO'!$A$7:$Q$134,2)))</f>
        <v>FÉTH</v>
      </c>
      <c r="G56" s="376"/>
      <c r="H56" s="256"/>
      <c r="I56" s="249"/>
      <c r="J56" s="377" t="s">
        <v>135</v>
      </c>
      <c r="K56" s="247"/>
      <c r="L56" s="248"/>
      <c r="M56" s="247"/>
      <c r="N56" s="378"/>
      <c r="O56" s="270"/>
      <c r="P56" s="272"/>
      <c r="Q56" s="243"/>
      <c r="R56" s="381"/>
      <c r="S56" s="54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</row>
    <row r="57" spans="1:45" ht="9" customHeight="1" x14ac:dyDescent="0.25">
      <c r="A57" s="253"/>
      <c r="B57" s="254"/>
      <c r="C57" s="382"/>
      <c r="D57" s="255"/>
      <c r="E57" s="376"/>
      <c r="F57" s="256"/>
      <c r="G57" s="376"/>
      <c r="H57" s="256"/>
      <c r="I57" s="249"/>
      <c r="J57" s="377" t="s">
        <v>136</v>
      </c>
      <c r="K57" s="247"/>
      <c r="L57" s="248"/>
      <c r="M57" s="247"/>
      <c r="N57" s="378"/>
      <c r="O57" s="238" t="s">
        <v>137</v>
      </c>
      <c r="P57" s="379"/>
      <c r="Q57" s="379"/>
      <c r="R57" s="378"/>
      <c r="S57" s="54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</row>
    <row r="58" spans="1:45" ht="9" customHeight="1" x14ac:dyDescent="0.25">
      <c r="A58" s="258"/>
      <c r="B58" s="259"/>
      <c r="C58" s="259"/>
      <c r="D58" s="260"/>
      <c r="E58" s="376"/>
      <c r="F58" s="256"/>
      <c r="G58" s="376"/>
      <c r="H58" s="256"/>
      <c r="I58" s="249"/>
      <c r="J58" s="377" t="s">
        <v>138</v>
      </c>
      <c r="K58" s="247"/>
      <c r="L58" s="248"/>
      <c r="M58" s="247"/>
      <c r="N58" s="378"/>
      <c r="O58" s="247"/>
      <c r="P58" s="248"/>
      <c r="Q58" s="247"/>
      <c r="R58" s="378"/>
      <c r="S58" s="54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</row>
    <row r="59" spans="1:45" ht="9" customHeight="1" x14ac:dyDescent="0.25">
      <c r="A59" s="262"/>
      <c r="B59" s="49"/>
      <c r="C59" s="49"/>
      <c r="D59" s="263"/>
      <c r="E59" s="376"/>
      <c r="F59" s="256"/>
      <c r="G59" s="376"/>
      <c r="H59" s="256"/>
      <c r="I59" s="249"/>
      <c r="J59" s="377" t="s">
        <v>139</v>
      </c>
      <c r="K59" s="247"/>
      <c r="L59" s="248"/>
      <c r="M59" s="247"/>
      <c r="N59" s="378"/>
      <c r="O59" s="243"/>
      <c r="P59" s="272"/>
      <c r="Q59" s="243"/>
      <c r="R59" s="381"/>
      <c r="S59" s="54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</row>
    <row r="60" spans="1:45" ht="9" customHeight="1" x14ac:dyDescent="0.25">
      <c r="A60" s="264"/>
      <c r="B60" s="14"/>
      <c r="C60" s="259"/>
      <c r="D60" s="260"/>
      <c r="E60" s="376"/>
      <c r="F60" s="256"/>
      <c r="G60" s="376"/>
      <c r="H60" s="256"/>
      <c r="I60" s="249"/>
      <c r="J60" s="377" t="s">
        <v>140</v>
      </c>
      <c r="K60" s="247"/>
      <c r="L60" s="248"/>
      <c r="M60" s="247"/>
      <c r="N60" s="378"/>
      <c r="O60" s="238" t="s">
        <v>33</v>
      </c>
      <c r="P60" s="379"/>
      <c r="Q60" s="379"/>
      <c r="R60" s="378"/>
      <c r="S60" s="54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</row>
    <row r="61" spans="1:45" ht="9" customHeight="1" x14ac:dyDescent="0.25">
      <c r="A61" s="264"/>
      <c r="B61" s="14"/>
      <c r="C61" s="383"/>
      <c r="D61" s="265"/>
      <c r="E61" s="376"/>
      <c r="F61" s="256"/>
      <c r="G61" s="376"/>
      <c r="H61" s="256"/>
      <c r="I61" s="249"/>
      <c r="J61" s="377" t="s">
        <v>141</v>
      </c>
      <c r="K61" s="247"/>
      <c r="L61" s="248"/>
      <c r="M61" s="247"/>
      <c r="N61" s="378"/>
      <c r="O61" s="247"/>
      <c r="P61" s="248"/>
      <c r="Q61" s="247"/>
      <c r="R61" s="378"/>
      <c r="S61" s="54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</row>
    <row r="62" spans="1:45" ht="9" customHeight="1" x14ac:dyDescent="0.25">
      <c r="A62" s="266"/>
      <c r="B62" s="267"/>
      <c r="C62" s="384"/>
      <c r="D62" s="268"/>
      <c r="E62" s="385"/>
      <c r="F62" s="270"/>
      <c r="G62" s="385"/>
      <c r="H62" s="270"/>
      <c r="I62" s="273"/>
      <c r="J62" s="386" t="s">
        <v>142</v>
      </c>
      <c r="K62" s="243"/>
      <c r="L62" s="272"/>
      <c r="M62" s="243"/>
      <c r="N62" s="381"/>
      <c r="O62" s="243">
        <f>R4</f>
        <v>0</v>
      </c>
      <c r="P62" s="272"/>
      <c r="Q62" s="243"/>
      <c r="R62" s="387">
        <f>MIN(4,'Fiú 3 kcs. B ELO'!Q5)</f>
        <v>4</v>
      </c>
      <c r="S62" s="54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</row>
    <row r="63" spans="1:45" x14ac:dyDescent="0.25"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L63" s="205"/>
      <c r="AM63" s="205"/>
      <c r="AN63" s="205"/>
      <c r="AO63" s="205"/>
      <c r="AP63" s="205"/>
      <c r="AQ63" s="205"/>
      <c r="AR63" s="205"/>
      <c r="AS63" s="205"/>
    </row>
    <row r="64" spans="1:45" x14ac:dyDescent="0.25"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L64" s="205"/>
      <c r="AM64" s="205"/>
      <c r="AN64" s="205"/>
      <c r="AO64" s="205"/>
      <c r="AP64" s="205"/>
      <c r="AQ64" s="205"/>
      <c r="AR64" s="205"/>
      <c r="AS64" s="205"/>
    </row>
    <row r="65" spans="20:45" x14ac:dyDescent="0.25"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L65" s="205"/>
      <c r="AM65" s="205"/>
      <c r="AN65" s="205"/>
      <c r="AO65" s="205"/>
      <c r="AP65" s="205"/>
      <c r="AQ65" s="205"/>
      <c r="AR65" s="205"/>
      <c r="AS65" s="205"/>
    </row>
    <row r="66" spans="20:45" x14ac:dyDescent="0.25"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L66" s="205"/>
      <c r="AM66" s="205"/>
      <c r="AN66" s="205"/>
      <c r="AO66" s="205"/>
      <c r="AP66" s="205"/>
      <c r="AQ66" s="205"/>
      <c r="AR66" s="205"/>
      <c r="AS66" s="205"/>
    </row>
    <row r="67" spans="20:45" x14ac:dyDescent="0.25"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L67" s="205"/>
      <c r="AM67" s="205"/>
      <c r="AN67" s="205"/>
      <c r="AO67" s="205"/>
      <c r="AP67" s="205"/>
      <c r="AQ67" s="205"/>
      <c r="AR67" s="205"/>
      <c r="AS67" s="205"/>
    </row>
    <row r="68" spans="20:45" x14ac:dyDescent="0.25"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L68" s="205"/>
      <c r="AM68" s="205"/>
      <c r="AN68" s="205"/>
      <c r="AO68" s="205"/>
      <c r="AP68" s="205"/>
      <c r="AQ68" s="205"/>
      <c r="AR68" s="205"/>
      <c r="AS68" s="205"/>
    </row>
    <row r="69" spans="20:45" x14ac:dyDescent="0.25"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L69" s="205"/>
      <c r="AM69" s="205"/>
      <c r="AN69" s="205"/>
      <c r="AO69" s="205"/>
      <c r="AP69" s="205"/>
      <c r="AQ69" s="205"/>
      <c r="AR69" s="205"/>
      <c r="AS69" s="205"/>
    </row>
    <row r="70" spans="20:45" x14ac:dyDescent="0.25"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L70" s="205"/>
      <c r="AM70" s="205"/>
      <c r="AN70" s="205"/>
      <c r="AO70" s="205"/>
      <c r="AP70" s="205"/>
      <c r="AQ70" s="205"/>
      <c r="AR70" s="205"/>
      <c r="AS70" s="205"/>
    </row>
    <row r="71" spans="20:45" x14ac:dyDescent="0.25"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L71" s="205"/>
      <c r="AM71" s="205"/>
      <c r="AN71" s="205"/>
      <c r="AO71" s="205"/>
      <c r="AP71" s="205"/>
      <c r="AQ71" s="205"/>
      <c r="AR71" s="205"/>
      <c r="AS71" s="205"/>
    </row>
    <row r="72" spans="20:45" x14ac:dyDescent="0.25"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L72" s="205"/>
      <c r="AM72" s="205"/>
      <c r="AN72" s="205"/>
      <c r="AO72" s="205"/>
      <c r="AP72" s="205"/>
      <c r="AQ72" s="205"/>
      <c r="AR72" s="205"/>
      <c r="AS72" s="205"/>
    </row>
    <row r="73" spans="20:45" x14ac:dyDescent="0.25"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L73" s="205"/>
      <c r="AM73" s="205"/>
      <c r="AN73" s="205"/>
      <c r="AO73" s="205"/>
      <c r="AP73" s="205"/>
      <c r="AQ73" s="205"/>
      <c r="AR73" s="205"/>
      <c r="AS73" s="205"/>
    </row>
    <row r="74" spans="20:45" x14ac:dyDescent="0.25"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L74" s="205"/>
      <c r="AM74" s="205"/>
      <c r="AN74" s="205"/>
      <c r="AO74" s="205"/>
      <c r="AP74" s="205"/>
      <c r="AQ74" s="205"/>
      <c r="AR74" s="205"/>
      <c r="AS74" s="205"/>
    </row>
    <row r="75" spans="20:45" x14ac:dyDescent="0.25"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L75" s="205"/>
      <c r="AM75" s="205"/>
      <c r="AN75" s="205"/>
      <c r="AO75" s="205"/>
      <c r="AP75" s="205"/>
      <c r="AQ75" s="205"/>
      <c r="AR75" s="205"/>
      <c r="AS75" s="205"/>
    </row>
    <row r="76" spans="20:45" x14ac:dyDescent="0.25"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L76" s="205"/>
      <c r="AM76" s="205"/>
      <c r="AN76" s="205"/>
      <c r="AO76" s="205"/>
      <c r="AP76" s="205"/>
      <c r="AQ76" s="205"/>
      <c r="AR76" s="205"/>
      <c r="AS76" s="205"/>
    </row>
    <row r="77" spans="20:45" x14ac:dyDescent="0.25"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L77" s="205"/>
      <c r="AM77" s="205"/>
      <c r="AN77" s="205"/>
      <c r="AO77" s="205"/>
      <c r="AP77" s="205"/>
      <c r="AQ77" s="205"/>
      <c r="AR77" s="205"/>
      <c r="AS77" s="205"/>
    </row>
    <row r="78" spans="20:45" x14ac:dyDescent="0.25"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L78" s="205"/>
      <c r="AM78" s="205"/>
      <c r="AN78" s="205"/>
      <c r="AO78" s="205"/>
      <c r="AP78" s="205"/>
      <c r="AQ78" s="205"/>
      <c r="AR78" s="205"/>
      <c r="AS78" s="205"/>
    </row>
    <row r="79" spans="20:45" x14ac:dyDescent="0.25"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L79" s="205"/>
      <c r="AM79" s="205"/>
      <c r="AN79" s="205"/>
      <c r="AO79" s="205"/>
      <c r="AP79" s="205"/>
      <c r="AQ79" s="205"/>
      <c r="AR79" s="205"/>
      <c r="AS79" s="205"/>
    </row>
    <row r="80" spans="20:45" x14ac:dyDescent="0.25"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L80" s="205"/>
      <c r="AM80" s="205"/>
      <c r="AN80" s="205"/>
      <c r="AO80" s="205"/>
      <c r="AP80" s="205"/>
      <c r="AQ80" s="205"/>
      <c r="AR80" s="205"/>
      <c r="AS80" s="205"/>
    </row>
    <row r="81" spans="20:45" x14ac:dyDescent="0.25"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L81" s="205"/>
      <c r="AM81" s="205"/>
      <c r="AN81" s="205"/>
      <c r="AO81" s="205"/>
      <c r="AP81" s="205"/>
      <c r="AQ81" s="205"/>
      <c r="AR81" s="205"/>
      <c r="AS81" s="205"/>
    </row>
    <row r="82" spans="20:45" x14ac:dyDescent="0.25"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L82" s="205"/>
      <c r="AM82" s="205"/>
      <c r="AN82" s="205"/>
      <c r="AO82" s="205"/>
      <c r="AP82" s="205"/>
      <c r="AQ82" s="205"/>
      <c r="AR82" s="205"/>
      <c r="AS82" s="205"/>
    </row>
    <row r="83" spans="20:45" x14ac:dyDescent="0.25"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L83" s="205"/>
      <c r="AM83" s="205"/>
      <c r="AN83" s="205"/>
      <c r="AO83" s="205"/>
      <c r="AP83" s="205"/>
      <c r="AQ83" s="205"/>
      <c r="AR83" s="205"/>
      <c r="AS83" s="205"/>
    </row>
    <row r="84" spans="20:45" x14ac:dyDescent="0.25"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L84" s="205"/>
      <c r="AM84" s="205"/>
      <c r="AN84" s="205"/>
      <c r="AO84" s="205"/>
      <c r="AP84" s="205"/>
      <c r="AQ84" s="205"/>
      <c r="AR84" s="205"/>
      <c r="AS84" s="205"/>
    </row>
    <row r="85" spans="20:45" x14ac:dyDescent="0.25"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L85" s="205"/>
      <c r="AM85" s="205"/>
      <c r="AN85" s="205"/>
      <c r="AO85" s="205"/>
      <c r="AP85" s="205"/>
      <c r="AQ85" s="205"/>
      <c r="AR85" s="205"/>
      <c r="AS85" s="205"/>
    </row>
    <row r="86" spans="20:45" x14ac:dyDescent="0.25"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L86" s="205"/>
      <c r="AM86" s="205"/>
      <c r="AN86" s="205"/>
      <c r="AO86" s="205"/>
      <c r="AP86" s="205"/>
      <c r="AQ86" s="205"/>
      <c r="AR86" s="205"/>
      <c r="AS86" s="205"/>
    </row>
    <row r="87" spans="20:45" x14ac:dyDescent="0.25"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L87" s="205"/>
      <c r="AM87" s="205"/>
      <c r="AN87" s="205"/>
      <c r="AO87" s="205"/>
      <c r="AP87" s="205"/>
      <c r="AQ87" s="205"/>
      <c r="AR87" s="205"/>
      <c r="AS87" s="205"/>
    </row>
    <row r="88" spans="20:45" x14ac:dyDescent="0.25"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L88" s="205"/>
      <c r="AM88" s="205"/>
      <c r="AN88" s="205"/>
      <c r="AO88" s="205"/>
      <c r="AP88" s="205"/>
      <c r="AQ88" s="205"/>
      <c r="AR88" s="205"/>
      <c r="AS88" s="205"/>
    </row>
    <row r="89" spans="20:45" x14ac:dyDescent="0.25"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L89" s="205"/>
      <c r="AM89" s="205"/>
      <c r="AN89" s="205"/>
      <c r="AO89" s="205"/>
      <c r="AP89" s="205"/>
      <c r="AQ89" s="205"/>
      <c r="AR89" s="205"/>
      <c r="AS89" s="205"/>
    </row>
    <row r="90" spans="20:45" x14ac:dyDescent="0.25"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L90" s="205"/>
      <c r="AM90" s="205"/>
      <c r="AN90" s="205"/>
      <c r="AO90" s="205"/>
      <c r="AP90" s="205"/>
      <c r="AQ90" s="205"/>
      <c r="AR90" s="205"/>
      <c r="AS90" s="205"/>
    </row>
    <row r="91" spans="20:45" x14ac:dyDescent="0.25"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L91" s="205"/>
      <c r="AM91" s="205"/>
      <c r="AN91" s="205"/>
      <c r="AO91" s="205"/>
      <c r="AP91" s="205"/>
      <c r="AQ91" s="205"/>
      <c r="AR91" s="205"/>
      <c r="AS91" s="205"/>
    </row>
    <row r="92" spans="20:45" x14ac:dyDescent="0.25"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L92" s="205"/>
      <c r="AM92" s="205"/>
      <c r="AN92" s="205"/>
      <c r="AO92" s="205"/>
      <c r="AP92" s="205"/>
      <c r="AQ92" s="205"/>
      <c r="AR92" s="205"/>
      <c r="AS92" s="205"/>
    </row>
    <row r="93" spans="20:45" x14ac:dyDescent="0.25"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L93" s="205"/>
      <c r="AM93" s="205"/>
      <c r="AN93" s="205"/>
      <c r="AO93" s="205"/>
      <c r="AP93" s="205"/>
      <c r="AQ93" s="205"/>
      <c r="AR93" s="205"/>
      <c r="AS93" s="205"/>
    </row>
    <row r="94" spans="20:45" x14ac:dyDescent="0.25"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L94" s="205"/>
      <c r="AM94" s="205"/>
      <c r="AN94" s="205"/>
      <c r="AO94" s="205"/>
      <c r="AP94" s="205"/>
      <c r="AQ94" s="205"/>
      <c r="AR94" s="205"/>
      <c r="AS94" s="205"/>
    </row>
    <row r="95" spans="20:45" x14ac:dyDescent="0.25"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L95" s="205"/>
      <c r="AM95" s="205"/>
      <c r="AN95" s="205"/>
      <c r="AO95" s="205"/>
      <c r="AP95" s="205"/>
      <c r="AQ95" s="205"/>
      <c r="AR95" s="205"/>
      <c r="AS95" s="205"/>
    </row>
    <row r="96" spans="20:45" x14ac:dyDescent="0.25"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L96" s="205"/>
      <c r="AM96" s="205"/>
      <c r="AN96" s="205"/>
      <c r="AO96" s="205"/>
      <c r="AP96" s="205"/>
      <c r="AQ96" s="205"/>
      <c r="AR96" s="205"/>
      <c r="AS96" s="205"/>
    </row>
    <row r="97" spans="20:45" x14ac:dyDescent="0.25"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L97" s="205"/>
      <c r="AM97" s="205"/>
      <c r="AN97" s="205"/>
      <c r="AO97" s="205"/>
      <c r="AP97" s="205"/>
      <c r="AQ97" s="205"/>
      <c r="AR97" s="205"/>
      <c r="AS97" s="205"/>
    </row>
    <row r="98" spans="20:45" x14ac:dyDescent="0.25"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L98" s="205"/>
      <c r="AM98" s="205"/>
      <c r="AN98" s="205"/>
      <c r="AO98" s="205"/>
      <c r="AP98" s="205"/>
      <c r="AQ98" s="205"/>
      <c r="AR98" s="205"/>
      <c r="AS98" s="205"/>
    </row>
    <row r="99" spans="20:45" x14ac:dyDescent="0.25"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L99" s="205"/>
      <c r="AM99" s="205"/>
      <c r="AN99" s="205"/>
      <c r="AO99" s="205"/>
      <c r="AP99" s="205"/>
      <c r="AQ99" s="205"/>
      <c r="AR99" s="205"/>
      <c r="AS99" s="205"/>
    </row>
    <row r="100" spans="20:45" x14ac:dyDescent="0.25"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L100" s="205"/>
      <c r="AM100" s="205"/>
      <c r="AN100" s="205"/>
      <c r="AO100" s="205"/>
      <c r="AP100" s="205"/>
      <c r="AQ100" s="205"/>
      <c r="AR100" s="205"/>
      <c r="AS100" s="205"/>
    </row>
    <row r="101" spans="20:45" x14ac:dyDescent="0.25"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L101" s="205"/>
      <c r="AM101" s="205"/>
      <c r="AN101" s="205"/>
      <c r="AO101" s="205"/>
      <c r="AP101" s="205"/>
      <c r="AQ101" s="205"/>
      <c r="AR101" s="205"/>
      <c r="AS101" s="205"/>
    </row>
    <row r="102" spans="20:45" x14ac:dyDescent="0.25"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L102" s="205"/>
      <c r="AM102" s="205"/>
      <c r="AN102" s="205"/>
      <c r="AO102" s="205"/>
      <c r="AP102" s="205"/>
      <c r="AQ102" s="205"/>
      <c r="AR102" s="205"/>
      <c r="AS102" s="205"/>
    </row>
    <row r="103" spans="20:45" x14ac:dyDescent="0.25"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L103" s="205"/>
      <c r="AM103" s="205"/>
      <c r="AN103" s="205"/>
      <c r="AO103" s="205"/>
      <c r="AP103" s="205"/>
      <c r="AQ103" s="205"/>
      <c r="AR103" s="205"/>
      <c r="AS103" s="205"/>
    </row>
    <row r="104" spans="20:45" x14ac:dyDescent="0.25"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L104" s="205"/>
      <c r="AM104" s="205"/>
      <c r="AN104" s="205"/>
      <c r="AO104" s="205"/>
      <c r="AP104" s="205"/>
      <c r="AQ104" s="205"/>
      <c r="AR104" s="205"/>
      <c r="AS104" s="205"/>
    </row>
    <row r="105" spans="20:45" x14ac:dyDescent="0.25"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L105" s="205"/>
      <c r="AM105" s="205"/>
      <c r="AN105" s="205"/>
      <c r="AO105" s="205"/>
      <c r="AP105" s="205"/>
      <c r="AQ105" s="205"/>
      <c r="AR105" s="205"/>
      <c r="AS105" s="205"/>
    </row>
    <row r="106" spans="20:45" x14ac:dyDescent="0.25"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L106" s="205"/>
      <c r="AM106" s="205"/>
      <c r="AN106" s="205"/>
      <c r="AO106" s="205"/>
      <c r="AP106" s="205"/>
      <c r="AQ106" s="205"/>
      <c r="AR106" s="205"/>
      <c r="AS106" s="205"/>
    </row>
    <row r="107" spans="20:45" x14ac:dyDescent="0.25"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L107" s="205"/>
      <c r="AM107" s="205"/>
      <c r="AN107" s="205"/>
      <c r="AO107" s="205"/>
      <c r="AP107" s="205"/>
      <c r="AQ107" s="205"/>
      <c r="AR107" s="205"/>
      <c r="AS107" s="205"/>
    </row>
    <row r="108" spans="20:45" x14ac:dyDescent="0.25"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L108" s="205"/>
      <c r="AM108" s="205"/>
      <c r="AN108" s="205"/>
      <c r="AO108" s="205"/>
      <c r="AP108" s="205"/>
      <c r="AQ108" s="205"/>
      <c r="AR108" s="205"/>
      <c r="AS108" s="205"/>
    </row>
    <row r="109" spans="20:45" x14ac:dyDescent="0.25"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5"/>
      <c r="AL109" s="205"/>
      <c r="AM109" s="205"/>
      <c r="AN109" s="205"/>
      <c r="AO109" s="205"/>
      <c r="AP109" s="205"/>
      <c r="AQ109" s="205"/>
      <c r="AR109" s="205"/>
      <c r="AS109" s="205"/>
    </row>
    <row r="110" spans="20:45" x14ac:dyDescent="0.25"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05"/>
      <c r="AL110" s="205"/>
      <c r="AM110" s="205"/>
      <c r="AN110" s="205"/>
      <c r="AO110" s="205"/>
      <c r="AP110" s="205"/>
      <c r="AQ110" s="205"/>
      <c r="AR110" s="205"/>
      <c r="AS110" s="205"/>
    </row>
    <row r="111" spans="20:45" x14ac:dyDescent="0.25"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05"/>
      <c r="AL111" s="205"/>
      <c r="AM111" s="205"/>
      <c r="AN111" s="205"/>
      <c r="AO111" s="205"/>
      <c r="AP111" s="205"/>
      <c r="AQ111" s="205"/>
      <c r="AR111" s="205"/>
      <c r="AS111" s="205"/>
    </row>
    <row r="112" spans="20:45" x14ac:dyDescent="0.25"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L112" s="205"/>
      <c r="AM112" s="205"/>
      <c r="AN112" s="205"/>
      <c r="AO112" s="205"/>
      <c r="AP112" s="205"/>
      <c r="AQ112" s="205"/>
      <c r="AR112" s="205"/>
      <c r="AS112" s="205"/>
    </row>
    <row r="113" spans="20:45" x14ac:dyDescent="0.25"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L113" s="205"/>
      <c r="AM113" s="205"/>
      <c r="AN113" s="205"/>
      <c r="AO113" s="205"/>
      <c r="AP113" s="205"/>
      <c r="AQ113" s="205"/>
      <c r="AR113" s="205"/>
      <c r="AS113" s="205"/>
    </row>
    <row r="114" spans="20:45" x14ac:dyDescent="0.25"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L114" s="205"/>
      <c r="AM114" s="205"/>
      <c r="AN114" s="205"/>
      <c r="AO114" s="205"/>
      <c r="AP114" s="205"/>
      <c r="AQ114" s="205"/>
      <c r="AR114" s="205"/>
      <c r="AS114" s="205"/>
    </row>
    <row r="115" spans="20:45" x14ac:dyDescent="0.25"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L115" s="205"/>
      <c r="AM115" s="205"/>
      <c r="AN115" s="205"/>
      <c r="AO115" s="205"/>
      <c r="AP115" s="205"/>
      <c r="AQ115" s="205"/>
      <c r="AR115" s="205"/>
      <c r="AS115" s="205"/>
    </row>
    <row r="116" spans="20:45" x14ac:dyDescent="0.25"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L116" s="205"/>
      <c r="AM116" s="205"/>
      <c r="AN116" s="205"/>
      <c r="AO116" s="205"/>
      <c r="AP116" s="205"/>
      <c r="AQ116" s="205"/>
      <c r="AR116" s="205"/>
      <c r="AS116" s="205"/>
    </row>
    <row r="117" spans="20:45" x14ac:dyDescent="0.25"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L117" s="205"/>
      <c r="AM117" s="205"/>
      <c r="AN117" s="205"/>
      <c r="AO117" s="205"/>
      <c r="AP117" s="205"/>
      <c r="AQ117" s="205"/>
      <c r="AR117" s="205"/>
      <c r="AS117" s="205"/>
    </row>
    <row r="118" spans="20:45" x14ac:dyDescent="0.25"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L118" s="205"/>
      <c r="AM118" s="205"/>
      <c r="AN118" s="205"/>
      <c r="AO118" s="205"/>
      <c r="AP118" s="205"/>
      <c r="AQ118" s="205"/>
      <c r="AR118" s="205"/>
      <c r="AS118" s="205"/>
    </row>
    <row r="119" spans="20:45" x14ac:dyDescent="0.25"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L119" s="205"/>
      <c r="AM119" s="205"/>
      <c r="AN119" s="205"/>
      <c r="AO119" s="205"/>
      <c r="AP119" s="205"/>
      <c r="AQ119" s="205"/>
      <c r="AR119" s="205"/>
      <c r="AS119" s="205"/>
    </row>
    <row r="120" spans="20:45" x14ac:dyDescent="0.25"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L120" s="205"/>
      <c r="AM120" s="205"/>
      <c r="AN120" s="205"/>
      <c r="AO120" s="205"/>
      <c r="AP120" s="205"/>
      <c r="AQ120" s="205"/>
      <c r="AR120" s="205"/>
      <c r="AS120" s="205"/>
    </row>
    <row r="121" spans="20:45" x14ac:dyDescent="0.25"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L121" s="205"/>
      <c r="AM121" s="205"/>
      <c r="AN121" s="205"/>
      <c r="AO121" s="205"/>
      <c r="AP121" s="205"/>
      <c r="AQ121" s="205"/>
      <c r="AR121" s="205"/>
      <c r="AS121" s="205"/>
    </row>
    <row r="122" spans="20:45" x14ac:dyDescent="0.25"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L122" s="205"/>
      <c r="AM122" s="205"/>
      <c r="AN122" s="205"/>
      <c r="AO122" s="205"/>
      <c r="AP122" s="205"/>
      <c r="AQ122" s="205"/>
      <c r="AR122" s="205"/>
      <c r="AS122" s="205"/>
    </row>
    <row r="123" spans="20:45" x14ac:dyDescent="0.25"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L123" s="205"/>
      <c r="AM123" s="205"/>
      <c r="AN123" s="205"/>
      <c r="AO123" s="205"/>
      <c r="AP123" s="205"/>
      <c r="AQ123" s="205"/>
      <c r="AR123" s="205"/>
      <c r="AS123" s="205"/>
    </row>
    <row r="124" spans="20:45" x14ac:dyDescent="0.25"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L124" s="205"/>
      <c r="AM124" s="205"/>
      <c r="AN124" s="205"/>
      <c r="AO124" s="205"/>
      <c r="AP124" s="205"/>
      <c r="AQ124" s="205"/>
      <c r="AR124" s="205"/>
      <c r="AS124" s="205"/>
    </row>
    <row r="125" spans="20:45" x14ac:dyDescent="0.25"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L125" s="205"/>
      <c r="AM125" s="205"/>
      <c r="AN125" s="205"/>
      <c r="AO125" s="205"/>
      <c r="AP125" s="205"/>
      <c r="AQ125" s="205"/>
      <c r="AR125" s="205"/>
      <c r="AS125" s="205"/>
    </row>
    <row r="126" spans="20:45" x14ac:dyDescent="0.25"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L126" s="205"/>
      <c r="AM126" s="205"/>
      <c r="AN126" s="205"/>
      <c r="AO126" s="205"/>
      <c r="AP126" s="205"/>
      <c r="AQ126" s="205"/>
      <c r="AR126" s="205"/>
      <c r="AS126" s="205"/>
    </row>
    <row r="127" spans="20:45" x14ac:dyDescent="0.25"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/>
      <c r="AH127" s="205"/>
      <c r="AL127" s="205"/>
      <c r="AM127" s="205"/>
      <c r="AN127" s="205"/>
      <c r="AO127" s="205"/>
      <c r="AP127" s="205"/>
      <c r="AQ127" s="205"/>
      <c r="AR127" s="205"/>
      <c r="AS127" s="205"/>
    </row>
    <row r="128" spans="20:45" x14ac:dyDescent="0.25"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L128" s="205"/>
      <c r="AM128" s="205"/>
      <c r="AN128" s="205"/>
      <c r="AO128" s="205"/>
      <c r="AP128" s="205"/>
      <c r="AQ128" s="205"/>
      <c r="AR128" s="205"/>
      <c r="AS128" s="205"/>
    </row>
    <row r="129" spans="20:45" x14ac:dyDescent="0.25"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/>
      <c r="AH129" s="205"/>
      <c r="AL129" s="205"/>
      <c r="AM129" s="205"/>
      <c r="AN129" s="205"/>
      <c r="AO129" s="205"/>
      <c r="AP129" s="205"/>
      <c r="AQ129" s="205"/>
      <c r="AR129" s="205"/>
      <c r="AS129" s="205"/>
    </row>
    <row r="130" spans="20:45" x14ac:dyDescent="0.25"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/>
      <c r="AH130" s="205"/>
      <c r="AL130" s="205"/>
      <c r="AM130" s="205"/>
      <c r="AN130" s="205"/>
      <c r="AO130" s="205"/>
      <c r="AP130" s="205"/>
      <c r="AQ130" s="205"/>
      <c r="AR130" s="205"/>
      <c r="AS130" s="205"/>
    </row>
    <row r="131" spans="20:45" x14ac:dyDescent="0.25"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L131" s="205"/>
      <c r="AM131" s="205"/>
      <c r="AN131" s="205"/>
      <c r="AO131" s="205"/>
      <c r="AP131" s="205"/>
      <c r="AQ131" s="205"/>
      <c r="AR131" s="205"/>
      <c r="AS131" s="205"/>
    </row>
    <row r="132" spans="20:45" x14ac:dyDescent="0.25"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L132" s="205"/>
      <c r="AM132" s="205"/>
      <c r="AN132" s="205"/>
      <c r="AO132" s="205"/>
      <c r="AP132" s="205"/>
      <c r="AQ132" s="205"/>
      <c r="AR132" s="205"/>
      <c r="AS132" s="205"/>
    </row>
    <row r="133" spans="20:45" x14ac:dyDescent="0.25"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L133" s="205"/>
      <c r="AM133" s="205"/>
      <c r="AN133" s="205"/>
      <c r="AO133" s="205"/>
      <c r="AP133" s="205"/>
      <c r="AQ133" s="205"/>
      <c r="AR133" s="205"/>
      <c r="AS133" s="205"/>
    </row>
    <row r="134" spans="20:45" x14ac:dyDescent="0.25"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L134" s="205"/>
      <c r="AM134" s="205"/>
      <c r="AN134" s="205"/>
      <c r="AO134" s="205"/>
      <c r="AP134" s="205"/>
      <c r="AQ134" s="205"/>
      <c r="AR134" s="205"/>
      <c r="AS134" s="205"/>
    </row>
    <row r="135" spans="20:45" x14ac:dyDescent="0.25"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L135" s="205"/>
      <c r="AM135" s="205"/>
      <c r="AN135" s="205"/>
      <c r="AO135" s="205"/>
      <c r="AP135" s="205"/>
      <c r="AQ135" s="205"/>
      <c r="AR135" s="205"/>
      <c r="AS135" s="205"/>
    </row>
    <row r="136" spans="20:45" x14ac:dyDescent="0.25"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L136" s="205"/>
      <c r="AM136" s="205"/>
      <c r="AN136" s="205"/>
      <c r="AO136" s="205"/>
      <c r="AP136" s="205"/>
      <c r="AQ136" s="205"/>
      <c r="AR136" s="205"/>
      <c r="AS136" s="205"/>
    </row>
    <row r="137" spans="20:45" x14ac:dyDescent="0.25"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L137" s="205"/>
      <c r="AM137" s="205"/>
      <c r="AN137" s="205"/>
      <c r="AO137" s="205"/>
      <c r="AP137" s="205"/>
      <c r="AQ137" s="205"/>
      <c r="AR137" s="205"/>
      <c r="AS137" s="205"/>
    </row>
    <row r="138" spans="20:45" x14ac:dyDescent="0.25"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L138" s="205"/>
      <c r="AM138" s="205"/>
      <c r="AN138" s="205"/>
      <c r="AO138" s="205"/>
      <c r="AP138" s="205"/>
      <c r="AQ138" s="205"/>
      <c r="AR138" s="205"/>
      <c r="AS138" s="205"/>
    </row>
    <row r="139" spans="20:45" x14ac:dyDescent="0.25"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L139" s="205"/>
      <c r="AM139" s="205"/>
      <c r="AN139" s="205"/>
      <c r="AO139" s="205"/>
      <c r="AP139" s="205"/>
      <c r="AQ139" s="205"/>
      <c r="AR139" s="205"/>
      <c r="AS139" s="205"/>
    </row>
    <row r="140" spans="20:45" x14ac:dyDescent="0.25"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L140" s="205"/>
      <c r="AM140" s="205"/>
      <c r="AN140" s="205"/>
      <c r="AO140" s="205"/>
      <c r="AP140" s="205"/>
      <c r="AQ140" s="205"/>
      <c r="AR140" s="205"/>
      <c r="AS140" s="205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6" priority="10" stopIfTrue="1" operator="equal">
      <formula>"QA"</formula>
    </cfRule>
    <cfRule type="cellIs" dxfId="15" priority="11" stopIfTrue="1" operator="equal">
      <formula>"DA"</formula>
    </cfRule>
  </conditionalFormatting>
  <conditionalFormatting sqref="E7 E21">
    <cfRule type="expression" dxfId="14" priority="13" stopIfTrue="1">
      <formula>$E7&lt;5</formula>
    </cfRule>
  </conditionalFormatting>
  <conditionalFormatting sqref="E22 E24 E26 E28 E30 E32 E34 E36 E38 E40 E42 E44 E46 E48 E50 E52">
    <cfRule type="expression" dxfId="13" priority="5" stopIfTrue="1">
      <formula>AND($E22&lt;9,$C22&gt;0)</formula>
    </cfRule>
  </conditionalFormatting>
  <conditionalFormatting sqref="F7 F9 F11 F13 F15 F17 F19">
    <cfRule type="cellIs" dxfId="12" priority="14" stopIfTrue="1" operator="equal">
      <formula>"Bye"</formula>
    </cfRule>
  </conditionalFormatting>
  <conditionalFormatting sqref="F21:F22 F24 F26 F28 F30 F32 F34 F36 F38 F40 F42 F44 F46 F48 F50">
    <cfRule type="cellIs" dxfId="11" priority="6" stopIfTrue="1" operator="equal">
      <formula>"Bye"</formula>
    </cfRule>
  </conditionalFormatting>
  <conditionalFormatting sqref="F22 F24 F26 F28 F30 F32 F34 F36 F38 F40 F42 F44 F46 F48 F50">
    <cfRule type="expression" dxfId="10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9" priority="1" stopIfTrue="1">
      <formula>AND($E7&lt;9,$C7&gt;0)</formula>
    </cfRule>
  </conditionalFormatting>
  <conditionalFormatting sqref="I8 K10 I12 M14 I16 K18 I20 I23 K25 I27 M29 I31 K33 I35 I39 K41 I43 M45 I47 K49 I51">
    <cfRule type="expression" dxfId="8" priority="2" stopIfTrue="1">
      <formula>AND($O$1="CU",I8="Umpire")</formula>
    </cfRule>
    <cfRule type="expression" dxfId="7" priority="3" stopIfTrue="1">
      <formula>AND($O$1="CU",I8&lt;&gt;"Umpire",J8&lt;&gt;"")</formula>
    </cfRule>
    <cfRule type="expression" dxfId="6" priority="4" stopIfTrue="1">
      <formula>AND($O$1="CU",I8&lt;&gt;"Umpire")</formula>
    </cfRule>
  </conditionalFormatting>
  <conditionalFormatting sqref="J8 L10 J12 N14 J16 L18 J20 R62">
    <cfRule type="expression" dxfId="5" priority="12" stopIfTrue="1">
      <formula>$O$1="CU"</formula>
    </cfRule>
  </conditionalFormatting>
  <conditionalFormatting sqref="K8 M10 K12 O14 K16 M18 K20 K23 M25 K27 O29 K31 M33 K35 K39 M41 K43 O45 K47 M49 K51">
    <cfRule type="expression" dxfId="4" priority="8" stopIfTrue="1">
      <formula>J8="as"</formula>
    </cfRule>
    <cfRule type="expression" dxfId="3" priority="9" stopIfTrue="1">
      <formula>J8="bs"</formula>
    </cfRule>
  </conditionalFormatting>
  <conditionalFormatting sqref="O16">
    <cfRule type="expression" dxfId="2" priority="15" stopIfTrue="1">
      <formula>AND($O$1="CU",O16="Umpire")</formula>
    </cfRule>
    <cfRule type="expression" dxfId="1" priority="16" stopIfTrue="1">
      <formula>AND($O$1="CU",O16&lt;&gt;"Umpire",P16&lt;&gt;"")</formula>
    </cfRule>
    <cfRule type="expression" dxfId="0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19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4035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036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5">
    <tabColor indexed="27"/>
  </sheetPr>
  <dimension ref="A1:Q156"/>
  <sheetViews>
    <sheetView showGridLines="0" showZeros="0" workbookViewId="0">
      <pane ySplit="6" topLeftCell="A7" activePane="bottomLeft" state="frozen"/>
      <selection pane="bottomLeft" activeCell="D23" sqref="D23"/>
    </sheetView>
  </sheetViews>
  <sheetFormatPr defaultRowHeight="13.2" x14ac:dyDescent="0.25"/>
  <cols>
    <col min="1" max="1" width="3.88671875" customWidth="1"/>
    <col min="2" max="2" width="14" bestFit="1" customWidth="1"/>
    <col min="3" max="3" width="13.44140625" bestFit="1" customWidth="1"/>
    <col min="4" max="4" width="104.21875" style="39" bestFit="1" customWidth="1"/>
    <col min="5" max="5" width="10.5546875" style="88" customWidth="1"/>
    <col min="6" max="6" width="6.109375" style="89" hidden="1" customWidth="1"/>
    <col min="7" max="7" width="28.664062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98" t="str">
        <f>Altalanos!$A$8</f>
        <v>Lány 3 kcs. A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25">
      <c r="A7" s="139">
        <v>1</v>
      </c>
      <c r="B7" s="140" t="s">
        <v>50</v>
      </c>
      <c r="C7" s="140" t="s">
        <v>51</v>
      </c>
      <c r="D7" s="141" t="s">
        <v>52</v>
      </c>
      <c r="E7" s="142"/>
      <c r="F7" s="143"/>
      <c r="G7" s="144"/>
      <c r="H7" s="145"/>
      <c r="I7" s="145"/>
      <c r="J7" s="146"/>
      <c r="K7" s="147"/>
      <c r="L7" s="148"/>
      <c r="M7" s="147"/>
      <c r="N7" s="149"/>
      <c r="O7" s="145"/>
      <c r="P7" s="150"/>
      <c r="Q7" s="151"/>
    </row>
    <row r="8" spans="1:17" ht="18.899999999999999" customHeight="1" x14ac:dyDescent="0.3">
      <c r="A8" s="139">
        <v>2</v>
      </c>
      <c r="B8" s="152" t="s">
        <v>53</v>
      </c>
      <c r="C8" s="152" t="s">
        <v>54</v>
      </c>
      <c r="D8" s="153" t="s">
        <v>55</v>
      </c>
      <c r="E8" s="142"/>
      <c r="F8" s="154"/>
      <c r="G8" s="155"/>
      <c r="H8" s="145"/>
      <c r="I8" s="145"/>
      <c r="J8" s="146"/>
      <c r="K8" s="147"/>
      <c r="L8" s="148"/>
      <c r="M8" s="147"/>
      <c r="N8" s="149"/>
      <c r="O8" s="145"/>
      <c r="P8" s="150"/>
      <c r="Q8" s="151"/>
    </row>
    <row r="9" spans="1:17" ht="18.899999999999999" customHeight="1" x14ac:dyDescent="0.25">
      <c r="A9" s="139">
        <v>3</v>
      </c>
      <c r="B9" s="140" t="s">
        <v>56</v>
      </c>
      <c r="C9" s="140" t="s">
        <v>57</v>
      </c>
      <c r="D9" s="141" t="s">
        <v>58</v>
      </c>
      <c r="E9" s="142"/>
      <c r="F9" s="154"/>
      <c r="G9" s="155"/>
      <c r="H9" s="145"/>
      <c r="I9" s="145"/>
      <c r="J9" s="146"/>
      <c r="K9" s="147"/>
      <c r="L9" s="148"/>
      <c r="M9" s="147"/>
      <c r="N9" s="149"/>
      <c r="O9" s="145"/>
      <c r="P9" s="156"/>
      <c r="Q9" s="157"/>
    </row>
    <row r="10" spans="1:17" ht="18.899999999999999" customHeight="1" x14ac:dyDescent="0.25">
      <c r="A10" s="139">
        <v>4</v>
      </c>
      <c r="B10" s="140" t="s">
        <v>59</v>
      </c>
      <c r="C10" s="140" t="s">
        <v>60</v>
      </c>
      <c r="D10" s="141" t="s">
        <v>61</v>
      </c>
      <c r="E10" s="142"/>
      <c r="F10" s="154"/>
      <c r="G10" s="155"/>
      <c r="H10" s="145"/>
      <c r="I10" s="145"/>
      <c r="J10" s="146"/>
      <c r="K10" s="147"/>
      <c r="L10" s="148"/>
      <c r="M10" s="147"/>
      <c r="N10" s="149"/>
      <c r="O10" s="145"/>
      <c r="P10" s="158"/>
      <c r="Q10" s="159"/>
    </row>
    <row r="11" spans="1:17" ht="18.899999999999999" customHeight="1" x14ac:dyDescent="0.25">
      <c r="A11" s="139">
        <v>5</v>
      </c>
      <c r="B11" s="140" t="s">
        <v>62</v>
      </c>
      <c r="C11" s="140" t="s">
        <v>63</v>
      </c>
      <c r="D11" s="141" t="s">
        <v>64</v>
      </c>
      <c r="E11" s="142"/>
      <c r="F11" s="154"/>
      <c r="G11" s="155"/>
      <c r="H11" s="145"/>
      <c r="I11" s="145"/>
      <c r="J11" s="146"/>
      <c r="K11" s="147"/>
      <c r="L11" s="148"/>
      <c r="M11" s="147"/>
      <c r="N11" s="149"/>
      <c r="O11" s="145"/>
      <c r="P11" s="158"/>
      <c r="Q11" s="159"/>
    </row>
    <row r="12" spans="1:17" ht="18.899999999999999" customHeight="1" x14ac:dyDescent="0.25">
      <c r="A12" s="139">
        <v>6</v>
      </c>
      <c r="B12" s="140" t="s">
        <v>65</v>
      </c>
      <c r="C12" s="140" t="s">
        <v>66</v>
      </c>
      <c r="D12" s="141" t="s">
        <v>67</v>
      </c>
      <c r="E12" s="142"/>
      <c r="F12" s="154"/>
      <c r="G12" s="155"/>
      <c r="H12" s="145"/>
      <c r="I12" s="145"/>
      <c r="J12" s="146"/>
      <c r="K12" s="147"/>
      <c r="L12" s="148"/>
      <c r="M12" s="147"/>
      <c r="N12" s="149"/>
      <c r="O12" s="145"/>
      <c r="P12" s="158"/>
      <c r="Q12" s="159"/>
    </row>
    <row r="13" spans="1:17" ht="18.899999999999999" customHeight="1" x14ac:dyDescent="0.25">
      <c r="A13" s="139">
        <v>7</v>
      </c>
      <c r="B13" s="160" t="s">
        <v>68</v>
      </c>
      <c r="C13" s="160" t="s">
        <v>69</v>
      </c>
      <c r="D13" s="141" t="s">
        <v>70</v>
      </c>
      <c r="E13" s="142"/>
      <c r="F13" s="154"/>
      <c r="G13" s="155"/>
      <c r="H13" s="145"/>
      <c r="I13" s="145"/>
      <c r="J13" s="146"/>
      <c r="K13" s="147"/>
      <c r="L13" s="148"/>
      <c r="M13" s="147"/>
      <c r="N13" s="149"/>
      <c r="O13" s="145"/>
      <c r="P13" s="158"/>
      <c r="Q13" s="159"/>
    </row>
    <row r="14" spans="1:17" ht="18.899999999999999" customHeight="1" x14ac:dyDescent="0.25">
      <c r="A14" s="139">
        <v>8</v>
      </c>
      <c r="B14" s="140" t="s">
        <v>71</v>
      </c>
      <c r="C14" s="140" t="s">
        <v>72</v>
      </c>
      <c r="D14" s="141" t="s">
        <v>73</v>
      </c>
      <c r="E14" s="142"/>
      <c r="F14" s="154"/>
      <c r="G14" s="155"/>
      <c r="H14" s="145"/>
      <c r="I14" s="145"/>
      <c r="J14" s="146"/>
      <c r="K14" s="147"/>
      <c r="L14" s="148"/>
      <c r="M14" s="147"/>
      <c r="N14" s="149"/>
      <c r="O14" s="145"/>
      <c r="P14" s="158"/>
      <c r="Q14" s="159"/>
    </row>
    <row r="15" spans="1:17" ht="18.899999999999999" customHeight="1" x14ac:dyDescent="0.25">
      <c r="A15" s="139">
        <v>9</v>
      </c>
      <c r="B15" s="140" t="s">
        <v>74</v>
      </c>
      <c r="C15" s="140" t="s">
        <v>75</v>
      </c>
      <c r="D15" s="141" t="s">
        <v>76</v>
      </c>
      <c r="E15" s="142"/>
      <c r="F15" s="151"/>
      <c r="G15" s="151"/>
      <c r="H15" s="145"/>
      <c r="I15" s="145"/>
      <c r="J15" s="146"/>
      <c r="K15" s="147"/>
      <c r="L15" s="148"/>
      <c r="M15" s="161"/>
      <c r="N15" s="149"/>
      <c r="O15" s="145"/>
      <c r="P15" s="151"/>
      <c r="Q15" s="151"/>
    </row>
    <row r="16" spans="1:17" ht="18.899999999999999" customHeight="1" x14ac:dyDescent="0.25">
      <c r="A16" s="139">
        <v>10</v>
      </c>
      <c r="B16" s="140" t="s">
        <v>77</v>
      </c>
      <c r="C16" s="140" t="s">
        <v>78</v>
      </c>
      <c r="D16" s="141" t="s">
        <v>79</v>
      </c>
      <c r="E16" s="142"/>
      <c r="F16" s="151"/>
      <c r="G16" s="151"/>
      <c r="H16" s="145"/>
      <c r="I16" s="145"/>
      <c r="J16" s="146"/>
      <c r="K16" s="147"/>
      <c r="L16" s="148"/>
      <c r="M16" s="161"/>
      <c r="N16" s="149"/>
      <c r="O16" s="145"/>
      <c r="P16" s="150"/>
      <c r="Q16" s="151"/>
    </row>
    <row r="17" spans="1:17" ht="18.899999999999999" customHeight="1" x14ac:dyDescent="0.25">
      <c r="A17" s="139">
        <v>11</v>
      </c>
      <c r="B17" s="140" t="s">
        <v>80</v>
      </c>
      <c r="C17" s="140" t="s">
        <v>81</v>
      </c>
      <c r="D17" s="141" t="s">
        <v>82</v>
      </c>
      <c r="E17" s="142"/>
      <c r="F17" s="151"/>
      <c r="G17" s="151"/>
      <c r="H17" s="145"/>
      <c r="I17" s="145"/>
      <c r="J17" s="146"/>
      <c r="K17" s="147"/>
      <c r="L17" s="148"/>
      <c r="M17" s="161"/>
      <c r="N17" s="149"/>
      <c r="O17" s="145"/>
      <c r="P17" s="150"/>
      <c r="Q17" s="151"/>
    </row>
    <row r="18" spans="1:17" ht="18.899999999999999" customHeight="1" x14ac:dyDescent="0.25">
      <c r="A18" s="139">
        <v>12</v>
      </c>
      <c r="B18" s="140" t="s">
        <v>62</v>
      </c>
      <c r="C18" s="140" t="s">
        <v>83</v>
      </c>
      <c r="D18" s="141" t="s">
        <v>84</v>
      </c>
      <c r="E18" s="142"/>
      <c r="F18" s="151"/>
      <c r="G18" s="151"/>
      <c r="H18" s="145"/>
      <c r="I18" s="145"/>
      <c r="J18" s="146"/>
      <c r="K18" s="147"/>
      <c r="L18" s="148"/>
      <c r="M18" s="161"/>
      <c r="N18" s="149"/>
      <c r="O18" s="145"/>
      <c r="P18" s="150"/>
      <c r="Q18" s="151"/>
    </row>
    <row r="19" spans="1:17" ht="18.899999999999999" customHeight="1" x14ac:dyDescent="0.25">
      <c r="A19" s="139">
        <v>13</v>
      </c>
      <c r="B19" s="140" t="s">
        <v>85</v>
      </c>
      <c r="C19" s="140" t="s">
        <v>86</v>
      </c>
      <c r="D19" s="141" t="s">
        <v>87</v>
      </c>
      <c r="E19" s="142"/>
      <c r="F19" s="151"/>
      <c r="G19" s="151"/>
      <c r="H19" s="145"/>
      <c r="I19" s="145"/>
      <c r="J19" s="146"/>
      <c r="K19" s="147"/>
      <c r="L19" s="148"/>
      <c r="M19" s="161"/>
      <c r="N19" s="149"/>
      <c r="O19" s="145"/>
      <c r="P19" s="150"/>
      <c r="Q19" s="151"/>
    </row>
    <row r="20" spans="1:17" ht="18.899999999999999" customHeight="1" x14ac:dyDescent="0.25">
      <c r="A20" s="139">
        <v>14</v>
      </c>
      <c r="B20" s="140" t="s">
        <v>88</v>
      </c>
      <c r="C20" s="140" t="s">
        <v>89</v>
      </c>
      <c r="D20" s="141" t="s">
        <v>90</v>
      </c>
      <c r="E20" s="142"/>
      <c r="F20" s="151"/>
      <c r="G20" s="151"/>
      <c r="H20" s="145"/>
      <c r="I20" s="145"/>
      <c r="J20" s="146"/>
      <c r="K20" s="147"/>
      <c r="L20" s="148"/>
      <c r="M20" s="161"/>
      <c r="N20" s="149"/>
      <c r="O20" s="145"/>
      <c r="P20" s="150"/>
      <c r="Q20" s="151"/>
    </row>
    <row r="21" spans="1:17" ht="18.899999999999999" customHeight="1" x14ac:dyDescent="0.25">
      <c r="A21" s="139">
        <v>15</v>
      </c>
      <c r="B21" s="162" t="s">
        <v>91</v>
      </c>
      <c r="C21" s="140" t="s">
        <v>92</v>
      </c>
      <c r="D21" s="141" t="s">
        <v>93</v>
      </c>
      <c r="E21" s="142"/>
      <c r="F21" s="151"/>
      <c r="G21" s="151"/>
      <c r="H21" s="145"/>
      <c r="I21" s="145"/>
      <c r="J21" s="146"/>
      <c r="K21" s="147"/>
      <c r="L21" s="148"/>
      <c r="M21" s="161"/>
      <c r="N21" s="149"/>
      <c r="O21" s="145"/>
      <c r="P21" s="150"/>
      <c r="Q21" s="151"/>
    </row>
    <row r="22" spans="1:17" ht="18.899999999999999" customHeight="1" x14ac:dyDescent="0.25">
      <c r="A22" s="139">
        <v>16</v>
      </c>
      <c r="B22" s="162" t="s">
        <v>94</v>
      </c>
      <c r="C22" s="140" t="s">
        <v>75</v>
      </c>
      <c r="D22" s="141" t="s">
        <v>95</v>
      </c>
      <c r="E22" s="142"/>
      <c r="F22" s="151"/>
      <c r="G22" s="151"/>
      <c r="H22" s="145"/>
      <c r="I22" s="145"/>
      <c r="J22" s="146"/>
      <c r="K22" s="147"/>
      <c r="L22" s="148"/>
      <c r="M22" s="161"/>
      <c r="N22" s="149"/>
      <c r="O22" s="145"/>
      <c r="P22" s="150"/>
      <c r="Q22" s="151"/>
    </row>
    <row r="23" spans="1:17" ht="18.899999999999999" customHeight="1" x14ac:dyDescent="0.25">
      <c r="A23" s="139">
        <v>17</v>
      </c>
      <c r="B23" s="140" t="s">
        <v>96</v>
      </c>
      <c r="C23" s="140" t="s">
        <v>97</v>
      </c>
      <c r="D23" s="163" t="s">
        <v>98</v>
      </c>
      <c r="E23" s="142"/>
      <c r="F23" s="151"/>
      <c r="G23" s="151"/>
      <c r="H23" s="145"/>
      <c r="I23" s="145"/>
      <c r="J23" s="146"/>
      <c r="K23" s="147"/>
      <c r="L23" s="148"/>
      <c r="M23" s="161"/>
      <c r="N23" s="149"/>
      <c r="O23" s="145"/>
      <c r="P23" s="150"/>
      <c r="Q23" s="151"/>
    </row>
    <row r="24" spans="1:17" ht="18.899999999999999" customHeight="1" x14ac:dyDescent="0.25">
      <c r="A24" s="139">
        <v>18</v>
      </c>
      <c r="B24" s="164"/>
      <c r="C24" s="164"/>
      <c r="D24" s="145"/>
      <c r="E24" s="142"/>
      <c r="F24" s="151"/>
      <c r="G24" s="151"/>
      <c r="H24" s="145"/>
      <c r="I24" s="145"/>
      <c r="J24" s="146"/>
      <c r="K24" s="147"/>
      <c r="L24" s="148"/>
      <c r="M24" s="161"/>
      <c r="N24" s="149"/>
      <c r="O24" s="145"/>
      <c r="P24" s="150"/>
      <c r="Q24" s="151"/>
    </row>
    <row r="25" spans="1:17" ht="18.899999999999999" customHeight="1" x14ac:dyDescent="0.25">
      <c r="A25" s="139">
        <v>19</v>
      </c>
      <c r="B25" s="164"/>
      <c r="C25" s="164"/>
      <c r="D25" s="145"/>
      <c r="E25" s="142"/>
      <c r="F25" s="151"/>
      <c r="G25" s="151"/>
      <c r="H25" s="145"/>
      <c r="I25" s="145"/>
      <c r="J25" s="146"/>
      <c r="K25" s="147"/>
      <c r="L25" s="148"/>
      <c r="M25" s="161"/>
      <c r="N25" s="149"/>
      <c r="O25" s="145"/>
      <c r="P25" s="150"/>
      <c r="Q25" s="151"/>
    </row>
    <row r="26" spans="1:17" ht="18.899999999999999" customHeight="1" x14ac:dyDescent="0.25">
      <c r="A26" s="139">
        <v>20</v>
      </c>
      <c r="B26" s="164"/>
      <c r="C26" s="164"/>
      <c r="D26" s="145"/>
      <c r="E26" s="142"/>
      <c r="F26" s="151"/>
      <c r="G26" s="151"/>
      <c r="H26" s="145"/>
      <c r="I26" s="145"/>
      <c r="J26" s="146"/>
      <c r="K26" s="147"/>
      <c r="L26" s="148"/>
      <c r="M26" s="161"/>
      <c r="N26" s="149"/>
      <c r="O26" s="145"/>
      <c r="P26" s="150"/>
      <c r="Q26" s="151"/>
    </row>
    <row r="27" spans="1:17" ht="18.899999999999999" customHeight="1" x14ac:dyDescent="0.25">
      <c r="A27" s="139">
        <v>21</v>
      </c>
      <c r="B27" s="164"/>
      <c r="C27" s="164"/>
      <c r="D27" s="145"/>
      <c r="E27" s="142"/>
      <c r="F27" s="151"/>
      <c r="G27" s="151"/>
      <c r="H27" s="145"/>
      <c r="I27" s="145"/>
      <c r="J27" s="146"/>
      <c r="K27" s="147"/>
      <c r="L27" s="148"/>
      <c r="M27" s="161"/>
      <c r="N27" s="149"/>
      <c r="O27" s="145"/>
      <c r="P27" s="150"/>
      <c r="Q27" s="151"/>
    </row>
    <row r="28" spans="1:17" ht="18.899999999999999" customHeight="1" x14ac:dyDescent="0.25">
      <c r="A28" s="139">
        <v>22</v>
      </c>
      <c r="B28" s="164"/>
      <c r="C28" s="164"/>
      <c r="D28" s="145"/>
      <c r="E28" s="165"/>
      <c r="F28" s="166"/>
      <c r="G28" s="157"/>
      <c r="H28" s="145"/>
      <c r="I28" s="145"/>
      <c r="J28" s="146"/>
      <c r="K28" s="147"/>
      <c r="L28" s="148"/>
      <c r="M28" s="161"/>
      <c r="N28" s="149"/>
      <c r="O28" s="145"/>
      <c r="P28" s="150"/>
      <c r="Q28" s="151"/>
    </row>
    <row r="29" spans="1:17" ht="18.899999999999999" customHeight="1" x14ac:dyDescent="0.25">
      <c r="A29" s="139">
        <v>23</v>
      </c>
      <c r="B29" s="164"/>
      <c r="C29" s="164"/>
      <c r="D29" s="145"/>
      <c r="E29" s="167"/>
      <c r="F29" s="151"/>
      <c r="G29" s="151"/>
      <c r="H29" s="145"/>
      <c r="I29" s="145"/>
      <c r="J29" s="146"/>
      <c r="K29" s="147"/>
      <c r="L29" s="148"/>
      <c r="M29" s="161"/>
      <c r="N29" s="149"/>
      <c r="O29" s="145"/>
      <c r="P29" s="150"/>
      <c r="Q29" s="151"/>
    </row>
    <row r="30" spans="1:17" ht="18.899999999999999" customHeight="1" x14ac:dyDescent="0.25">
      <c r="A30" s="139">
        <v>24</v>
      </c>
      <c r="B30" s="164"/>
      <c r="C30" s="164"/>
      <c r="D30" s="145"/>
      <c r="E30" s="142"/>
      <c r="F30" s="151"/>
      <c r="G30" s="151"/>
      <c r="H30" s="145"/>
      <c r="I30" s="145"/>
      <c r="J30" s="146"/>
      <c r="K30" s="147"/>
      <c r="L30" s="148"/>
      <c r="M30" s="161"/>
      <c r="N30" s="149"/>
      <c r="O30" s="145"/>
      <c r="P30" s="150"/>
      <c r="Q30" s="151"/>
    </row>
    <row r="31" spans="1:17" ht="18.899999999999999" customHeight="1" x14ac:dyDescent="0.25">
      <c r="A31" s="139">
        <v>25</v>
      </c>
      <c r="B31" s="164"/>
      <c r="C31" s="164"/>
      <c r="D31" s="145"/>
      <c r="E31" s="142"/>
      <c r="F31" s="151"/>
      <c r="G31" s="151"/>
      <c r="H31" s="145"/>
      <c r="I31" s="145"/>
      <c r="J31" s="146"/>
      <c r="K31" s="147"/>
      <c r="L31" s="148"/>
      <c r="M31" s="161"/>
      <c r="N31" s="149"/>
      <c r="O31" s="145"/>
      <c r="P31" s="150"/>
      <c r="Q31" s="151"/>
    </row>
    <row r="32" spans="1:17" ht="18.899999999999999" customHeight="1" x14ac:dyDescent="0.25">
      <c r="A32" s="139">
        <v>26</v>
      </c>
      <c r="B32" s="164"/>
      <c r="C32" s="164"/>
      <c r="D32" s="145"/>
      <c r="E32" s="168"/>
      <c r="F32" s="151"/>
      <c r="G32" s="151"/>
      <c r="H32" s="145"/>
      <c r="I32" s="145"/>
      <c r="J32" s="146"/>
      <c r="K32" s="147"/>
      <c r="L32" s="148"/>
      <c r="M32" s="161"/>
      <c r="N32" s="149"/>
      <c r="O32" s="145"/>
      <c r="P32" s="150"/>
      <c r="Q32" s="151"/>
    </row>
    <row r="33" spans="1:17" ht="18.899999999999999" customHeight="1" x14ac:dyDescent="0.25">
      <c r="A33" s="139">
        <v>27</v>
      </c>
      <c r="B33" s="164"/>
      <c r="C33" s="164"/>
      <c r="D33" s="145"/>
      <c r="E33" s="142"/>
      <c r="F33" s="151"/>
      <c r="G33" s="151"/>
      <c r="H33" s="145"/>
      <c r="I33" s="145"/>
      <c r="J33" s="146"/>
      <c r="K33" s="147"/>
      <c r="L33" s="148"/>
      <c r="M33" s="161"/>
      <c r="N33" s="149"/>
      <c r="O33" s="145"/>
      <c r="P33" s="150"/>
      <c r="Q33" s="151"/>
    </row>
    <row r="34" spans="1:17" ht="18.899999999999999" customHeight="1" x14ac:dyDescent="0.25">
      <c r="A34" s="139">
        <v>28</v>
      </c>
      <c r="B34" s="164"/>
      <c r="C34" s="164"/>
      <c r="D34" s="145"/>
      <c r="E34" s="142"/>
      <c r="F34" s="151"/>
      <c r="G34" s="151"/>
      <c r="H34" s="145"/>
      <c r="I34" s="145"/>
      <c r="J34" s="146"/>
      <c r="K34" s="147"/>
      <c r="L34" s="148"/>
      <c r="M34" s="161"/>
      <c r="N34" s="149"/>
      <c r="O34" s="145"/>
      <c r="P34" s="150"/>
      <c r="Q34" s="151"/>
    </row>
    <row r="35" spans="1:17" ht="18.899999999999999" customHeight="1" x14ac:dyDescent="0.25">
      <c r="A35" s="139">
        <v>29</v>
      </c>
      <c r="B35" s="164"/>
      <c r="C35" s="164"/>
      <c r="D35" s="145"/>
      <c r="E35" s="142"/>
      <c r="F35" s="151"/>
      <c r="G35" s="151"/>
      <c r="H35" s="145"/>
      <c r="I35" s="145"/>
      <c r="J35" s="146"/>
      <c r="K35" s="147"/>
      <c r="L35" s="148"/>
      <c r="M35" s="161"/>
      <c r="N35" s="149"/>
      <c r="O35" s="145"/>
      <c r="P35" s="150"/>
      <c r="Q35" s="151"/>
    </row>
    <row r="36" spans="1:17" ht="18.899999999999999" customHeight="1" x14ac:dyDescent="0.25">
      <c r="A36" s="139">
        <v>30</v>
      </c>
      <c r="B36" s="164"/>
      <c r="C36" s="164"/>
      <c r="D36" s="145"/>
      <c r="E36" s="142"/>
      <c r="F36" s="151"/>
      <c r="G36" s="151"/>
      <c r="H36" s="145"/>
      <c r="I36" s="145"/>
      <c r="J36" s="146"/>
      <c r="K36" s="147"/>
      <c r="L36" s="148"/>
      <c r="M36" s="161"/>
      <c r="N36" s="149"/>
      <c r="O36" s="145"/>
      <c r="P36" s="150"/>
      <c r="Q36" s="151"/>
    </row>
    <row r="37" spans="1:17" ht="18.899999999999999" customHeight="1" x14ac:dyDescent="0.25">
      <c r="A37" s="139">
        <v>31</v>
      </c>
      <c r="B37" s="164"/>
      <c r="C37" s="164"/>
      <c r="D37" s="145"/>
      <c r="E37" s="142"/>
      <c r="F37" s="151"/>
      <c r="G37" s="151"/>
      <c r="H37" s="145"/>
      <c r="I37" s="145"/>
      <c r="J37" s="146"/>
      <c r="K37" s="147"/>
      <c r="L37" s="148"/>
      <c r="M37" s="161"/>
      <c r="N37" s="149"/>
      <c r="O37" s="145"/>
      <c r="P37" s="150"/>
      <c r="Q37" s="151"/>
    </row>
    <row r="38" spans="1:17" ht="18.899999999999999" customHeight="1" x14ac:dyDescent="0.25">
      <c r="A38" s="139">
        <v>32</v>
      </c>
      <c r="B38" s="164"/>
      <c r="C38" s="164"/>
      <c r="D38" s="145"/>
      <c r="E38" s="142"/>
      <c r="F38" s="151"/>
      <c r="G38" s="151"/>
      <c r="H38" s="154"/>
      <c r="I38" s="155"/>
      <c r="J38" s="146"/>
      <c r="K38" s="147"/>
      <c r="L38" s="148"/>
      <c r="M38" s="161"/>
      <c r="N38" s="149"/>
      <c r="O38" s="151"/>
      <c r="P38" s="150"/>
      <c r="Q38" s="151"/>
    </row>
    <row r="39" spans="1:17" ht="18.899999999999999" customHeight="1" x14ac:dyDescent="0.25">
      <c r="A39" s="139">
        <v>33</v>
      </c>
      <c r="B39" s="164"/>
      <c r="C39" s="164"/>
      <c r="D39" s="145"/>
      <c r="E39" s="142"/>
      <c r="F39" s="151"/>
      <c r="G39" s="151"/>
      <c r="H39" s="154"/>
      <c r="I39" s="155"/>
      <c r="J39" s="146"/>
      <c r="K39" s="147"/>
      <c r="L39" s="148"/>
      <c r="M39" s="161"/>
      <c r="N39" s="157"/>
      <c r="O39" s="151"/>
      <c r="P39" s="150"/>
      <c r="Q39" s="151"/>
    </row>
    <row r="40" spans="1:17" ht="18.899999999999999" customHeight="1" x14ac:dyDescent="0.25">
      <c r="A40" s="139">
        <v>34</v>
      </c>
      <c r="B40" s="164"/>
      <c r="C40" s="164"/>
      <c r="D40" s="145"/>
      <c r="E40" s="142"/>
      <c r="F40" s="151"/>
      <c r="G40" s="151"/>
      <c r="H40" s="154"/>
      <c r="I40" s="155"/>
      <c r="J40" s="146" t="e">
        <f>IF(AND(Q40="",#REF!&gt;0,#REF!&lt;5),K40,0)</f>
        <v>#REF!</v>
      </c>
      <c r="K40" s="147" t="str">
        <f>IF(D40="","ZZZ9",IF(AND(#REF!&gt;0,#REF!&lt;5),D40&amp;#REF!,D40&amp;"9"))</f>
        <v>ZZZ9</v>
      </c>
      <c r="L40" s="148">
        <f t="shared" ref="L40:L156" si="0">IF(Q40="",999,Q40)</f>
        <v>999</v>
      </c>
      <c r="M40" s="161">
        <f t="shared" ref="M40:M156" si="1">IF(P40=999,999,1)</f>
        <v>999</v>
      </c>
      <c r="N40" s="157"/>
      <c r="O40" s="151"/>
      <c r="P40" s="150">
        <f t="shared" ref="P40:P156" si="2">IF(N40="DA",1,IF(N40="WC",2,IF(N40="SE",3,IF(N40="Q",4,IF(N40="LL",5,999)))))</f>
        <v>999</v>
      </c>
      <c r="Q40" s="151"/>
    </row>
    <row r="41" spans="1:17" ht="18.899999999999999" customHeight="1" x14ac:dyDescent="0.25">
      <c r="A41" s="139">
        <v>35</v>
      </c>
      <c r="B41" s="164"/>
      <c r="C41" s="164"/>
      <c r="D41" s="145"/>
      <c r="E41" s="142"/>
      <c r="F41" s="151"/>
      <c r="G41" s="151"/>
      <c r="H41" s="154"/>
      <c r="I41" s="155"/>
      <c r="J41" s="146" t="e">
        <f>IF(AND(Q41="",#REF!&gt;0,#REF!&lt;5),K41,0)</f>
        <v>#REF!</v>
      </c>
      <c r="K41" s="147" t="str">
        <f>IF(D41="","ZZZ9",IF(AND(#REF!&gt;0,#REF!&lt;5),D41&amp;#REF!,D41&amp;"9"))</f>
        <v>ZZZ9</v>
      </c>
      <c r="L41" s="148">
        <f t="shared" si="0"/>
        <v>999</v>
      </c>
      <c r="M41" s="161">
        <f t="shared" si="1"/>
        <v>999</v>
      </c>
      <c r="N41" s="157"/>
      <c r="O41" s="151"/>
      <c r="P41" s="150">
        <f t="shared" si="2"/>
        <v>999</v>
      </c>
      <c r="Q41" s="151"/>
    </row>
    <row r="42" spans="1:17" ht="18.899999999999999" customHeight="1" x14ac:dyDescent="0.25">
      <c r="A42" s="139">
        <v>36</v>
      </c>
      <c r="B42" s="164"/>
      <c r="C42" s="164"/>
      <c r="D42" s="145"/>
      <c r="E42" s="142"/>
      <c r="F42" s="151"/>
      <c r="G42" s="151"/>
      <c r="H42" s="154"/>
      <c r="I42" s="155"/>
      <c r="J42" s="146" t="e">
        <f>IF(AND(Q42="",#REF!&gt;0,#REF!&lt;5),K42,0)</f>
        <v>#REF!</v>
      </c>
      <c r="K42" s="147" t="str">
        <f>IF(D42="","ZZZ9",IF(AND(#REF!&gt;0,#REF!&lt;5),D42&amp;#REF!,D42&amp;"9"))</f>
        <v>ZZZ9</v>
      </c>
      <c r="L42" s="148">
        <f t="shared" si="0"/>
        <v>999</v>
      </c>
      <c r="M42" s="161">
        <f t="shared" si="1"/>
        <v>999</v>
      </c>
      <c r="N42" s="157"/>
      <c r="O42" s="151"/>
      <c r="P42" s="150">
        <f t="shared" si="2"/>
        <v>999</v>
      </c>
      <c r="Q42" s="151"/>
    </row>
    <row r="43" spans="1:17" ht="18.899999999999999" customHeight="1" x14ac:dyDescent="0.25">
      <c r="A43" s="139">
        <v>37</v>
      </c>
      <c r="B43" s="164"/>
      <c r="C43" s="164"/>
      <c r="D43" s="145"/>
      <c r="E43" s="142"/>
      <c r="F43" s="151"/>
      <c r="G43" s="151"/>
      <c r="H43" s="154"/>
      <c r="I43" s="155"/>
      <c r="J43" s="146" t="e">
        <f>IF(AND(Q43="",#REF!&gt;0,#REF!&lt;5),K43,0)</f>
        <v>#REF!</v>
      </c>
      <c r="K43" s="147" t="str">
        <f>IF(D43="","ZZZ9",IF(AND(#REF!&gt;0,#REF!&lt;5),D43&amp;#REF!,D43&amp;"9"))</f>
        <v>ZZZ9</v>
      </c>
      <c r="L43" s="148">
        <f t="shared" si="0"/>
        <v>999</v>
      </c>
      <c r="M43" s="161">
        <f t="shared" si="1"/>
        <v>999</v>
      </c>
      <c r="N43" s="157"/>
      <c r="O43" s="151"/>
      <c r="P43" s="150">
        <f t="shared" si="2"/>
        <v>999</v>
      </c>
      <c r="Q43" s="151"/>
    </row>
    <row r="44" spans="1:17" ht="18.899999999999999" customHeight="1" x14ac:dyDescent="0.25">
      <c r="A44" s="139">
        <v>38</v>
      </c>
      <c r="B44" s="164"/>
      <c r="C44" s="164"/>
      <c r="D44" s="145"/>
      <c r="E44" s="142"/>
      <c r="F44" s="151"/>
      <c r="G44" s="151"/>
      <c r="H44" s="154"/>
      <c r="I44" s="155"/>
      <c r="J44" s="146" t="e">
        <f>IF(AND(Q44="",#REF!&gt;0,#REF!&lt;5),K44,0)</f>
        <v>#REF!</v>
      </c>
      <c r="K44" s="147" t="str">
        <f>IF(D44="","ZZZ9",IF(AND(#REF!&gt;0,#REF!&lt;5),D44&amp;#REF!,D44&amp;"9"))</f>
        <v>ZZZ9</v>
      </c>
      <c r="L44" s="148">
        <f t="shared" si="0"/>
        <v>999</v>
      </c>
      <c r="M44" s="161">
        <f t="shared" si="1"/>
        <v>999</v>
      </c>
      <c r="N44" s="157"/>
      <c r="O44" s="151"/>
      <c r="P44" s="150">
        <f t="shared" si="2"/>
        <v>999</v>
      </c>
      <c r="Q44" s="151"/>
    </row>
    <row r="45" spans="1:17" ht="18.899999999999999" customHeight="1" x14ac:dyDescent="0.25">
      <c r="A45" s="139">
        <v>39</v>
      </c>
      <c r="B45" s="164"/>
      <c r="C45" s="164"/>
      <c r="D45" s="145"/>
      <c r="E45" s="142"/>
      <c r="F45" s="151"/>
      <c r="G45" s="151"/>
      <c r="H45" s="154"/>
      <c r="I45" s="155"/>
      <c r="J45" s="146" t="e">
        <f>IF(AND(Q45="",#REF!&gt;0,#REF!&lt;5),K45,0)</f>
        <v>#REF!</v>
      </c>
      <c r="K45" s="147" t="str">
        <f>IF(D45="","ZZZ9",IF(AND(#REF!&gt;0,#REF!&lt;5),D45&amp;#REF!,D45&amp;"9"))</f>
        <v>ZZZ9</v>
      </c>
      <c r="L45" s="148">
        <f t="shared" si="0"/>
        <v>999</v>
      </c>
      <c r="M45" s="161">
        <f t="shared" si="1"/>
        <v>999</v>
      </c>
      <c r="N45" s="157"/>
      <c r="O45" s="151"/>
      <c r="P45" s="150">
        <f t="shared" si="2"/>
        <v>999</v>
      </c>
      <c r="Q45" s="151"/>
    </row>
    <row r="46" spans="1:17" ht="18.899999999999999" customHeight="1" x14ac:dyDescent="0.25">
      <c r="A46" s="139">
        <v>40</v>
      </c>
      <c r="B46" s="164"/>
      <c r="C46" s="164"/>
      <c r="D46" s="145"/>
      <c r="E46" s="142"/>
      <c r="F46" s="151"/>
      <c r="G46" s="151"/>
      <c r="H46" s="154"/>
      <c r="I46" s="155"/>
      <c r="J46" s="146" t="e">
        <f>IF(AND(Q46="",#REF!&gt;0,#REF!&lt;5),K46,0)</f>
        <v>#REF!</v>
      </c>
      <c r="K46" s="147" t="str">
        <f>IF(D46="","ZZZ9",IF(AND(#REF!&gt;0,#REF!&lt;5),D46&amp;#REF!,D46&amp;"9"))</f>
        <v>ZZZ9</v>
      </c>
      <c r="L46" s="148">
        <f t="shared" si="0"/>
        <v>999</v>
      </c>
      <c r="M46" s="161">
        <f t="shared" si="1"/>
        <v>999</v>
      </c>
      <c r="N46" s="157"/>
      <c r="O46" s="151"/>
      <c r="P46" s="150">
        <f t="shared" si="2"/>
        <v>999</v>
      </c>
      <c r="Q46" s="151"/>
    </row>
    <row r="47" spans="1:17" ht="18.899999999999999" customHeight="1" x14ac:dyDescent="0.25">
      <c r="A47" s="139">
        <v>41</v>
      </c>
      <c r="B47" s="164"/>
      <c r="C47" s="164"/>
      <c r="D47" s="145"/>
      <c r="E47" s="142"/>
      <c r="F47" s="151"/>
      <c r="G47" s="151"/>
      <c r="H47" s="154"/>
      <c r="I47" s="155"/>
      <c r="J47" s="146" t="e">
        <f>IF(AND(Q47="",#REF!&gt;0,#REF!&lt;5),K47,0)</f>
        <v>#REF!</v>
      </c>
      <c r="K47" s="147" t="str">
        <f>IF(D47="","ZZZ9",IF(AND(#REF!&gt;0,#REF!&lt;5),D47&amp;#REF!,D47&amp;"9"))</f>
        <v>ZZZ9</v>
      </c>
      <c r="L47" s="148">
        <f t="shared" si="0"/>
        <v>999</v>
      </c>
      <c r="M47" s="161">
        <f t="shared" si="1"/>
        <v>999</v>
      </c>
      <c r="N47" s="157"/>
      <c r="O47" s="151"/>
      <c r="P47" s="150">
        <f t="shared" si="2"/>
        <v>999</v>
      </c>
      <c r="Q47" s="151"/>
    </row>
    <row r="48" spans="1:17" ht="18.899999999999999" customHeight="1" x14ac:dyDescent="0.25">
      <c r="A48" s="139">
        <v>42</v>
      </c>
      <c r="B48" s="164"/>
      <c r="C48" s="164"/>
      <c r="D48" s="145"/>
      <c r="E48" s="142"/>
      <c r="F48" s="151"/>
      <c r="G48" s="151"/>
      <c r="H48" s="154"/>
      <c r="I48" s="155"/>
      <c r="J48" s="146" t="e">
        <f>IF(AND(Q48="",#REF!&gt;0,#REF!&lt;5),K48,0)</f>
        <v>#REF!</v>
      </c>
      <c r="K48" s="147" t="str">
        <f>IF(D48="","ZZZ9",IF(AND(#REF!&gt;0,#REF!&lt;5),D48&amp;#REF!,D48&amp;"9"))</f>
        <v>ZZZ9</v>
      </c>
      <c r="L48" s="148">
        <f t="shared" si="0"/>
        <v>999</v>
      </c>
      <c r="M48" s="161">
        <f t="shared" si="1"/>
        <v>999</v>
      </c>
      <c r="N48" s="157"/>
      <c r="O48" s="151"/>
      <c r="P48" s="150">
        <f t="shared" si="2"/>
        <v>999</v>
      </c>
      <c r="Q48" s="151"/>
    </row>
    <row r="49" spans="1:17" ht="18.899999999999999" customHeight="1" x14ac:dyDescent="0.25">
      <c r="A49" s="139">
        <v>43</v>
      </c>
      <c r="B49" s="164"/>
      <c r="C49" s="164"/>
      <c r="D49" s="145"/>
      <c r="E49" s="142"/>
      <c r="F49" s="151"/>
      <c r="G49" s="151"/>
      <c r="H49" s="154"/>
      <c r="I49" s="155"/>
      <c r="J49" s="146" t="e">
        <f>IF(AND(Q49="",#REF!&gt;0,#REF!&lt;5),K49,0)</f>
        <v>#REF!</v>
      </c>
      <c r="K49" s="147" t="str">
        <f>IF(D49="","ZZZ9",IF(AND(#REF!&gt;0,#REF!&lt;5),D49&amp;#REF!,D49&amp;"9"))</f>
        <v>ZZZ9</v>
      </c>
      <c r="L49" s="148">
        <f t="shared" si="0"/>
        <v>999</v>
      </c>
      <c r="M49" s="161">
        <f t="shared" si="1"/>
        <v>999</v>
      </c>
      <c r="N49" s="157"/>
      <c r="O49" s="151"/>
      <c r="P49" s="150">
        <f t="shared" si="2"/>
        <v>999</v>
      </c>
      <c r="Q49" s="151"/>
    </row>
    <row r="50" spans="1:17" ht="18.899999999999999" customHeight="1" x14ac:dyDescent="0.25">
      <c r="A50" s="139">
        <v>44</v>
      </c>
      <c r="B50" s="164"/>
      <c r="C50" s="164"/>
      <c r="D50" s="145"/>
      <c r="E50" s="142"/>
      <c r="F50" s="151"/>
      <c r="G50" s="151"/>
      <c r="H50" s="154"/>
      <c r="I50" s="155"/>
      <c r="J50" s="146" t="e">
        <f>IF(AND(Q50="",#REF!&gt;0,#REF!&lt;5),K50,0)</f>
        <v>#REF!</v>
      </c>
      <c r="K50" s="147" t="str">
        <f>IF(D50="","ZZZ9",IF(AND(#REF!&gt;0,#REF!&lt;5),D50&amp;#REF!,D50&amp;"9"))</f>
        <v>ZZZ9</v>
      </c>
      <c r="L50" s="148">
        <f t="shared" si="0"/>
        <v>999</v>
      </c>
      <c r="M50" s="161">
        <f t="shared" si="1"/>
        <v>999</v>
      </c>
      <c r="N50" s="157"/>
      <c r="O50" s="151"/>
      <c r="P50" s="150">
        <f t="shared" si="2"/>
        <v>999</v>
      </c>
      <c r="Q50" s="151"/>
    </row>
    <row r="51" spans="1:17" ht="18.899999999999999" customHeight="1" x14ac:dyDescent="0.25">
      <c r="A51" s="139">
        <v>45</v>
      </c>
      <c r="B51" s="164"/>
      <c r="C51" s="164"/>
      <c r="D51" s="145"/>
      <c r="E51" s="142"/>
      <c r="F51" s="151"/>
      <c r="G51" s="151"/>
      <c r="H51" s="154"/>
      <c r="I51" s="155"/>
      <c r="J51" s="146" t="e">
        <f>IF(AND(Q51="",#REF!&gt;0,#REF!&lt;5),K51,0)</f>
        <v>#REF!</v>
      </c>
      <c r="K51" s="147" t="str">
        <f>IF(D51="","ZZZ9",IF(AND(#REF!&gt;0,#REF!&lt;5),D51&amp;#REF!,D51&amp;"9"))</f>
        <v>ZZZ9</v>
      </c>
      <c r="L51" s="148">
        <f t="shared" si="0"/>
        <v>999</v>
      </c>
      <c r="M51" s="161">
        <f t="shared" si="1"/>
        <v>999</v>
      </c>
      <c r="N51" s="157"/>
      <c r="O51" s="151"/>
      <c r="P51" s="150">
        <f t="shared" si="2"/>
        <v>999</v>
      </c>
      <c r="Q51" s="151"/>
    </row>
    <row r="52" spans="1:17" ht="18.899999999999999" customHeight="1" x14ac:dyDescent="0.25">
      <c r="A52" s="139">
        <v>46</v>
      </c>
      <c r="B52" s="164"/>
      <c r="C52" s="164"/>
      <c r="D52" s="145"/>
      <c r="E52" s="142"/>
      <c r="F52" s="151"/>
      <c r="G52" s="151"/>
      <c r="H52" s="154"/>
      <c r="I52" s="155"/>
      <c r="J52" s="146" t="e">
        <f>IF(AND(Q52="",#REF!&gt;0,#REF!&lt;5),K52,0)</f>
        <v>#REF!</v>
      </c>
      <c r="K52" s="147" t="str">
        <f>IF(D52="","ZZZ9",IF(AND(#REF!&gt;0,#REF!&lt;5),D52&amp;#REF!,D52&amp;"9"))</f>
        <v>ZZZ9</v>
      </c>
      <c r="L52" s="148">
        <f t="shared" si="0"/>
        <v>999</v>
      </c>
      <c r="M52" s="161">
        <f t="shared" si="1"/>
        <v>999</v>
      </c>
      <c r="N52" s="157"/>
      <c r="O52" s="151"/>
      <c r="P52" s="150">
        <f t="shared" si="2"/>
        <v>999</v>
      </c>
      <c r="Q52" s="151"/>
    </row>
    <row r="53" spans="1:17" ht="18.899999999999999" customHeight="1" x14ac:dyDescent="0.25">
      <c r="A53" s="139">
        <v>47</v>
      </c>
      <c r="B53" s="164"/>
      <c r="C53" s="164"/>
      <c r="D53" s="145"/>
      <c r="E53" s="142"/>
      <c r="F53" s="151"/>
      <c r="G53" s="151"/>
      <c r="H53" s="154"/>
      <c r="I53" s="155"/>
      <c r="J53" s="146" t="e">
        <f>IF(AND(Q53="",#REF!&gt;0,#REF!&lt;5),K53,0)</f>
        <v>#REF!</v>
      </c>
      <c r="K53" s="147" t="str">
        <f>IF(D53="","ZZZ9",IF(AND(#REF!&gt;0,#REF!&lt;5),D53&amp;#REF!,D53&amp;"9"))</f>
        <v>ZZZ9</v>
      </c>
      <c r="L53" s="148">
        <f t="shared" si="0"/>
        <v>999</v>
      </c>
      <c r="M53" s="161">
        <f t="shared" si="1"/>
        <v>999</v>
      </c>
      <c r="N53" s="157"/>
      <c r="O53" s="151"/>
      <c r="P53" s="150">
        <f t="shared" si="2"/>
        <v>999</v>
      </c>
      <c r="Q53" s="151"/>
    </row>
    <row r="54" spans="1:17" ht="18.899999999999999" customHeight="1" x14ac:dyDescent="0.25">
      <c r="A54" s="139">
        <v>48</v>
      </c>
      <c r="B54" s="164"/>
      <c r="C54" s="164"/>
      <c r="D54" s="145"/>
      <c r="E54" s="142"/>
      <c r="F54" s="151"/>
      <c r="G54" s="151"/>
      <c r="H54" s="154"/>
      <c r="I54" s="155"/>
      <c r="J54" s="146" t="e">
        <f>IF(AND(Q54="",#REF!&gt;0,#REF!&lt;5),K54,0)</f>
        <v>#REF!</v>
      </c>
      <c r="K54" s="147" t="str">
        <f>IF(D54="","ZZZ9",IF(AND(#REF!&gt;0,#REF!&lt;5),D54&amp;#REF!,D54&amp;"9"))</f>
        <v>ZZZ9</v>
      </c>
      <c r="L54" s="148">
        <f t="shared" si="0"/>
        <v>999</v>
      </c>
      <c r="M54" s="161">
        <f t="shared" si="1"/>
        <v>999</v>
      </c>
      <c r="N54" s="157"/>
      <c r="O54" s="151"/>
      <c r="P54" s="150">
        <f t="shared" si="2"/>
        <v>999</v>
      </c>
      <c r="Q54" s="151"/>
    </row>
    <row r="55" spans="1:17" ht="18.899999999999999" customHeight="1" x14ac:dyDescent="0.25">
      <c r="A55" s="139">
        <v>49</v>
      </c>
      <c r="B55" s="164"/>
      <c r="C55" s="164"/>
      <c r="D55" s="145"/>
      <c r="E55" s="142"/>
      <c r="F55" s="151"/>
      <c r="G55" s="151"/>
      <c r="H55" s="154"/>
      <c r="I55" s="155"/>
      <c r="J55" s="146" t="e">
        <f>IF(AND(Q55="",#REF!&gt;0,#REF!&lt;5),K55,0)</f>
        <v>#REF!</v>
      </c>
      <c r="K55" s="147" t="str">
        <f>IF(D55="","ZZZ9",IF(AND(#REF!&gt;0,#REF!&lt;5),D55&amp;#REF!,D55&amp;"9"))</f>
        <v>ZZZ9</v>
      </c>
      <c r="L55" s="148">
        <f t="shared" si="0"/>
        <v>999</v>
      </c>
      <c r="M55" s="161">
        <f t="shared" si="1"/>
        <v>999</v>
      </c>
      <c r="N55" s="157"/>
      <c r="O55" s="151"/>
      <c r="P55" s="150">
        <f t="shared" si="2"/>
        <v>999</v>
      </c>
      <c r="Q55" s="151"/>
    </row>
    <row r="56" spans="1:17" ht="18.899999999999999" customHeight="1" x14ac:dyDescent="0.25">
      <c r="A56" s="139">
        <v>50</v>
      </c>
      <c r="B56" s="164"/>
      <c r="C56" s="164"/>
      <c r="D56" s="145"/>
      <c r="E56" s="142"/>
      <c r="F56" s="151"/>
      <c r="G56" s="151"/>
      <c r="H56" s="154"/>
      <c r="I56" s="155"/>
      <c r="J56" s="146" t="e">
        <f>IF(AND(Q56="",#REF!&gt;0,#REF!&lt;5),K56,0)</f>
        <v>#REF!</v>
      </c>
      <c r="K56" s="147" t="str">
        <f>IF(D56="","ZZZ9",IF(AND(#REF!&gt;0,#REF!&lt;5),D56&amp;#REF!,D56&amp;"9"))</f>
        <v>ZZZ9</v>
      </c>
      <c r="L56" s="148">
        <f t="shared" si="0"/>
        <v>999</v>
      </c>
      <c r="M56" s="161">
        <f t="shared" si="1"/>
        <v>999</v>
      </c>
      <c r="N56" s="157"/>
      <c r="O56" s="151"/>
      <c r="P56" s="150">
        <f t="shared" si="2"/>
        <v>999</v>
      </c>
      <c r="Q56" s="151"/>
    </row>
    <row r="57" spans="1:17" ht="18.899999999999999" customHeight="1" x14ac:dyDescent="0.25">
      <c r="A57" s="139">
        <v>51</v>
      </c>
      <c r="B57" s="164"/>
      <c r="C57" s="164"/>
      <c r="D57" s="145"/>
      <c r="E57" s="142"/>
      <c r="F57" s="151"/>
      <c r="G57" s="151"/>
      <c r="H57" s="154"/>
      <c r="I57" s="155"/>
      <c r="J57" s="146" t="e">
        <f>IF(AND(Q57="",#REF!&gt;0,#REF!&lt;5),K57,0)</f>
        <v>#REF!</v>
      </c>
      <c r="K57" s="147" t="str">
        <f>IF(D57="","ZZZ9",IF(AND(#REF!&gt;0,#REF!&lt;5),D57&amp;#REF!,D57&amp;"9"))</f>
        <v>ZZZ9</v>
      </c>
      <c r="L57" s="148">
        <f t="shared" si="0"/>
        <v>999</v>
      </c>
      <c r="M57" s="161">
        <f t="shared" si="1"/>
        <v>999</v>
      </c>
      <c r="N57" s="157"/>
      <c r="O57" s="151"/>
      <c r="P57" s="150">
        <f t="shared" si="2"/>
        <v>999</v>
      </c>
      <c r="Q57" s="151"/>
    </row>
    <row r="58" spans="1:17" ht="18.899999999999999" customHeight="1" x14ac:dyDescent="0.25">
      <c r="A58" s="139">
        <v>52</v>
      </c>
      <c r="B58" s="164"/>
      <c r="C58" s="164"/>
      <c r="D58" s="145"/>
      <c r="E58" s="142"/>
      <c r="F58" s="151"/>
      <c r="G58" s="151"/>
      <c r="H58" s="154"/>
      <c r="I58" s="155"/>
      <c r="J58" s="146" t="e">
        <f>IF(AND(Q58="",#REF!&gt;0,#REF!&lt;5),K58,0)</f>
        <v>#REF!</v>
      </c>
      <c r="K58" s="147" t="str">
        <f>IF(D58="","ZZZ9",IF(AND(#REF!&gt;0,#REF!&lt;5),D58&amp;#REF!,D58&amp;"9"))</f>
        <v>ZZZ9</v>
      </c>
      <c r="L58" s="148">
        <f t="shared" si="0"/>
        <v>999</v>
      </c>
      <c r="M58" s="161">
        <f t="shared" si="1"/>
        <v>999</v>
      </c>
      <c r="N58" s="157"/>
      <c r="O58" s="151"/>
      <c r="P58" s="150">
        <f t="shared" si="2"/>
        <v>999</v>
      </c>
      <c r="Q58" s="151"/>
    </row>
    <row r="59" spans="1:17" ht="18.899999999999999" customHeight="1" x14ac:dyDescent="0.25">
      <c r="A59" s="139">
        <v>53</v>
      </c>
      <c r="B59" s="164"/>
      <c r="C59" s="164"/>
      <c r="D59" s="145"/>
      <c r="E59" s="142"/>
      <c r="F59" s="151"/>
      <c r="G59" s="151"/>
      <c r="H59" s="154"/>
      <c r="I59" s="155"/>
      <c r="J59" s="146" t="e">
        <f>IF(AND(Q59="",#REF!&gt;0,#REF!&lt;5),K59,0)</f>
        <v>#REF!</v>
      </c>
      <c r="K59" s="147" t="str">
        <f>IF(D59="","ZZZ9",IF(AND(#REF!&gt;0,#REF!&lt;5),D59&amp;#REF!,D59&amp;"9"))</f>
        <v>ZZZ9</v>
      </c>
      <c r="L59" s="148">
        <f t="shared" si="0"/>
        <v>999</v>
      </c>
      <c r="M59" s="161">
        <f t="shared" si="1"/>
        <v>999</v>
      </c>
      <c r="N59" s="157"/>
      <c r="O59" s="151"/>
      <c r="P59" s="150">
        <f t="shared" si="2"/>
        <v>999</v>
      </c>
      <c r="Q59" s="151"/>
    </row>
    <row r="60" spans="1:17" ht="18.899999999999999" customHeight="1" x14ac:dyDescent="0.25">
      <c r="A60" s="139">
        <v>54</v>
      </c>
      <c r="B60" s="164"/>
      <c r="C60" s="164"/>
      <c r="D60" s="145"/>
      <c r="E60" s="142"/>
      <c r="F60" s="151"/>
      <c r="G60" s="151"/>
      <c r="H60" s="154"/>
      <c r="I60" s="155"/>
      <c r="J60" s="146" t="e">
        <f>IF(AND(Q60="",#REF!&gt;0,#REF!&lt;5),K60,0)</f>
        <v>#REF!</v>
      </c>
      <c r="K60" s="147" t="str">
        <f>IF(D60="","ZZZ9",IF(AND(#REF!&gt;0,#REF!&lt;5),D60&amp;#REF!,D60&amp;"9"))</f>
        <v>ZZZ9</v>
      </c>
      <c r="L60" s="148">
        <f t="shared" si="0"/>
        <v>999</v>
      </c>
      <c r="M60" s="161">
        <f t="shared" si="1"/>
        <v>999</v>
      </c>
      <c r="N60" s="157"/>
      <c r="O60" s="151"/>
      <c r="P60" s="150">
        <f t="shared" si="2"/>
        <v>999</v>
      </c>
      <c r="Q60" s="151"/>
    </row>
    <row r="61" spans="1:17" ht="18.899999999999999" customHeight="1" x14ac:dyDescent="0.25">
      <c r="A61" s="139">
        <v>55</v>
      </c>
      <c r="B61" s="164"/>
      <c r="C61" s="164"/>
      <c r="D61" s="145"/>
      <c r="E61" s="142"/>
      <c r="F61" s="151"/>
      <c r="G61" s="151"/>
      <c r="H61" s="154"/>
      <c r="I61" s="155"/>
      <c r="J61" s="146" t="e">
        <f>IF(AND(Q61="",#REF!&gt;0,#REF!&lt;5),K61,0)</f>
        <v>#REF!</v>
      </c>
      <c r="K61" s="147" t="str">
        <f>IF(D61="","ZZZ9",IF(AND(#REF!&gt;0,#REF!&lt;5),D61&amp;#REF!,D61&amp;"9"))</f>
        <v>ZZZ9</v>
      </c>
      <c r="L61" s="148">
        <f t="shared" si="0"/>
        <v>999</v>
      </c>
      <c r="M61" s="161">
        <f t="shared" si="1"/>
        <v>999</v>
      </c>
      <c r="N61" s="157"/>
      <c r="O61" s="151"/>
      <c r="P61" s="150">
        <f t="shared" si="2"/>
        <v>999</v>
      </c>
      <c r="Q61" s="151"/>
    </row>
    <row r="62" spans="1:17" ht="18.899999999999999" customHeight="1" x14ac:dyDescent="0.25">
      <c r="A62" s="139">
        <v>56</v>
      </c>
      <c r="B62" s="164"/>
      <c r="C62" s="164"/>
      <c r="D62" s="145"/>
      <c r="E62" s="142"/>
      <c r="F62" s="151"/>
      <c r="G62" s="151"/>
      <c r="H62" s="154"/>
      <c r="I62" s="155"/>
      <c r="J62" s="146" t="e">
        <f>IF(AND(Q62="",#REF!&gt;0,#REF!&lt;5),K62,0)</f>
        <v>#REF!</v>
      </c>
      <c r="K62" s="147" t="str">
        <f>IF(D62="","ZZZ9",IF(AND(#REF!&gt;0,#REF!&lt;5),D62&amp;#REF!,D62&amp;"9"))</f>
        <v>ZZZ9</v>
      </c>
      <c r="L62" s="148">
        <f t="shared" si="0"/>
        <v>999</v>
      </c>
      <c r="M62" s="161">
        <f t="shared" si="1"/>
        <v>999</v>
      </c>
      <c r="N62" s="157"/>
      <c r="O62" s="151"/>
      <c r="P62" s="150">
        <f t="shared" si="2"/>
        <v>999</v>
      </c>
      <c r="Q62" s="151"/>
    </row>
    <row r="63" spans="1:17" ht="18.899999999999999" customHeight="1" x14ac:dyDescent="0.25">
      <c r="A63" s="139">
        <v>57</v>
      </c>
      <c r="B63" s="164"/>
      <c r="C63" s="164"/>
      <c r="D63" s="145"/>
      <c r="E63" s="142"/>
      <c r="F63" s="151"/>
      <c r="G63" s="151"/>
      <c r="H63" s="154"/>
      <c r="I63" s="155"/>
      <c r="J63" s="146" t="e">
        <f>IF(AND(Q63="",#REF!&gt;0,#REF!&lt;5),K63,0)</f>
        <v>#REF!</v>
      </c>
      <c r="K63" s="147" t="str">
        <f>IF(D63="","ZZZ9",IF(AND(#REF!&gt;0,#REF!&lt;5),D63&amp;#REF!,D63&amp;"9"))</f>
        <v>ZZZ9</v>
      </c>
      <c r="L63" s="148">
        <f t="shared" si="0"/>
        <v>999</v>
      </c>
      <c r="M63" s="161">
        <f t="shared" si="1"/>
        <v>999</v>
      </c>
      <c r="N63" s="157"/>
      <c r="O63" s="151"/>
      <c r="P63" s="150">
        <f t="shared" si="2"/>
        <v>999</v>
      </c>
      <c r="Q63" s="151"/>
    </row>
    <row r="64" spans="1:17" ht="18.899999999999999" customHeight="1" x14ac:dyDescent="0.25">
      <c r="A64" s="139">
        <v>58</v>
      </c>
      <c r="B64" s="164"/>
      <c r="C64" s="164"/>
      <c r="D64" s="145"/>
      <c r="E64" s="142"/>
      <c r="F64" s="151"/>
      <c r="G64" s="151"/>
      <c r="H64" s="154"/>
      <c r="I64" s="155"/>
      <c r="J64" s="146" t="e">
        <f>IF(AND(Q64="",#REF!&gt;0,#REF!&lt;5),K64,0)</f>
        <v>#REF!</v>
      </c>
      <c r="K64" s="147" t="str">
        <f>IF(D64="","ZZZ9",IF(AND(#REF!&gt;0,#REF!&lt;5),D64&amp;#REF!,D64&amp;"9"))</f>
        <v>ZZZ9</v>
      </c>
      <c r="L64" s="148">
        <f t="shared" si="0"/>
        <v>999</v>
      </c>
      <c r="M64" s="161">
        <f t="shared" si="1"/>
        <v>999</v>
      </c>
      <c r="N64" s="157"/>
      <c r="O64" s="151"/>
      <c r="P64" s="150">
        <f t="shared" si="2"/>
        <v>999</v>
      </c>
      <c r="Q64" s="151"/>
    </row>
    <row r="65" spans="1:17" ht="18.899999999999999" customHeight="1" x14ac:dyDescent="0.25">
      <c r="A65" s="139">
        <v>59</v>
      </c>
      <c r="B65" s="164"/>
      <c r="C65" s="164"/>
      <c r="D65" s="145"/>
      <c r="E65" s="142"/>
      <c r="F65" s="151"/>
      <c r="G65" s="151"/>
      <c r="H65" s="154"/>
      <c r="I65" s="155"/>
      <c r="J65" s="146" t="e">
        <f>IF(AND(Q65="",#REF!&gt;0,#REF!&lt;5),K65,0)</f>
        <v>#REF!</v>
      </c>
      <c r="K65" s="147" t="str">
        <f>IF(D65="","ZZZ9",IF(AND(#REF!&gt;0,#REF!&lt;5),D65&amp;#REF!,D65&amp;"9"))</f>
        <v>ZZZ9</v>
      </c>
      <c r="L65" s="148">
        <f t="shared" si="0"/>
        <v>999</v>
      </c>
      <c r="M65" s="161">
        <f t="shared" si="1"/>
        <v>999</v>
      </c>
      <c r="N65" s="157"/>
      <c r="O65" s="151"/>
      <c r="P65" s="150">
        <f t="shared" si="2"/>
        <v>999</v>
      </c>
      <c r="Q65" s="151"/>
    </row>
    <row r="66" spans="1:17" ht="18.899999999999999" customHeight="1" x14ac:dyDescent="0.25">
      <c r="A66" s="139">
        <v>60</v>
      </c>
      <c r="B66" s="164"/>
      <c r="C66" s="164"/>
      <c r="D66" s="145"/>
      <c r="E66" s="142"/>
      <c r="F66" s="151"/>
      <c r="G66" s="151"/>
      <c r="H66" s="154"/>
      <c r="I66" s="155"/>
      <c r="J66" s="146" t="e">
        <f>IF(AND(Q66="",#REF!&gt;0,#REF!&lt;5),K66,0)</f>
        <v>#REF!</v>
      </c>
      <c r="K66" s="147" t="str">
        <f>IF(D66="","ZZZ9",IF(AND(#REF!&gt;0,#REF!&lt;5),D66&amp;#REF!,D66&amp;"9"))</f>
        <v>ZZZ9</v>
      </c>
      <c r="L66" s="148">
        <f t="shared" si="0"/>
        <v>999</v>
      </c>
      <c r="M66" s="161">
        <f t="shared" si="1"/>
        <v>999</v>
      </c>
      <c r="N66" s="157"/>
      <c r="O66" s="151"/>
      <c r="P66" s="150">
        <f t="shared" si="2"/>
        <v>999</v>
      </c>
      <c r="Q66" s="151"/>
    </row>
    <row r="67" spans="1:17" ht="18.899999999999999" customHeight="1" x14ac:dyDescent="0.25">
      <c r="A67" s="139">
        <v>61</v>
      </c>
      <c r="B67" s="164"/>
      <c r="C67" s="164"/>
      <c r="D67" s="145"/>
      <c r="E67" s="142"/>
      <c r="F67" s="151"/>
      <c r="G67" s="151"/>
      <c r="H67" s="154"/>
      <c r="I67" s="155"/>
      <c r="J67" s="146" t="e">
        <f>IF(AND(Q67="",#REF!&gt;0,#REF!&lt;5),K67,0)</f>
        <v>#REF!</v>
      </c>
      <c r="K67" s="147" t="str">
        <f>IF(D67="","ZZZ9",IF(AND(#REF!&gt;0,#REF!&lt;5),D67&amp;#REF!,D67&amp;"9"))</f>
        <v>ZZZ9</v>
      </c>
      <c r="L67" s="148">
        <f t="shared" si="0"/>
        <v>999</v>
      </c>
      <c r="M67" s="161">
        <f t="shared" si="1"/>
        <v>999</v>
      </c>
      <c r="N67" s="157"/>
      <c r="O67" s="151"/>
      <c r="P67" s="150">
        <f t="shared" si="2"/>
        <v>999</v>
      </c>
      <c r="Q67" s="151"/>
    </row>
    <row r="68" spans="1:17" ht="18.899999999999999" customHeight="1" x14ac:dyDescent="0.25">
      <c r="A68" s="139">
        <v>62</v>
      </c>
      <c r="B68" s="164"/>
      <c r="C68" s="164"/>
      <c r="D68" s="145"/>
      <c r="E68" s="142"/>
      <c r="F68" s="151"/>
      <c r="G68" s="151"/>
      <c r="H68" s="154"/>
      <c r="I68" s="155"/>
      <c r="J68" s="146" t="e">
        <f>IF(AND(Q68="",#REF!&gt;0,#REF!&lt;5),K68,0)</f>
        <v>#REF!</v>
      </c>
      <c r="K68" s="147" t="str">
        <f>IF(D68="","ZZZ9",IF(AND(#REF!&gt;0,#REF!&lt;5),D68&amp;#REF!,D68&amp;"9"))</f>
        <v>ZZZ9</v>
      </c>
      <c r="L68" s="148">
        <f t="shared" si="0"/>
        <v>999</v>
      </c>
      <c r="M68" s="161">
        <f t="shared" si="1"/>
        <v>999</v>
      </c>
      <c r="N68" s="157"/>
      <c r="O68" s="151"/>
      <c r="P68" s="150">
        <f t="shared" si="2"/>
        <v>999</v>
      </c>
      <c r="Q68" s="151"/>
    </row>
    <row r="69" spans="1:17" ht="18.899999999999999" customHeight="1" x14ac:dyDescent="0.25">
      <c r="A69" s="139">
        <v>63</v>
      </c>
      <c r="B69" s="164"/>
      <c r="C69" s="164"/>
      <c r="D69" s="145"/>
      <c r="E69" s="142"/>
      <c r="F69" s="151"/>
      <c r="G69" s="151"/>
      <c r="H69" s="154"/>
      <c r="I69" s="155"/>
      <c r="J69" s="146" t="e">
        <f>IF(AND(Q69="",#REF!&gt;0,#REF!&lt;5),K69,0)</f>
        <v>#REF!</v>
      </c>
      <c r="K69" s="147" t="str">
        <f>IF(D69="","ZZZ9",IF(AND(#REF!&gt;0,#REF!&lt;5),D69&amp;#REF!,D69&amp;"9"))</f>
        <v>ZZZ9</v>
      </c>
      <c r="L69" s="148">
        <f t="shared" si="0"/>
        <v>999</v>
      </c>
      <c r="M69" s="161">
        <f t="shared" si="1"/>
        <v>999</v>
      </c>
      <c r="N69" s="157"/>
      <c r="O69" s="151"/>
      <c r="P69" s="150">
        <f t="shared" si="2"/>
        <v>999</v>
      </c>
      <c r="Q69" s="151"/>
    </row>
    <row r="70" spans="1:17" ht="18.899999999999999" customHeight="1" x14ac:dyDescent="0.25">
      <c r="A70" s="139">
        <v>64</v>
      </c>
      <c r="B70" s="164"/>
      <c r="C70" s="164"/>
      <c r="D70" s="145"/>
      <c r="E70" s="142"/>
      <c r="F70" s="151"/>
      <c r="G70" s="151"/>
      <c r="H70" s="154"/>
      <c r="I70" s="155"/>
      <c r="J70" s="146" t="e">
        <f>IF(AND(Q70="",#REF!&gt;0,#REF!&lt;5),K70,0)</f>
        <v>#REF!</v>
      </c>
      <c r="K70" s="147" t="str">
        <f>IF(D70="","ZZZ9",IF(AND(#REF!&gt;0,#REF!&lt;5),D70&amp;#REF!,D70&amp;"9"))</f>
        <v>ZZZ9</v>
      </c>
      <c r="L70" s="148">
        <f t="shared" si="0"/>
        <v>999</v>
      </c>
      <c r="M70" s="161">
        <f t="shared" si="1"/>
        <v>999</v>
      </c>
      <c r="N70" s="157"/>
      <c r="O70" s="151"/>
      <c r="P70" s="150">
        <f t="shared" si="2"/>
        <v>999</v>
      </c>
      <c r="Q70" s="151"/>
    </row>
    <row r="71" spans="1:17" ht="18.899999999999999" customHeight="1" x14ac:dyDescent="0.25">
      <c r="A71" s="139">
        <v>65</v>
      </c>
      <c r="B71" s="164"/>
      <c r="C71" s="164"/>
      <c r="D71" s="145"/>
      <c r="E71" s="142"/>
      <c r="F71" s="151"/>
      <c r="G71" s="151"/>
      <c r="H71" s="154"/>
      <c r="I71" s="155"/>
      <c r="J71" s="146" t="e">
        <f>IF(AND(Q71="",#REF!&gt;0,#REF!&lt;5),K71,0)</f>
        <v>#REF!</v>
      </c>
      <c r="K71" s="147" t="str">
        <f>IF(D71="","ZZZ9",IF(AND(#REF!&gt;0,#REF!&lt;5),D71&amp;#REF!,D71&amp;"9"))</f>
        <v>ZZZ9</v>
      </c>
      <c r="L71" s="148">
        <f t="shared" si="0"/>
        <v>999</v>
      </c>
      <c r="M71" s="161">
        <f t="shared" si="1"/>
        <v>999</v>
      </c>
      <c r="N71" s="157"/>
      <c r="O71" s="151"/>
      <c r="P71" s="150">
        <f t="shared" si="2"/>
        <v>999</v>
      </c>
      <c r="Q71" s="151"/>
    </row>
    <row r="72" spans="1:17" ht="18.899999999999999" customHeight="1" x14ac:dyDescent="0.25">
      <c r="A72" s="139">
        <v>66</v>
      </c>
      <c r="B72" s="164"/>
      <c r="C72" s="164"/>
      <c r="D72" s="145"/>
      <c r="E72" s="142"/>
      <c r="F72" s="151"/>
      <c r="G72" s="151"/>
      <c r="H72" s="154"/>
      <c r="I72" s="155"/>
      <c r="J72" s="146" t="e">
        <f>IF(AND(Q72="",#REF!&gt;0,#REF!&lt;5),K72,0)</f>
        <v>#REF!</v>
      </c>
      <c r="K72" s="147" t="str">
        <f>IF(D72="","ZZZ9",IF(AND(#REF!&gt;0,#REF!&lt;5),D72&amp;#REF!,D72&amp;"9"))</f>
        <v>ZZZ9</v>
      </c>
      <c r="L72" s="148">
        <f t="shared" si="0"/>
        <v>999</v>
      </c>
      <c r="M72" s="161">
        <f t="shared" si="1"/>
        <v>999</v>
      </c>
      <c r="N72" s="157"/>
      <c r="O72" s="151"/>
      <c r="P72" s="150">
        <f t="shared" si="2"/>
        <v>999</v>
      </c>
      <c r="Q72" s="151"/>
    </row>
    <row r="73" spans="1:17" ht="18.899999999999999" customHeight="1" x14ac:dyDescent="0.25">
      <c r="A73" s="139">
        <v>67</v>
      </c>
      <c r="B73" s="164"/>
      <c r="C73" s="164"/>
      <c r="D73" s="145"/>
      <c r="E73" s="142"/>
      <c r="F73" s="151"/>
      <c r="G73" s="151"/>
      <c r="H73" s="154"/>
      <c r="I73" s="155"/>
      <c r="J73" s="146" t="e">
        <f>IF(AND(Q73="",#REF!&gt;0,#REF!&lt;5),K73,0)</f>
        <v>#REF!</v>
      </c>
      <c r="K73" s="147" t="str">
        <f>IF(D73="","ZZZ9",IF(AND(#REF!&gt;0,#REF!&lt;5),D73&amp;#REF!,D73&amp;"9"))</f>
        <v>ZZZ9</v>
      </c>
      <c r="L73" s="148">
        <f t="shared" si="0"/>
        <v>999</v>
      </c>
      <c r="M73" s="161">
        <f t="shared" si="1"/>
        <v>999</v>
      </c>
      <c r="N73" s="157"/>
      <c r="O73" s="151"/>
      <c r="P73" s="150">
        <f t="shared" si="2"/>
        <v>999</v>
      </c>
      <c r="Q73" s="151"/>
    </row>
    <row r="74" spans="1:17" ht="18.899999999999999" customHeight="1" x14ac:dyDescent="0.25">
      <c r="A74" s="139">
        <v>68</v>
      </c>
      <c r="B74" s="164"/>
      <c r="C74" s="164"/>
      <c r="D74" s="145"/>
      <c r="E74" s="142"/>
      <c r="F74" s="151"/>
      <c r="G74" s="151"/>
      <c r="H74" s="154"/>
      <c r="I74" s="155"/>
      <c r="J74" s="146" t="e">
        <f>IF(AND(Q74="",#REF!&gt;0,#REF!&lt;5),K74,0)</f>
        <v>#REF!</v>
      </c>
      <c r="K74" s="147" t="str">
        <f>IF(D74="","ZZZ9",IF(AND(#REF!&gt;0,#REF!&lt;5),D74&amp;#REF!,D74&amp;"9"))</f>
        <v>ZZZ9</v>
      </c>
      <c r="L74" s="148">
        <f t="shared" si="0"/>
        <v>999</v>
      </c>
      <c r="M74" s="161">
        <f t="shared" si="1"/>
        <v>999</v>
      </c>
      <c r="N74" s="157"/>
      <c r="O74" s="151"/>
      <c r="P74" s="150">
        <f t="shared" si="2"/>
        <v>999</v>
      </c>
      <c r="Q74" s="151"/>
    </row>
    <row r="75" spans="1:17" ht="18.899999999999999" customHeight="1" x14ac:dyDescent="0.25">
      <c r="A75" s="139">
        <v>69</v>
      </c>
      <c r="B75" s="164"/>
      <c r="C75" s="164"/>
      <c r="D75" s="145"/>
      <c r="E75" s="142"/>
      <c r="F75" s="151"/>
      <c r="G75" s="151"/>
      <c r="H75" s="154"/>
      <c r="I75" s="155"/>
      <c r="J75" s="146" t="e">
        <f>IF(AND(Q75="",#REF!&gt;0,#REF!&lt;5),K75,0)</f>
        <v>#REF!</v>
      </c>
      <c r="K75" s="147" t="str">
        <f>IF(D75="","ZZZ9",IF(AND(#REF!&gt;0,#REF!&lt;5),D75&amp;#REF!,D75&amp;"9"))</f>
        <v>ZZZ9</v>
      </c>
      <c r="L75" s="148">
        <f t="shared" si="0"/>
        <v>999</v>
      </c>
      <c r="M75" s="161">
        <f t="shared" si="1"/>
        <v>999</v>
      </c>
      <c r="N75" s="157"/>
      <c r="O75" s="151"/>
      <c r="P75" s="150">
        <f t="shared" si="2"/>
        <v>999</v>
      </c>
      <c r="Q75" s="151"/>
    </row>
    <row r="76" spans="1:17" ht="18.899999999999999" customHeight="1" x14ac:dyDescent="0.25">
      <c r="A76" s="139">
        <v>70</v>
      </c>
      <c r="B76" s="164"/>
      <c r="C76" s="164"/>
      <c r="D76" s="145"/>
      <c r="E76" s="142"/>
      <c r="F76" s="151"/>
      <c r="G76" s="151"/>
      <c r="H76" s="154"/>
      <c r="I76" s="155"/>
      <c r="J76" s="146" t="e">
        <f>IF(AND(Q76="",#REF!&gt;0,#REF!&lt;5),K76,0)</f>
        <v>#REF!</v>
      </c>
      <c r="K76" s="147" t="str">
        <f>IF(D76="","ZZZ9",IF(AND(#REF!&gt;0,#REF!&lt;5),D76&amp;#REF!,D76&amp;"9"))</f>
        <v>ZZZ9</v>
      </c>
      <c r="L76" s="148">
        <f t="shared" si="0"/>
        <v>999</v>
      </c>
      <c r="M76" s="161">
        <f t="shared" si="1"/>
        <v>999</v>
      </c>
      <c r="N76" s="157"/>
      <c r="O76" s="151"/>
      <c r="P76" s="150">
        <f t="shared" si="2"/>
        <v>999</v>
      </c>
      <c r="Q76" s="151"/>
    </row>
    <row r="77" spans="1:17" ht="18.899999999999999" customHeight="1" x14ac:dyDescent="0.25">
      <c r="A77" s="139">
        <v>71</v>
      </c>
      <c r="B77" s="164"/>
      <c r="C77" s="164"/>
      <c r="D77" s="145"/>
      <c r="E77" s="142"/>
      <c r="F77" s="151"/>
      <c r="G77" s="151"/>
      <c r="H77" s="154"/>
      <c r="I77" s="155"/>
      <c r="J77" s="146" t="e">
        <f>IF(AND(Q77="",#REF!&gt;0,#REF!&lt;5),K77,0)</f>
        <v>#REF!</v>
      </c>
      <c r="K77" s="147" t="str">
        <f>IF(D77="","ZZZ9",IF(AND(#REF!&gt;0,#REF!&lt;5),D77&amp;#REF!,D77&amp;"9"))</f>
        <v>ZZZ9</v>
      </c>
      <c r="L77" s="148">
        <f t="shared" si="0"/>
        <v>999</v>
      </c>
      <c r="M77" s="161">
        <f t="shared" si="1"/>
        <v>999</v>
      </c>
      <c r="N77" s="157"/>
      <c r="O77" s="151"/>
      <c r="P77" s="150">
        <f t="shared" si="2"/>
        <v>999</v>
      </c>
      <c r="Q77" s="151"/>
    </row>
    <row r="78" spans="1:17" ht="18.899999999999999" customHeight="1" x14ac:dyDescent="0.25">
      <c r="A78" s="139">
        <v>72</v>
      </c>
      <c r="B78" s="164"/>
      <c r="C78" s="164"/>
      <c r="D78" s="145"/>
      <c r="E78" s="142"/>
      <c r="F78" s="151"/>
      <c r="G78" s="151"/>
      <c r="H78" s="154"/>
      <c r="I78" s="155"/>
      <c r="J78" s="146" t="e">
        <f>IF(AND(Q78="",#REF!&gt;0,#REF!&lt;5),K78,0)</f>
        <v>#REF!</v>
      </c>
      <c r="K78" s="147" t="str">
        <f>IF(D78="","ZZZ9",IF(AND(#REF!&gt;0,#REF!&lt;5),D78&amp;#REF!,D78&amp;"9"))</f>
        <v>ZZZ9</v>
      </c>
      <c r="L78" s="148">
        <f t="shared" si="0"/>
        <v>999</v>
      </c>
      <c r="M78" s="161">
        <f t="shared" si="1"/>
        <v>999</v>
      </c>
      <c r="N78" s="157"/>
      <c r="O78" s="151"/>
      <c r="P78" s="150">
        <f t="shared" si="2"/>
        <v>999</v>
      </c>
      <c r="Q78" s="151"/>
    </row>
    <row r="79" spans="1:17" ht="18.899999999999999" customHeight="1" x14ac:dyDescent="0.25">
      <c r="A79" s="139">
        <v>73</v>
      </c>
      <c r="B79" s="164"/>
      <c r="C79" s="164"/>
      <c r="D79" s="145"/>
      <c r="E79" s="142"/>
      <c r="F79" s="151"/>
      <c r="G79" s="151"/>
      <c r="H79" s="154"/>
      <c r="I79" s="155"/>
      <c r="J79" s="146" t="e">
        <f>IF(AND(Q79="",#REF!&gt;0,#REF!&lt;5),K79,0)</f>
        <v>#REF!</v>
      </c>
      <c r="K79" s="147" t="str">
        <f>IF(D79="","ZZZ9",IF(AND(#REF!&gt;0,#REF!&lt;5),D79&amp;#REF!,D79&amp;"9"))</f>
        <v>ZZZ9</v>
      </c>
      <c r="L79" s="148">
        <f t="shared" si="0"/>
        <v>999</v>
      </c>
      <c r="M79" s="161">
        <f t="shared" si="1"/>
        <v>999</v>
      </c>
      <c r="N79" s="157"/>
      <c r="O79" s="151"/>
      <c r="P79" s="150">
        <f t="shared" si="2"/>
        <v>999</v>
      </c>
      <c r="Q79" s="151"/>
    </row>
    <row r="80" spans="1:17" ht="18.899999999999999" customHeight="1" x14ac:dyDescent="0.25">
      <c r="A80" s="139">
        <v>74</v>
      </c>
      <c r="B80" s="164"/>
      <c r="C80" s="164"/>
      <c r="D80" s="145"/>
      <c r="E80" s="142"/>
      <c r="F80" s="151"/>
      <c r="G80" s="151"/>
      <c r="H80" s="154"/>
      <c r="I80" s="155"/>
      <c r="J80" s="146" t="e">
        <f>IF(AND(Q80="",#REF!&gt;0,#REF!&lt;5),K80,0)</f>
        <v>#REF!</v>
      </c>
      <c r="K80" s="147" t="str">
        <f>IF(D80="","ZZZ9",IF(AND(#REF!&gt;0,#REF!&lt;5),D80&amp;#REF!,D80&amp;"9"))</f>
        <v>ZZZ9</v>
      </c>
      <c r="L80" s="148">
        <f t="shared" si="0"/>
        <v>999</v>
      </c>
      <c r="M80" s="161">
        <f t="shared" si="1"/>
        <v>999</v>
      </c>
      <c r="N80" s="157"/>
      <c r="O80" s="151"/>
      <c r="P80" s="150">
        <f t="shared" si="2"/>
        <v>999</v>
      </c>
      <c r="Q80" s="151"/>
    </row>
    <row r="81" spans="1:17" ht="18.899999999999999" customHeight="1" x14ac:dyDescent="0.25">
      <c r="A81" s="139">
        <v>75</v>
      </c>
      <c r="B81" s="164"/>
      <c r="C81" s="164"/>
      <c r="D81" s="145"/>
      <c r="E81" s="142"/>
      <c r="F81" s="151"/>
      <c r="G81" s="151"/>
      <c r="H81" s="154"/>
      <c r="I81" s="155"/>
      <c r="J81" s="146" t="e">
        <f>IF(AND(Q81="",#REF!&gt;0,#REF!&lt;5),K81,0)</f>
        <v>#REF!</v>
      </c>
      <c r="K81" s="147" t="str">
        <f>IF(D81="","ZZZ9",IF(AND(#REF!&gt;0,#REF!&lt;5),D81&amp;#REF!,D81&amp;"9"))</f>
        <v>ZZZ9</v>
      </c>
      <c r="L81" s="148">
        <f t="shared" si="0"/>
        <v>999</v>
      </c>
      <c r="M81" s="161">
        <f t="shared" si="1"/>
        <v>999</v>
      </c>
      <c r="N81" s="157"/>
      <c r="O81" s="151"/>
      <c r="P81" s="150">
        <f t="shared" si="2"/>
        <v>999</v>
      </c>
      <c r="Q81" s="151"/>
    </row>
    <row r="82" spans="1:17" ht="18.899999999999999" customHeight="1" x14ac:dyDescent="0.25">
      <c r="A82" s="139">
        <v>76</v>
      </c>
      <c r="B82" s="164"/>
      <c r="C82" s="164"/>
      <c r="D82" s="145"/>
      <c r="E82" s="142"/>
      <c r="F82" s="151"/>
      <c r="G82" s="151"/>
      <c r="H82" s="154"/>
      <c r="I82" s="155"/>
      <c r="J82" s="146" t="e">
        <f>IF(AND(Q82="",#REF!&gt;0,#REF!&lt;5),K82,0)</f>
        <v>#REF!</v>
      </c>
      <c r="K82" s="147" t="str">
        <f>IF(D82="","ZZZ9",IF(AND(#REF!&gt;0,#REF!&lt;5),D82&amp;#REF!,D82&amp;"9"))</f>
        <v>ZZZ9</v>
      </c>
      <c r="L82" s="148">
        <f t="shared" si="0"/>
        <v>999</v>
      </c>
      <c r="M82" s="161">
        <f t="shared" si="1"/>
        <v>999</v>
      </c>
      <c r="N82" s="157"/>
      <c r="O82" s="151"/>
      <c r="P82" s="150">
        <f t="shared" si="2"/>
        <v>999</v>
      </c>
      <c r="Q82" s="151"/>
    </row>
    <row r="83" spans="1:17" ht="18.899999999999999" customHeight="1" x14ac:dyDescent="0.25">
      <c r="A83" s="139">
        <v>77</v>
      </c>
      <c r="B83" s="164"/>
      <c r="C83" s="164"/>
      <c r="D83" s="145"/>
      <c r="E83" s="142"/>
      <c r="F83" s="151"/>
      <c r="G83" s="151"/>
      <c r="H83" s="154"/>
      <c r="I83" s="155"/>
      <c r="J83" s="146" t="e">
        <f>IF(AND(Q83="",#REF!&gt;0,#REF!&lt;5),K83,0)</f>
        <v>#REF!</v>
      </c>
      <c r="K83" s="147" t="str">
        <f>IF(D83="","ZZZ9",IF(AND(#REF!&gt;0,#REF!&lt;5),D83&amp;#REF!,D83&amp;"9"))</f>
        <v>ZZZ9</v>
      </c>
      <c r="L83" s="148">
        <f t="shared" si="0"/>
        <v>999</v>
      </c>
      <c r="M83" s="161">
        <f t="shared" si="1"/>
        <v>999</v>
      </c>
      <c r="N83" s="157"/>
      <c r="O83" s="151"/>
      <c r="P83" s="150">
        <f t="shared" si="2"/>
        <v>999</v>
      </c>
      <c r="Q83" s="151"/>
    </row>
    <row r="84" spans="1:17" ht="18.899999999999999" customHeight="1" x14ac:dyDescent="0.25">
      <c r="A84" s="139">
        <v>78</v>
      </c>
      <c r="B84" s="164"/>
      <c r="C84" s="164"/>
      <c r="D84" s="145"/>
      <c r="E84" s="142"/>
      <c r="F84" s="151"/>
      <c r="G84" s="151"/>
      <c r="H84" s="154"/>
      <c r="I84" s="155"/>
      <c r="J84" s="146" t="e">
        <f>IF(AND(Q84="",#REF!&gt;0,#REF!&lt;5),K84,0)</f>
        <v>#REF!</v>
      </c>
      <c r="K84" s="147" t="str">
        <f>IF(D84="","ZZZ9",IF(AND(#REF!&gt;0,#REF!&lt;5),D84&amp;#REF!,D84&amp;"9"))</f>
        <v>ZZZ9</v>
      </c>
      <c r="L84" s="148">
        <f t="shared" si="0"/>
        <v>999</v>
      </c>
      <c r="M84" s="161">
        <f t="shared" si="1"/>
        <v>999</v>
      </c>
      <c r="N84" s="157"/>
      <c r="O84" s="151"/>
      <c r="P84" s="150">
        <f t="shared" si="2"/>
        <v>999</v>
      </c>
      <c r="Q84" s="151"/>
    </row>
    <row r="85" spans="1:17" ht="18.899999999999999" customHeight="1" x14ac:dyDescent="0.25">
      <c r="A85" s="139">
        <v>79</v>
      </c>
      <c r="B85" s="164"/>
      <c r="C85" s="164"/>
      <c r="D85" s="145"/>
      <c r="E85" s="142"/>
      <c r="F85" s="151"/>
      <c r="G85" s="151"/>
      <c r="H85" s="154"/>
      <c r="I85" s="155"/>
      <c r="J85" s="146" t="e">
        <f>IF(AND(Q85="",#REF!&gt;0,#REF!&lt;5),K85,0)</f>
        <v>#REF!</v>
      </c>
      <c r="K85" s="147" t="str">
        <f>IF(D85="","ZZZ9",IF(AND(#REF!&gt;0,#REF!&lt;5),D85&amp;#REF!,D85&amp;"9"))</f>
        <v>ZZZ9</v>
      </c>
      <c r="L85" s="148">
        <f t="shared" si="0"/>
        <v>999</v>
      </c>
      <c r="M85" s="161">
        <f t="shared" si="1"/>
        <v>999</v>
      </c>
      <c r="N85" s="157"/>
      <c r="O85" s="151"/>
      <c r="P85" s="150">
        <f t="shared" si="2"/>
        <v>999</v>
      </c>
      <c r="Q85" s="151"/>
    </row>
    <row r="86" spans="1:17" ht="18.899999999999999" customHeight="1" x14ac:dyDescent="0.25">
      <c r="A86" s="139">
        <v>80</v>
      </c>
      <c r="B86" s="164"/>
      <c r="C86" s="164"/>
      <c r="D86" s="145"/>
      <c r="E86" s="142"/>
      <c r="F86" s="151"/>
      <c r="G86" s="151"/>
      <c r="H86" s="154"/>
      <c r="I86" s="155"/>
      <c r="J86" s="146" t="e">
        <f>IF(AND(Q86="",#REF!&gt;0,#REF!&lt;5),K86,0)</f>
        <v>#REF!</v>
      </c>
      <c r="K86" s="147" t="str">
        <f>IF(D86="","ZZZ9",IF(AND(#REF!&gt;0,#REF!&lt;5),D86&amp;#REF!,D86&amp;"9"))</f>
        <v>ZZZ9</v>
      </c>
      <c r="L86" s="148">
        <f t="shared" si="0"/>
        <v>999</v>
      </c>
      <c r="M86" s="161">
        <f t="shared" si="1"/>
        <v>999</v>
      </c>
      <c r="N86" s="157"/>
      <c r="O86" s="151"/>
      <c r="P86" s="150">
        <f t="shared" si="2"/>
        <v>999</v>
      </c>
      <c r="Q86" s="151"/>
    </row>
    <row r="87" spans="1:17" ht="18.899999999999999" customHeight="1" x14ac:dyDescent="0.25">
      <c r="A87" s="139">
        <v>81</v>
      </c>
      <c r="B87" s="164"/>
      <c r="C87" s="164"/>
      <c r="D87" s="145"/>
      <c r="E87" s="142"/>
      <c r="F87" s="151"/>
      <c r="G87" s="151"/>
      <c r="H87" s="154"/>
      <c r="I87" s="155"/>
      <c r="J87" s="146" t="e">
        <f>IF(AND(Q87="",#REF!&gt;0,#REF!&lt;5),K87,0)</f>
        <v>#REF!</v>
      </c>
      <c r="K87" s="147" t="str">
        <f>IF(D87="","ZZZ9",IF(AND(#REF!&gt;0,#REF!&lt;5),D87&amp;#REF!,D87&amp;"9"))</f>
        <v>ZZZ9</v>
      </c>
      <c r="L87" s="148">
        <f t="shared" si="0"/>
        <v>999</v>
      </c>
      <c r="M87" s="161">
        <f t="shared" si="1"/>
        <v>999</v>
      </c>
      <c r="N87" s="157"/>
      <c r="O87" s="151"/>
      <c r="P87" s="150">
        <f t="shared" si="2"/>
        <v>999</v>
      </c>
      <c r="Q87" s="151"/>
    </row>
    <row r="88" spans="1:17" ht="18.899999999999999" customHeight="1" x14ac:dyDescent="0.25">
      <c r="A88" s="139">
        <v>82</v>
      </c>
      <c r="B88" s="164"/>
      <c r="C88" s="164"/>
      <c r="D88" s="145"/>
      <c r="E88" s="142"/>
      <c r="F88" s="151"/>
      <c r="G88" s="151"/>
      <c r="H88" s="154"/>
      <c r="I88" s="155"/>
      <c r="J88" s="146" t="e">
        <f>IF(AND(Q88="",#REF!&gt;0,#REF!&lt;5),K88,0)</f>
        <v>#REF!</v>
      </c>
      <c r="K88" s="147" t="str">
        <f>IF(D88="","ZZZ9",IF(AND(#REF!&gt;0,#REF!&lt;5),D88&amp;#REF!,D88&amp;"9"))</f>
        <v>ZZZ9</v>
      </c>
      <c r="L88" s="148">
        <f t="shared" si="0"/>
        <v>999</v>
      </c>
      <c r="M88" s="161">
        <f t="shared" si="1"/>
        <v>999</v>
      </c>
      <c r="N88" s="157"/>
      <c r="O88" s="151"/>
      <c r="P88" s="150">
        <f t="shared" si="2"/>
        <v>999</v>
      </c>
      <c r="Q88" s="151"/>
    </row>
    <row r="89" spans="1:17" ht="18.899999999999999" customHeight="1" x14ac:dyDescent="0.25">
      <c r="A89" s="139">
        <v>83</v>
      </c>
      <c r="B89" s="164"/>
      <c r="C89" s="164"/>
      <c r="D89" s="145"/>
      <c r="E89" s="142"/>
      <c r="F89" s="151"/>
      <c r="G89" s="151"/>
      <c r="H89" s="154"/>
      <c r="I89" s="155"/>
      <c r="J89" s="146" t="e">
        <f>IF(AND(Q89="",#REF!&gt;0,#REF!&lt;5),K89,0)</f>
        <v>#REF!</v>
      </c>
      <c r="K89" s="147" t="str">
        <f>IF(D89="","ZZZ9",IF(AND(#REF!&gt;0,#REF!&lt;5),D89&amp;#REF!,D89&amp;"9"))</f>
        <v>ZZZ9</v>
      </c>
      <c r="L89" s="148">
        <f t="shared" si="0"/>
        <v>999</v>
      </c>
      <c r="M89" s="161">
        <f t="shared" si="1"/>
        <v>999</v>
      </c>
      <c r="N89" s="157"/>
      <c r="O89" s="151"/>
      <c r="P89" s="150">
        <f t="shared" si="2"/>
        <v>999</v>
      </c>
      <c r="Q89" s="151"/>
    </row>
    <row r="90" spans="1:17" ht="18.899999999999999" customHeight="1" x14ac:dyDescent="0.25">
      <c r="A90" s="139">
        <v>84</v>
      </c>
      <c r="B90" s="164"/>
      <c r="C90" s="164"/>
      <c r="D90" s="145"/>
      <c r="E90" s="142"/>
      <c r="F90" s="151"/>
      <c r="G90" s="151"/>
      <c r="H90" s="154"/>
      <c r="I90" s="155"/>
      <c r="J90" s="146" t="e">
        <f>IF(AND(Q90="",#REF!&gt;0,#REF!&lt;5),K90,0)</f>
        <v>#REF!</v>
      </c>
      <c r="K90" s="147" t="str">
        <f>IF(D90="","ZZZ9",IF(AND(#REF!&gt;0,#REF!&lt;5),D90&amp;#REF!,D90&amp;"9"))</f>
        <v>ZZZ9</v>
      </c>
      <c r="L90" s="148">
        <f t="shared" si="0"/>
        <v>999</v>
      </c>
      <c r="M90" s="161">
        <f t="shared" si="1"/>
        <v>999</v>
      </c>
      <c r="N90" s="157"/>
      <c r="O90" s="151"/>
      <c r="P90" s="150">
        <f t="shared" si="2"/>
        <v>999</v>
      </c>
      <c r="Q90" s="151"/>
    </row>
    <row r="91" spans="1:17" ht="18.899999999999999" customHeight="1" x14ac:dyDescent="0.25">
      <c r="A91" s="139">
        <v>85</v>
      </c>
      <c r="B91" s="164"/>
      <c r="C91" s="164"/>
      <c r="D91" s="145"/>
      <c r="E91" s="142"/>
      <c r="F91" s="151"/>
      <c r="G91" s="151"/>
      <c r="H91" s="154"/>
      <c r="I91" s="155"/>
      <c r="J91" s="146" t="e">
        <f>IF(AND(Q91="",#REF!&gt;0,#REF!&lt;5),K91,0)</f>
        <v>#REF!</v>
      </c>
      <c r="K91" s="147" t="str">
        <f>IF(D91="","ZZZ9",IF(AND(#REF!&gt;0,#REF!&lt;5),D91&amp;#REF!,D91&amp;"9"))</f>
        <v>ZZZ9</v>
      </c>
      <c r="L91" s="148">
        <f t="shared" si="0"/>
        <v>999</v>
      </c>
      <c r="M91" s="161">
        <f t="shared" si="1"/>
        <v>999</v>
      </c>
      <c r="N91" s="157"/>
      <c r="O91" s="151"/>
      <c r="P91" s="150">
        <f t="shared" si="2"/>
        <v>999</v>
      </c>
      <c r="Q91" s="151"/>
    </row>
    <row r="92" spans="1:17" ht="18.899999999999999" customHeight="1" x14ac:dyDescent="0.25">
      <c r="A92" s="139">
        <v>86</v>
      </c>
      <c r="B92" s="164"/>
      <c r="C92" s="164"/>
      <c r="D92" s="145"/>
      <c r="E92" s="142"/>
      <c r="F92" s="151"/>
      <c r="G92" s="151"/>
      <c r="H92" s="154"/>
      <c r="I92" s="155"/>
      <c r="J92" s="146" t="e">
        <f>IF(AND(Q92="",#REF!&gt;0,#REF!&lt;5),K92,0)</f>
        <v>#REF!</v>
      </c>
      <c r="K92" s="147" t="str">
        <f>IF(D92="","ZZZ9",IF(AND(#REF!&gt;0,#REF!&lt;5),D92&amp;#REF!,D92&amp;"9"))</f>
        <v>ZZZ9</v>
      </c>
      <c r="L92" s="148">
        <f t="shared" si="0"/>
        <v>999</v>
      </c>
      <c r="M92" s="161">
        <f t="shared" si="1"/>
        <v>999</v>
      </c>
      <c r="N92" s="157"/>
      <c r="O92" s="151"/>
      <c r="P92" s="150">
        <f t="shared" si="2"/>
        <v>999</v>
      </c>
      <c r="Q92" s="151"/>
    </row>
    <row r="93" spans="1:17" ht="18.899999999999999" customHeight="1" x14ac:dyDescent="0.25">
      <c r="A93" s="139">
        <v>87</v>
      </c>
      <c r="B93" s="164"/>
      <c r="C93" s="164"/>
      <c r="D93" s="145"/>
      <c r="E93" s="142"/>
      <c r="F93" s="151"/>
      <c r="G93" s="151"/>
      <c r="H93" s="154"/>
      <c r="I93" s="155"/>
      <c r="J93" s="146" t="e">
        <f>IF(AND(Q93="",#REF!&gt;0,#REF!&lt;5),K93,0)</f>
        <v>#REF!</v>
      </c>
      <c r="K93" s="147" t="str">
        <f>IF(D93="","ZZZ9",IF(AND(#REF!&gt;0,#REF!&lt;5),D93&amp;#REF!,D93&amp;"9"))</f>
        <v>ZZZ9</v>
      </c>
      <c r="L93" s="148">
        <f t="shared" si="0"/>
        <v>999</v>
      </c>
      <c r="M93" s="161">
        <f t="shared" si="1"/>
        <v>999</v>
      </c>
      <c r="N93" s="157"/>
      <c r="O93" s="151"/>
      <c r="P93" s="150">
        <f t="shared" si="2"/>
        <v>999</v>
      </c>
      <c r="Q93" s="151"/>
    </row>
    <row r="94" spans="1:17" ht="18.899999999999999" customHeight="1" x14ac:dyDescent="0.25">
      <c r="A94" s="139">
        <v>88</v>
      </c>
      <c r="B94" s="164"/>
      <c r="C94" s="164"/>
      <c r="D94" s="145"/>
      <c r="E94" s="142"/>
      <c r="F94" s="151"/>
      <c r="G94" s="151"/>
      <c r="H94" s="154"/>
      <c r="I94" s="155"/>
      <c r="J94" s="146" t="e">
        <f>IF(AND(Q94="",#REF!&gt;0,#REF!&lt;5),K94,0)</f>
        <v>#REF!</v>
      </c>
      <c r="K94" s="147" t="str">
        <f>IF(D94="","ZZZ9",IF(AND(#REF!&gt;0,#REF!&lt;5),D94&amp;#REF!,D94&amp;"9"))</f>
        <v>ZZZ9</v>
      </c>
      <c r="L94" s="148">
        <f t="shared" si="0"/>
        <v>999</v>
      </c>
      <c r="M94" s="161">
        <f t="shared" si="1"/>
        <v>999</v>
      </c>
      <c r="N94" s="157"/>
      <c r="O94" s="151"/>
      <c r="P94" s="150">
        <f t="shared" si="2"/>
        <v>999</v>
      </c>
      <c r="Q94" s="151"/>
    </row>
    <row r="95" spans="1:17" ht="18.899999999999999" customHeight="1" x14ac:dyDescent="0.25">
      <c r="A95" s="139">
        <v>89</v>
      </c>
      <c r="B95" s="164"/>
      <c r="C95" s="164"/>
      <c r="D95" s="145"/>
      <c r="E95" s="142"/>
      <c r="F95" s="151"/>
      <c r="G95" s="151"/>
      <c r="H95" s="154"/>
      <c r="I95" s="155"/>
      <c r="J95" s="146" t="e">
        <f>IF(AND(Q95="",#REF!&gt;0,#REF!&lt;5),K95,0)</f>
        <v>#REF!</v>
      </c>
      <c r="K95" s="147" t="str">
        <f>IF(D95="","ZZZ9",IF(AND(#REF!&gt;0,#REF!&lt;5),D95&amp;#REF!,D95&amp;"9"))</f>
        <v>ZZZ9</v>
      </c>
      <c r="L95" s="148">
        <f t="shared" si="0"/>
        <v>999</v>
      </c>
      <c r="M95" s="161">
        <f t="shared" si="1"/>
        <v>999</v>
      </c>
      <c r="N95" s="157"/>
      <c r="O95" s="151"/>
      <c r="P95" s="150">
        <f t="shared" si="2"/>
        <v>999</v>
      </c>
      <c r="Q95" s="151"/>
    </row>
    <row r="96" spans="1:17" ht="18.899999999999999" customHeight="1" x14ac:dyDescent="0.25">
      <c r="A96" s="139">
        <v>90</v>
      </c>
      <c r="B96" s="164"/>
      <c r="C96" s="164"/>
      <c r="D96" s="145"/>
      <c r="E96" s="142"/>
      <c r="F96" s="151"/>
      <c r="G96" s="151"/>
      <c r="H96" s="154"/>
      <c r="I96" s="155"/>
      <c r="J96" s="146" t="e">
        <f>IF(AND(Q96="",#REF!&gt;0,#REF!&lt;5),K96,0)</f>
        <v>#REF!</v>
      </c>
      <c r="K96" s="147" t="str">
        <f>IF(D96="","ZZZ9",IF(AND(#REF!&gt;0,#REF!&lt;5),D96&amp;#REF!,D96&amp;"9"))</f>
        <v>ZZZ9</v>
      </c>
      <c r="L96" s="148">
        <f t="shared" si="0"/>
        <v>999</v>
      </c>
      <c r="M96" s="161">
        <f t="shared" si="1"/>
        <v>999</v>
      </c>
      <c r="N96" s="157"/>
      <c r="O96" s="151"/>
      <c r="P96" s="150">
        <f t="shared" si="2"/>
        <v>999</v>
      </c>
      <c r="Q96" s="151"/>
    </row>
    <row r="97" spans="1:17" ht="18.899999999999999" customHeight="1" x14ac:dyDescent="0.25">
      <c r="A97" s="139">
        <v>91</v>
      </c>
      <c r="B97" s="164"/>
      <c r="C97" s="164"/>
      <c r="D97" s="145"/>
      <c r="E97" s="142"/>
      <c r="F97" s="151"/>
      <c r="G97" s="151"/>
      <c r="H97" s="154"/>
      <c r="I97" s="155"/>
      <c r="J97" s="146" t="e">
        <f>IF(AND(Q97="",#REF!&gt;0,#REF!&lt;5),K97,0)</f>
        <v>#REF!</v>
      </c>
      <c r="K97" s="147" t="str">
        <f>IF(D97="","ZZZ9",IF(AND(#REF!&gt;0,#REF!&lt;5),D97&amp;#REF!,D97&amp;"9"))</f>
        <v>ZZZ9</v>
      </c>
      <c r="L97" s="148">
        <f t="shared" si="0"/>
        <v>999</v>
      </c>
      <c r="M97" s="161">
        <f t="shared" si="1"/>
        <v>999</v>
      </c>
      <c r="N97" s="157"/>
      <c r="O97" s="151"/>
      <c r="P97" s="150">
        <f t="shared" si="2"/>
        <v>999</v>
      </c>
      <c r="Q97" s="151"/>
    </row>
    <row r="98" spans="1:17" ht="18.899999999999999" customHeight="1" x14ac:dyDescent="0.25">
      <c r="A98" s="139">
        <v>92</v>
      </c>
      <c r="B98" s="164"/>
      <c r="C98" s="164"/>
      <c r="D98" s="145"/>
      <c r="E98" s="142"/>
      <c r="F98" s="151"/>
      <c r="G98" s="151"/>
      <c r="H98" s="154"/>
      <c r="I98" s="155"/>
      <c r="J98" s="146" t="e">
        <f>IF(AND(Q98="",#REF!&gt;0,#REF!&lt;5),K98,0)</f>
        <v>#REF!</v>
      </c>
      <c r="K98" s="147" t="str">
        <f>IF(D98="","ZZZ9",IF(AND(#REF!&gt;0,#REF!&lt;5),D98&amp;#REF!,D98&amp;"9"))</f>
        <v>ZZZ9</v>
      </c>
      <c r="L98" s="148">
        <f t="shared" si="0"/>
        <v>999</v>
      </c>
      <c r="M98" s="161">
        <f t="shared" si="1"/>
        <v>999</v>
      </c>
      <c r="N98" s="157"/>
      <c r="O98" s="151"/>
      <c r="P98" s="150">
        <f t="shared" si="2"/>
        <v>999</v>
      </c>
      <c r="Q98" s="151"/>
    </row>
    <row r="99" spans="1:17" ht="18.899999999999999" customHeight="1" x14ac:dyDescent="0.25">
      <c r="A99" s="139">
        <v>93</v>
      </c>
      <c r="B99" s="164"/>
      <c r="C99" s="164"/>
      <c r="D99" s="145"/>
      <c r="E99" s="142"/>
      <c r="F99" s="151"/>
      <c r="G99" s="151"/>
      <c r="H99" s="154"/>
      <c r="I99" s="155"/>
      <c r="J99" s="146" t="e">
        <f>IF(AND(Q99="",#REF!&gt;0,#REF!&lt;5),K99,0)</f>
        <v>#REF!</v>
      </c>
      <c r="K99" s="147" t="str">
        <f>IF(D99="","ZZZ9",IF(AND(#REF!&gt;0,#REF!&lt;5),D99&amp;#REF!,D99&amp;"9"))</f>
        <v>ZZZ9</v>
      </c>
      <c r="L99" s="148">
        <f t="shared" si="0"/>
        <v>999</v>
      </c>
      <c r="M99" s="161">
        <f t="shared" si="1"/>
        <v>999</v>
      </c>
      <c r="N99" s="157"/>
      <c r="O99" s="151"/>
      <c r="P99" s="150">
        <f t="shared" si="2"/>
        <v>999</v>
      </c>
      <c r="Q99" s="151"/>
    </row>
    <row r="100" spans="1:17" ht="18.899999999999999" customHeight="1" x14ac:dyDescent="0.25">
      <c r="A100" s="139">
        <v>94</v>
      </c>
      <c r="B100" s="164"/>
      <c r="C100" s="164"/>
      <c r="D100" s="145"/>
      <c r="E100" s="142"/>
      <c r="F100" s="151"/>
      <c r="G100" s="151"/>
      <c r="H100" s="154"/>
      <c r="I100" s="155"/>
      <c r="J100" s="146" t="e">
        <f>IF(AND(Q100="",#REF!&gt;0,#REF!&lt;5),K100,0)</f>
        <v>#REF!</v>
      </c>
      <c r="K100" s="147" t="str">
        <f>IF(D100="","ZZZ9",IF(AND(#REF!&gt;0,#REF!&lt;5),D100&amp;#REF!,D100&amp;"9"))</f>
        <v>ZZZ9</v>
      </c>
      <c r="L100" s="148">
        <f t="shared" si="0"/>
        <v>999</v>
      </c>
      <c r="M100" s="161">
        <f t="shared" si="1"/>
        <v>999</v>
      </c>
      <c r="N100" s="157"/>
      <c r="O100" s="151"/>
      <c r="P100" s="150">
        <f t="shared" si="2"/>
        <v>999</v>
      </c>
      <c r="Q100" s="151"/>
    </row>
    <row r="101" spans="1:17" ht="18.899999999999999" customHeight="1" x14ac:dyDescent="0.25">
      <c r="A101" s="139">
        <v>95</v>
      </c>
      <c r="B101" s="164"/>
      <c r="C101" s="164"/>
      <c r="D101" s="145"/>
      <c r="E101" s="142"/>
      <c r="F101" s="151"/>
      <c r="G101" s="151"/>
      <c r="H101" s="154"/>
      <c r="I101" s="155"/>
      <c r="J101" s="146" t="e">
        <f>IF(AND(Q101="",#REF!&gt;0,#REF!&lt;5),K101,0)</f>
        <v>#REF!</v>
      </c>
      <c r="K101" s="147" t="str">
        <f>IF(D101="","ZZZ9",IF(AND(#REF!&gt;0,#REF!&lt;5),D101&amp;#REF!,D101&amp;"9"))</f>
        <v>ZZZ9</v>
      </c>
      <c r="L101" s="148">
        <f t="shared" si="0"/>
        <v>999</v>
      </c>
      <c r="M101" s="161">
        <f t="shared" si="1"/>
        <v>999</v>
      </c>
      <c r="N101" s="157"/>
      <c r="O101" s="151"/>
      <c r="P101" s="150">
        <f t="shared" si="2"/>
        <v>999</v>
      </c>
      <c r="Q101" s="151"/>
    </row>
    <row r="102" spans="1:17" ht="18.899999999999999" customHeight="1" x14ac:dyDescent="0.25">
      <c r="A102" s="139">
        <v>96</v>
      </c>
      <c r="B102" s="164"/>
      <c r="C102" s="164"/>
      <c r="D102" s="145"/>
      <c r="E102" s="142"/>
      <c r="F102" s="151"/>
      <c r="G102" s="151"/>
      <c r="H102" s="154"/>
      <c r="I102" s="155"/>
      <c r="J102" s="146" t="e">
        <f>IF(AND(Q102="",#REF!&gt;0,#REF!&lt;5),K102,0)</f>
        <v>#REF!</v>
      </c>
      <c r="K102" s="147" t="str">
        <f>IF(D102="","ZZZ9",IF(AND(#REF!&gt;0,#REF!&lt;5),D102&amp;#REF!,D102&amp;"9"))</f>
        <v>ZZZ9</v>
      </c>
      <c r="L102" s="148">
        <f t="shared" si="0"/>
        <v>999</v>
      </c>
      <c r="M102" s="161">
        <f t="shared" si="1"/>
        <v>999</v>
      </c>
      <c r="N102" s="157"/>
      <c r="O102" s="151"/>
      <c r="P102" s="150">
        <f t="shared" si="2"/>
        <v>999</v>
      </c>
      <c r="Q102" s="151"/>
    </row>
    <row r="103" spans="1:17" ht="18.899999999999999" customHeight="1" x14ac:dyDescent="0.25">
      <c r="A103" s="139">
        <v>97</v>
      </c>
      <c r="B103" s="164"/>
      <c r="C103" s="164"/>
      <c r="D103" s="145"/>
      <c r="E103" s="142"/>
      <c r="F103" s="151"/>
      <c r="G103" s="151"/>
      <c r="H103" s="154"/>
      <c r="I103" s="155"/>
      <c r="J103" s="146" t="e">
        <f>IF(AND(Q103="",#REF!&gt;0,#REF!&lt;5),K103,0)</f>
        <v>#REF!</v>
      </c>
      <c r="K103" s="147" t="str">
        <f>IF(D103="","ZZZ9",IF(AND(#REF!&gt;0,#REF!&lt;5),D103&amp;#REF!,D103&amp;"9"))</f>
        <v>ZZZ9</v>
      </c>
      <c r="L103" s="148">
        <f t="shared" si="0"/>
        <v>999</v>
      </c>
      <c r="M103" s="161">
        <f t="shared" si="1"/>
        <v>999</v>
      </c>
      <c r="N103" s="157"/>
      <c r="O103" s="151"/>
      <c r="P103" s="150">
        <f t="shared" si="2"/>
        <v>999</v>
      </c>
      <c r="Q103" s="151"/>
    </row>
    <row r="104" spans="1:17" ht="18.899999999999999" customHeight="1" x14ac:dyDescent="0.25">
      <c r="A104" s="139">
        <v>98</v>
      </c>
      <c r="B104" s="164"/>
      <c r="C104" s="164"/>
      <c r="D104" s="145"/>
      <c r="E104" s="142"/>
      <c r="F104" s="151"/>
      <c r="G104" s="151"/>
      <c r="H104" s="154"/>
      <c r="I104" s="155"/>
      <c r="J104" s="146" t="e">
        <f>IF(AND(Q104="",#REF!&gt;0,#REF!&lt;5),K104,0)</f>
        <v>#REF!</v>
      </c>
      <c r="K104" s="147" t="str">
        <f>IF(D104="","ZZZ9",IF(AND(#REF!&gt;0,#REF!&lt;5),D104&amp;#REF!,D104&amp;"9"))</f>
        <v>ZZZ9</v>
      </c>
      <c r="L104" s="148">
        <f t="shared" si="0"/>
        <v>999</v>
      </c>
      <c r="M104" s="161">
        <f t="shared" si="1"/>
        <v>999</v>
      </c>
      <c r="N104" s="157"/>
      <c r="O104" s="151"/>
      <c r="P104" s="150">
        <f t="shared" si="2"/>
        <v>999</v>
      </c>
      <c r="Q104" s="151"/>
    </row>
    <row r="105" spans="1:17" ht="18.899999999999999" customHeight="1" x14ac:dyDescent="0.25">
      <c r="A105" s="139">
        <v>99</v>
      </c>
      <c r="B105" s="164"/>
      <c r="C105" s="164"/>
      <c r="D105" s="145"/>
      <c r="E105" s="142"/>
      <c r="F105" s="151"/>
      <c r="G105" s="151"/>
      <c r="H105" s="154"/>
      <c r="I105" s="155"/>
      <c r="J105" s="146" t="e">
        <f>IF(AND(Q105="",#REF!&gt;0,#REF!&lt;5),K105,0)</f>
        <v>#REF!</v>
      </c>
      <c r="K105" s="147" t="str">
        <f>IF(D105="","ZZZ9",IF(AND(#REF!&gt;0,#REF!&lt;5),D105&amp;#REF!,D105&amp;"9"))</f>
        <v>ZZZ9</v>
      </c>
      <c r="L105" s="148">
        <f t="shared" si="0"/>
        <v>999</v>
      </c>
      <c r="M105" s="161">
        <f t="shared" si="1"/>
        <v>999</v>
      </c>
      <c r="N105" s="157"/>
      <c r="O105" s="151"/>
      <c r="P105" s="150">
        <f t="shared" si="2"/>
        <v>999</v>
      </c>
      <c r="Q105" s="151"/>
    </row>
    <row r="106" spans="1:17" ht="18.899999999999999" customHeight="1" x14ac:dyDescent="0.25">
      <c r="A106" s="139">
        <v>100</v>
      </c>
      <c r="B106" s="164"/>
      <c r="C106" s="164"/>
      <c r="D106" s="145"/>
      <c r="E106" s="142"/>
      <c r="F106" s="151"/>
      <c r="G106" s="151"/>
      <c r="H106" s="154"/>
      <c r="I106" s="155"/>
      <c r="J106" s="146" t="e">
        <f>IF(AND(Q106="",#REF!&gt;0,#REF!&lt;5),K106,0)</f>
        <v>#REF!</v>
      </c>
      <c r="K106" s="147" t="str">
        <f>IF(D106="","ZZZ9",IF(AND(#REF!&gt;0,#REF!&lt;5),D106&amp;#REF!,D106&amp;"9"))</f>
        <v>ZZZ9</v>
      </c>
      <c r="L106" s="148">
        <f t="shared" si="0"/>
        <v>999</v>
      </c>
      <c r="M106" s="161">
        <f t="shared" si="1"/>
        <v>999</v>
      </c>
      <c r="N106" s="157"/>
      <c r="O106" s="151"/>
      <c r="P106" s="150">
        <f t="shared" si="2"/>
        <v>999</v>
      </c>
      <c r="Q106" s="151"/>
    </row>
    <row r="107" spans="1:17" ht="18.899999999999999" customHeight="1" x14ac:dyDescent="0.25">
      <c r="A107" s="139">
        <v>101</v>
      </c>
      <c r="B107" s="164"/>
      <c r="C107" s="164"/>
      <c r="D107" s="145"/>
      <c r="E107" s="142"/>
      <c r="F107" s="151"/>
      <c r="G107" s="151"/>
      <c r="H107" s="154"/>
      <c r="I107" s="155"/>
      <c r="J107" s="146" t="e">
        <f>IF(AND(Q107="",#REF!&gt;0,#REF!&lt;5),K107,0)</f>
        <v>#REF!</v>
      </c>
      <c r="K107" s="147" t="str">
        <f>IF(D107="","ZZZ9",IF(AND(#REF!&gt;0,#REF!&lt;5),D107&amp;#REF!,D107&amp;"9"))</f>
        <v>ZZZ9</v>
      </c>
      <c r="L107" s="148">
        <f t="shared" si="0"/>
        <v>999</v>
      </c>
      <c r="M107" s="161">
        <f t="shared" si="1"/>
        <v>999</v>
      </c>
      <c r="N107" s="157"/>
      <c r="O107" s="151"/>
      <c r="P107" s="150">
        <f t="shared" si="2"/>
        <v>999</v>
      </c>
      <c r="Q107" s="151"/>
    </row>
    <row r="108" spans="1:17" ht="18.899999999999999" customHeight="1" x14ac:dyDescent="0.25">
      <c r="A108" s="139">
        <v>102</v>
      </c>
      <c r="B108" s="164"/>
      <c r="C108" s="164"/>
      <c r="D108" s="145"/>
      <c r="E108" s="142"/>
      <c r="F108" s="151"/>
      <c r="G108" s="151"/>
      <c r="H108" s="154"/>
      <c r="I108" s="155"/>
      <c r="J108" s="146" t="e">
        <f>IF(AND(Q108="",#REF!&gt;0,#REF!&lt;5),K108,0)</f>
        <v>#REF!</v>
      </c>
      <c r="K108" s="147" t="str">
        <f>IF(D108="","ZZZ9",IF(AND(#REF!&gt;0,#REF!&lt;5),D108&amp;#REF!,D108&amp;"9"))</f>
        <v>ZZZ9</v>
      </c>
      <c r="L108" s="148">
        <f t="shared" si="0"/>
        <v>999</v>
      </c>
      <c r="M108" s="161">
        <f t="shared" si="1"/>
        <v>999</v>
      </c>
      <c r="N108" s="157"/>
      <c r="O108" s="151"/>
      <c r="P108" s="150">
        <f t="shared" si="2"/>
        <v>999</v>
      </c>
      <c r="Q108" s="151"/>
    </row>
    <row r="109" spans="1:17" ht="18.899999999999999" customHeight="1" x14ac:dyDescent="0.25">
      <c r="A109" s="139">
        <v>103</v>
      </c>
      <c r="B109" s="164"/>
      <c r="C109" s="164"/>
      <c r="D109" s="145"/>
      <c r="E109" s="142"/>
      <c r="F109" s="151"/>
      <c r="G109" s="151"/>
      <c r="H109" s="154"/>
      <c r="I109" s="155"/>
      <c r="J109" s="146" t="e">
        <f>IF(AND(Q109="",#REF!&gt;0,#REF!&lt;5),K109,0)</f>
        <v>#REF!</v>
      </c>
      <c r="K109" s="147" t="str">
        <f>IF(D109="","ZZZ9",IF(AND(#REF!&gt;0,#REF!&lt;5),D109&amp;#REF!,D109&amp;"9"))</f>
        <v>ZZZ9</v>
      </c>
      <c r="L109" s="148">
        <f t="shared" si="0"/>
        <v>999</v>
      </c>
      <c r="M109" s="161">
        <f t="shared" si="1"/>
        <v>999</v>
      </c>
      <c r="N109" s="157"/>
      <c r="O109" s="151"/>
      <c r="P109" s="150">
        <f t="shared" si="2"/>
        <v>999</v>
      </c>
      <c r="Q109" s="151"/>
    </row>
    <row r="110" spans="1:17" ht="18.899999999999999" customHeight="1" x14ac:dyDescent="0.25">
      <c r="A110" s="139">
        <v>104</v>
      </c>
      <c r="B110" s="164"/>
      <c r="C110" s="164"/>
      <c r="D110" s="145"/>
      <c r="E110" s="142"/>
      <c r="F110" s="151"/>
      <c r="G110" s="151"/>
      <c r="H110" s="154"/>
      <c r="I110" s="155"/>
      <c r="J110" s="146" t="e">
        <f>IF(AND(Q110="",#REF!&gt;0,#REF!&lt;5),K110,0)</f>
        <v>#REF!</v>
      </c>
      <c r="K110" s="147" t="str">
        <f>IF(D110="","ZZZ9",IF(AND(#REF!&gt;0,#REF!&lt;5),D110&amp;#REF!,D110&amp;"9"))</f>
        <v>ZZZ9</v>
      </c>
      <c r="L110" s="148">
        <f t="shared" si="0"/>
        <v>999</v>
      </c>
      <c r="M110" s="161">
        <f t="shared" si="1"/>
        <v>999</v>
      </c>
      <c r="N110" s="157"/>
      <c r="O110" s="151"/>
      <c r="P110" s="150">
        <f t="shared" si="2"/>
        <v>999</v>
      </c>
      <c r="Q110" s="151"/>
    </row>
    <row r="111" spans="1:17" ht="18.899999999999999" customHeight="1" x14ac:dyDescent="0.25">
      <c r="A111" s="139">
        <v>105</v>
      </c>
      <c r="B111" s="164"/>
      <c r="C111" s="164"/>
      <c r="D111" s="145"/>
      <c r="E111" s="142"/>
      <c r="F111" s="151"/>
      <c r="G111" s="151"/>
      <c r="H111" s="154"/>
      <c r="I111" s="155"/>
      <c r="J111" s="146" t="e">
        <f>IF(AND(Q111="",#REF!&gt;0,#REF!&lt;5),K111,0)</f>
        <v>#REF!</v>
      </c>
      <c r="K111" s="147" t="str">
        <f>IF(D111="","ZZZ9",IF(AND(#REF!&gt;0,#REF!&lt;5),D111&amp;#REF!,D111&amp;"9"))</f>
        <v>ZZZ9</v>
      </c>
      <c r="L111" s="148">
        <f t="shared" si="0"/>
        <v>999</v>
      </c>
      <c r="M111" s="161">
        <f t="shared" si="1"/>
        <v>999</v>
      </c>
      <c r="N111" s="157"/>
      <c r="O111" s="151"/>
      <c r="P111" s="150">
        <f t="shared" si="2"/>
        <v>999</v>
      </c>
      <c r="Q111" s="151"/>
    </row>
    <row r="112" spans="1:17" ht="18.899999999999999" customHeight="1" x14ac:dyDescent="0.25">
      <c r="A112" s="139">
        <v>106</v>
      </c>
      <c r="B112" s="164"/>
      <c r="C112" s="164"/>
      <c r="D112" s="145"/>
      <c r="E112" s="142"/>
      <c r="F112" s="151"/>
      <c r="G112" s="151"/>
      <c r="H112" s="154"/>
      <c r="I112" s="155"/>
      <c r="J112" s="146" t="e">
        <f>IF(AND(Q112="",#REF!&gt;0,#REF!&lt;5),K112,0)</f>
        <v>#REF!</v>
      </c>
      <c r="K112" s="147" t="str">
        <f>IF(D112="","ZZZ9",IF(AND(#REF!&gt;0,#REF!&lt;5),D112&amp;#REF!,D112&amp;"9"))</f>
        <v>ZZZ9</v>
      </c>
      <c r="L112" s="148">
        <f t="shared" si="0"/>
        <v>999</v>
      </c>
      <c r="M112" s="161">
        <f t="shared" si="1"/>
        <v>999</v>
      </c>
      <c r="N112" s="157"/>
      <c r="O112" s="151"/>
      <c r="P112" s="150">
        <f t="shared" si="2"/>
        <v>999</v>
      </c>
      <c r="Q112" s="151"/>
    </row>
    <row r="113" spans="1:17" ht="18.899999999999999" customHeight="1" x14ac:dyDescent="0.25">
      <c r="A113" s="139">
        <v>107</v>
      </c>
      <c r="B113" s="164"/>
      <c r="C113" s="164"/>
      <c r="D113" s="145"/>
      <c r="E113" s="142"/>
      <c r="F113" s="151"/>
      <c r="G113" s="151"/>
      <c r="H113" s="154"/>
      <c r="I113" s="155"/>
      <c r="J113" s="146" t="e">
        <f>IF(AND(Q113="",#REF!&gt;0,#REF!&lt;5),K113,0)</f>
        <v>#REF!</v>
      </c>
      <c r="K113" s="147" t="str">
        <f>IF(D113="","ZZZ9",IF(AND(#REF!&gt;0,#REF!&lt;5),D113&amp;#REF!,D113&amp;"9"))</f>
        <v>ZZZ9</v>
      </c>
      <c r="L113" s="148">
        <f t="shared" si="0"/>
        <v>999</v>
      </c>
      <c r="M113" s="161">
        <f t="shared" si="1"/>
        <v>999</v>
      </c>
      <c r="N113" s="157"/>
      <c r="O113" s="151"/>
      <c r="P113" s="150">
        <f t="shared" si="2"/>
        <v>999</v>
      </c>
      <c r="Q113" s="151"/>
    </row>
    <row r="114" spans="1:17" ht="18.899999999999999" customHeight="1" x14ac:dyDescent="0.25">
      <c r="A114" s="139">
        <v>108</v>
      </c>
      <c r="B114" s="164"/>
      <c r="C114" s="164"/>
      <c r="D114" s="145"/>
      <c r="E114" s="142"/>
      <c r="F114" s="151"/>
      <c r="G114" s="151"/>
      <c r="H114" s="154"/>
      <c r="I114" s="155"/>
      <c r="J114" s="146" t="e">
        <f>IF(AND(Q114="",#REF!&gt;0,#REF!&lt;5),K114,0)</f>
        <v>#REF!</v>
      </c>
      <c r="K114" s="147" t="str">
        <f>IF(D114="","ZZZ9",IF(AND(#REF!&gt;0,#REF!&lt;5),D114&amp;#REF!,D114&amp;"9"))</f>
        <v>ZZZ9</v>
      </c>
      <c r="L114" s="148">
        <f t="shared" si="0"/>
        <v>999</v>
      </c>
      <c r="M114" s="161">
        <f t="shared" si="1"/>
        <v>999</v>
      </c>
      <c r="N114" s="157"/>
      <c r="O114" s="151"/>
      <c r="P114" s="150">
        <f t="shared" si="2"/>
        <v>999</v>
      </c>
      <c r="Q114" s="151"/>
    </row>
    <row r="115" spans="1:17" ht="18.899999999999999" customHeight="1" x14ac:dyDescent="0.25">
      <c r="A115" s="139">
        <v>109</v>
      </c>
      <c r="B115" s="164"/>
      <c r="C115" s="164"/>
      <c r="D115" s="145"/>
      <c r="E115" s="142"/>
      <c r="F115" s="151"/>
      <c r="G115" s="151"/>
      <c r="H115" s="154"/>
      <c r="I115" s="155"/>
      <c r="J115" s="146" t="e">
        <f>IF(AND(Q115="",#REF!&gt;0,#REF!&lt;5),K115,0)</f>
        <v>#REF!</v>
      </c>
      <c r="K115" s="147" t="str">
        <f>IF(D115="","ZZZ9",IF(AND(#REF!&gt;0,#REF!&lt;5),D115&amp;#REF!,D115&amp;"9"))</f>
        <v>ZZZ9</v>
      </c>
      <c r="L115" s="148">
        <f t="shared" si="0"/>
        <v>999</v>
      </c>
      <c r="M115" s="161">
        <f t="shared" si="1"/>
        <v>999</v>
      </c>
      <c r="N115" s="157"/>
      <c r="O115" s="151"/>
      <c r="P115" s="150">
        <f t="shared" si="2"/>
        <v>999</v>
      </c>
      <c r="Q115" s="151"/>
    </row>
    <row r="116" spans="1:17" ht="18.899999999999999" customHeight="1" x14ac:dyDescent="0.25">
      <c r="A116" s="139">
        <v>110</v>
      </c>
      <c r="B116" s="164"/>
      <c r="C116" s="164"/>
      <c r="D116" s="145"/>
      <c r="E116" s="142"/>
      <c r="F116" s="151"/>
      <c r="G116" s="151"/>
      <c r="H116" s="154"/>
      <c r="I116" s="155"/>
      <c r="J116" s="146" t="e">
        <f>IF(AND(Q116="",#REF!&gt;0,#REF!&lt;5),K116,0)</f>
        <v>#REF!</v>
      </c>
      <c r="K116" s="147" t="str">
        <f>IF(D116="","ZZZ9",IF(AND(#REF!&gt;0,#REF!&lt;5),D116&amp;#REF!,D116&amp;"9"))</f>
        <v>ZZZ9</v>
      </c>
      <c r="L116" s="148">
        <f t="shared" si="0"/>
        <v>999</v>
      </c>
      <c r="M116" s="161">
        <f t="shared" si="1"/>
        <v>999</v>
      </c>
      <c r="N116" s="157"/>
      <c r="O116" s="151"/>
      <c r="P116" s="150">
        <f t="shared" si="2"/>
        <v>999</v>
      </c>
      <c r="Q116" s="151"/>
    </row>
    <row r="117" spans="1:17" ht="18.899999999999999" customHeight="1" x14ac:dyDescent="0.25">
      <c r="A117" s="139">
        <v>111</v>
      </c>
      <c r="B117" s="164"/>
      <c r="C117" s="164"/>
      <c r="D117" s="145"/>
      <c r="E117" s="142"/>
      <c r="F117" s="151"/>
      <c r="G117" s="151"/>
      <c r="H117" s="154"/>
      <c r="I117" s="155"/>
      <c r="J117" s="146" t="e">
        <f>IF(AND(Q117="",#REF!&gt;0,#REF!&lt;5),K117,0)</f>
        <v>#REF!</v>
      </c>
      <c r="K117" s="147" t="str">
        <f>IF(D117="","ZZZ9",IF(AND(#REF!&gt;0,#REF!&lt;5),D117&amp;#REF!,D117&amp;"9"))</f>
        <v>ZZZ9</v>
      </c>
      <c r="L117" s="148">
        <f t="shared" si="0"/>
        <v>999</v>
      </c>
      <c r="M117" s="161">
        <f t="shared" si="1"/>
        <v>999</v>
      </c>
      <c r="N117" s="157"/>
      <c r="O117" s="151"/>
      <c r="P117" s="150">
        <f t="shared" si="2"/>
        <v>999</v>
      </c>
      <c r="Q117" s="151"/>
    </row>
    <row r="118" spans="1:17" ht="18.899999999999999" customHeight="1" x14ac:dyDescent="0.25">
      <c r="A118" s="139">
        <v>112</v>
      </c>
      <c r="B118" s="164"/>
      <c r="C118" s="164"/>
      <c r="D118" s="145"/>
      <c r="E118" s="142"/>
      <c r="F118" s="151"/>
      <c r="G118" s="151"/>
      <c r="H118" s="154"/>
      <c r="I118" s="155"/>
      <c r="J118" s="146" t="e">
        <f>IF(AND(Q118="",#REF!&gt;0,#REF!&lt;5),K118,0)</f>
        <v>#REF!</v>
      </c>
      <c r="K118" s="147" t="str">
        <f>IF(D118="","ZZZ9",IF(AND(#REF!&gt;0,#REF!&lt;5),D118&amp;#REF!,D118&amp;"9"))</f>
        <v>ZZZ9</v>
      </c>
      <c r="L118" s="148">
        <f t="shared" si="0"/>
        <v>999</v>
      </c>
      <c r="M118" s="161">
        <f t="shared" si="1"/>
        <v>999</v>
      </c>
      <c r="N118" s="157"/>
      <c r="O118" s="151"/>
      <c r="P118" s="150">
        <f t="shared" si="2"/>
        <v>999</v>
      </c>
      <c r="Q118" s="151"/>
    </row>
    <row r="119" spans="1:17" ht="18.899999999999999" customHeight="1" x14ac:dyDescent="0.25">
      <c r="A119" s="139">
        <v>113</v>
      </c>
      <c r="B119" s="164"/>
      <c r="C119" s="164"/>
      <c r="D119" s="145"/>
      <c r="E119" s="142"/>
      <c r="F119" s="151"/>
      <c r="G119" s="151"/>
      <c r="H119" s="154"/>
      <c r="I119" s="155"/>
      <c r="J119" s="146" t="e">
        <f>IF(AND(Q119="",#REF!&gt;0,#REF!&lt;5),K119,0)</f>
        <v>#REF!</v>
      </c>
      <c r="K119" s="147" t="str">
        <f>IF(D119="","ZZZ9",IF(AND(#REF!&gt;0,#REF!&lt;5),D119&amp;#REF!,D119&amp;"9"))</f>
        <v>ZZZ9</v>
      </c>
      <c r="L119" s="148">
        <f t="shared" si="0"/>
        <v>999</v>
      </c>
      <c r="M119" s="161">
        <f t="shared" si="1"/>
        <v>999</v>
      </c>
      <c r="N119" s="157"/>
      <c r="O119" s="151"/>
      <c r="P119" s="150">
        <f t="shared" si="2"/>
        <v>999</v>
      </c>
      <c r="Q119" s="151"/>
    </row>
    <row r="120" spans="1:17" ht="18.899999999999999" customHeight="1" x14ac:dyDescent="0.25">
      <c r="A120" s="139">
        <v>114</v>
      </c>
      <c r="B120" s="164"/>
      <c r="C120" s="164"/>
      <c r="D120" s="145"/>
      <c r="E120" s="142"/>
      <c r="F120" s="151"/>
      <c r="G120" s="151"/>
      <c r="H120" s="154"/>
      <c r="I120" s="155"/>
      <c r="J120" s="146" t="e">
        <f>IF(AND(Q120="",#REF!&gt;0,#REF!&lt;5),K120,0)</f>
        <v>#REF!</v>
      </c>
      <c r="K120" s="147" t="str">
        <f>IF(D120="","ZZZ9",IF(AND(#REF!&gt;0,#REF!&lt;5),D120&amp;#REF!,D120&amp;"9"))</f>
        <v>ZZZ9</v>
      </c>
      <c r="L120" s="148">
        <f t="shared" si="0"/>
        <v>999</v>
      </c>
      <c r="M120" s="161">
        <f t="shared" si="1"/>
        <v>999</v>
      </c>
      <c r="N120" s="157"/>
      <c r="O120" s="151"/>
      <c r="P120" s="150">
        <f t="shared" si="2"/>
        <v>999</v>
      </c>
      <c r="Q120" s="151"/>
    </row>
    <row r="121" spans="1:17" ht="18.899999999999999" customHeight="1" x14ac:dyDescent="0.25">
      <c r="A121" s="139">
        <v>115</v>
      </c>
      <c r="B121" s="164"/>
      <c r="C121" s="164"/>
      <c r="D121" s="145"/>
      <c r="E121" s="142"/>
      <c r="F121" s="151"/>
      <c r="G121" s="151"/>
      <c r="H121" s="154"/>
      <c r="I121" s="155"/>
      <c r="J121" s="146" t="e">
        <f>IF(AND(Q121="",#REF!&gt;0,#REF!&lt;5),K121,0)</f>
        <v>#REF!</v>
      </c>
      <c r="K121" s="147" t="str">
        <f>IF(D121="","ZZZ9",IF(AND(#REF!&gt;0,#REF!&lt;5),D121&amp;#REF!,D121&amp;"9"))</f>
        <v>ZZZ9</v>
      </c>
      <c r="L121" s="148">
        <f t="shared" si="0"/>
        <v>999</v>
      </c>
      <c r="M121" s="161">
        <f t="shared" si="1"/>
        <v>999</v>
      </c>
      <c r="N121" s="157"/>
      <c r="O121" s="151"/>
      <c r="P121" s="150">
        <f t="shared" si="2"/>
        <v>999</v>
      </c>
      <c r="Q121" s="151"/>
    </row>
    <row r="122" spans="1:17" ht="18.899999999999999" customHeight="1" x14ac:dyDescent="0.25">
      <c r="A122" s="139">
        <v>116</v>
      </c>
      <c r="B122" s="164"/>
      <c r="C122" s="164"/>
      <c r="D122" s="145"/>
      <c r="E122" s="142"/>
      <c r="F122" s="151"/>
      <c r="G122" s="151"/>
      <c r="H122" s="154"/>
      <c r="I122" s="155"/>
      <c r="J122" s="146" t="e">
        <f>IF(AND(Q122="",#REF!&gt;0,#REF!&lt;5),K122,0)</f>
        <v>#REF!</v>
      </c>
      <c r="K122" s="147" t="str">
        <f>IF(D122="","ZZZ9",IF(AND(#REF!&gt;0,#REF!&lt;5),D122&amp;#REF!,D122&amp;"9"))</f>
        <v>ZZZ9</v>
      </c>
      <c r="L122" s="148">
        <f t="shared" si="0"/>
        <v>999</v>
      </c>
      <c r="M122" s="161">
        <f t="shared" si="1"/>
        <v>999</v>
      </c>
      <c r="N122" s="157"/>
      <c r="O122" s="151"/>
      <c r="P122" s="150">
        <f t="shared" si="2"/>
        <v>999</v>
      </c>
      <c r="Q122" s="151"/>
    </row>
    <row r="123" spans="1:17" ht="18.899999999999999" customHeight="1" x14ac:dyDescent="0.25">
      <c r="A123" s="139">
        <v>117</v>
      </c>
      <c r="B123" s="164"/>
      <c r="C123" s="164"/>
      <c r="D123" s="145"/>
      <c r="E123" s="142"/>
      <c r="F123" s="151"/>
      <c r="G123" s="151"/>
      <c r="H123" s="154"/>
      <c r="I123" s="155"/>
      <c r="J123" s="146" t="e">
        <f>IF(AND(Q123="",#REF!&gt;0,#REF!&lt;5),K123,0)</f>
        <v>#REF!</v>
      </c>
      <c r="K123" s="147" t="str">
        <f>IF(D123="","ZZZ9",IF(AND(#REF!&gt;0,#REF!&lt;5),D123&amp;#REF!,D123&amp;"9"))</f>
        <v>ZZZ9</v>
      </c>
      <c r="L123" s="148">
        <f t="shared" si="0"/>
        <v>999</v>
      </c>
      <c r="M123" s="161">
        <f t="shared" si="1"/>
        <v>999</v>
      </c>
      <c r="N123" s="157"/>
      <c r="O123" s="151"/>
      <c r="P123" s="150">
        <f t="shared" si="2"/>
        <v>999</v>
      </c>
      <c r="Q123" s="151"/>
    </row>
    <row r="124" spans="1:17" ht="18.899999999999999" customHeight="1" x14ac:dyDescent="0.25">
      <c r="A124" s="139">
        <v>118</v>
      </c>
      <c r="B124" s="164"/>
      <c r="C124" s="164"/>
      <c r="D124" s="145"/>
      <c r="E124" s="142"/>
      <c r="F124" s="151"/>
      <c r="G124" s="151"/>
      <c r="H124" s="154"/>
      <c r="I124" s="155"/>
      <c r="J124" s="146" t="e">
        <f>IF(AND(Q124="",#REF!&gt;0,#REF!&lt;5),K124,0)</f>
        <v>#REF!</v>
      </c>
      <c r="K124" s="147" t="str">
        <f>IF(D124="","ZZZ9",IF(AND(#REF!&gt;0,#REF!&lt;5),D124&amp;#REF!,D124&amp;"9"))</f>
        <v>ZZZ9</v>
      </c>
      <c r="L124" s="148">
        <f t="shared" si="0"/>
        <v>999</v>
      </c>
      <c r="M124" s="161">
        <f t="shared" si="1"/>
        <v>999</v>
      </c>
      <c r="N124" s="157"/>
      <c r="O124" s="151"/>
      <c r="P124" s="150">
        <f t="shared" si="2"/>
        <v>999</v>
      </c>
      <c r="Q124" s="151"/>
    </row>
    <row r="125" spans="1:17" ht="18.899999999999999" customHeight="1" x14ac:dyDescent="0.25">
      <c r="A125" s="139">
        <v>119</v>
      </c>
      <c r="B125" s="164"/>
      <c r="C125" s="164"/>
      <c r="D125" s="145"/>
      <c r="E125" s="142"/>
      <c r="F125" s="151"/>
      <c r="G125" s="151"/>
      <c r="H125" s="154"/>
      <c r="I125" s="155"/>
      <c r="J125" s="146" t="e">
        <f>IF(AND(Q125="",#REF!&gt;0,#REF!&lt;5),K125,0)</f>
        <v>#REF!</v>
      </c>
      <c r="K125" s="147" t="str">
        <f>IF(D125="","ZZZ9",IF(AND(#REF!&gt;0,#REF!&lt;5),D125&amp;#REF!,D125&amp;"9"))</f>
        <v>ZZZ9</v>
      </c>
      <c r="L125" s="148">
        <f t="shared" si="0"/>
        <v>999</v>
      </c>
      <c r="M125" s="161">
        <f t="shared" si="1"/>
        <v>999</v>
      </c>
      <c r="N125" s="157"/>
      <c r="O125" s="151"/>
      <c r="P125" s="150">
        <f t="shared" si="2"/>
        <v>999</v>
      </c>
      <c r="Q125" s="151"/>
    </row>
    <row r="126" spans="1:17" ht="18.899999999999999" customHeight="1" x14ac:dyDescent="0.25">
      <c r="A126" s="139">
        <v>120</v>
      </c>
      <c r="B126" s="164"/>
      <c r="C126" s="164"/>
      <c r="D126" s="145"/>
      <c r="E126" s="142"/>
      <c r="F126" s="151"/>
      <c r="G126" s="151"/>
      <c r="H126" s="154"/>
      <c r="I126" s="155"/>
      <c r="J126" s="146" t="e">
        <f>IF(AND(Q126="",#REF!&gt;0,#REF!&lt;5),K126,0)</f>
        <v>#REF!</v>
      </c>
      <c r="K126" s="147" t="str">
        <f>IF(D126="","ZZZ9",IF(AND(#REF!&gt;0,#REF!&lt;5),D126&amp;#REF!,D126&amp;"9"))</f>
        <v>ZZZ9</v>
      </c>
      <c r="L126" s="148">
        <f t="shared" si="0"/>
        <v>999</v>
      </c>
      <c r="M126" s="161">
        <f t="shared" si="1"/>
        <v>999</v>
      </c>
      <c r="N126" s="157"/>
      <c r="O126" s="151"/>
      <c r="P126" s="150">
        <f t="shared" si="2"/>
        <v>999</v>
      </c>
      <c r="Q126" s="151"/>
    </row>
    <row r="127" spans="1:17" ht="18.899999999999999" customHeight="1" x14ac:dyDescent="0.25">
      <c r="A127" s="139">
        <v>121</v>
      </c>
      <c r="B127" s="164"/>
      <c r="C127" s="164"/>
      <c r="D127" s="145"/>
      <c r="E127" s="142"/>
      <c r="F127" s="151"/>
      <c r="G127" s="151"/>
      <c r="H127" s="154"/>
      <c r="I127" s="155"/>
      <c r="J127" s="146" t="e">
        <f>IF(AND(Q127="",#REF!&gt;0,#REF!&lt;5),K127,0)</f>
        <v>#REF!</v>
      </c>
      <c r="K127" s="147" t="str">
        <f>IF(D127="","ZZZ9",IF(AND(#REF!&gt;0,#REF!&lt;5),D127&amp;#REF!,D127&amp;"9"))</f>
        <v>ZZZ9</v>
      </c>
      <c r="L127" s="148">
        <f t="shared" si="0"/>
        <v>999</v>
      </c>
      <c r="M127" s="161">
        <f t="shared" si="1"/>
        <v>999</v>
      </c>
      <c r="N127" s="157"/>
      <c r="O127" s="151"/>
      <c r="P127" s="150">
        <f t="shared" si="2"/>
        <v>999</v>
      </c>
      <c r="Q127" s="151"/>
    </row>
    <row r="128" spans="1:17" ht="18.899999999999999" customHeight="1" x14ac:dyDescent="0.25">
      <c r="A128" s="139">
        <v>122</v>
      </c>
      <c r="B128" s="164"/>
      <c r="C128" s="164"/>
      <c r="D128" s="145"/>
      <c r="E128" s="142"/>
      <c r="F128" s="151"/>
      <c r="G128" s="151"/>
      <c r="H128" s="154"/>
      <c r="I128" s="155"/>
      <c r="J128" s="146" t="e">
        <f>IF(AND(Q128="",#REF!&gt;0,#REF!&lt;5),K128,0)</f>
        <v>#REF!</v>
      </c>
      <c r="K128" s="147" t="str">
        <f>IF(D128="","ZZZ9",IF(AND(#REF!&gt;0,#REF!&lt;5),D128&amp;#REF!,D128&amp;"9"))</f>
        <v>ZZZ9</v>
      </c>
      <c r="L128" s="148">
        <f t="shared" si="0"/>
        <v>999</v>
      </c>
      <c r="M128" s="161">
        <f t="shared" si="1"/>
        <v>999</v>
      </c>
      <c r="N128" s="157"/>
      <c r="O128" s="151"/>
      <c r="P128" s="150">
        <f t="shared" si="2"/>
        <v>999</v>
      </c>
      <c r="Q128" s="151"/>
    </row>
    <row r="129" spans="1:17" ht="18.899999999999999" customHeight="1" x14ac:dyDescent="0.25">
      <c r="A129" s="139">
        <v>123</v>
      </c>
      <c r="B129" s="164"/>
      <c r="C129" s="164"/>
      <c r="D129" s="145"/>
      <c r="E129" s="142"/>
      <c r="F129" s="151"/>
      <c r="G129" s="151"/>
      <c r="H129" s="154"/>
      <c r="I129" s="155"/>
      <c r="J129" s="146" t="e">
        <f>IF(AND(Q129="",#REF!&gt;0,#REF!&lt;5),K129,0)</f>
        <v>#REF!</v>
      </c>
      <c r="K129" s="147" t="str">
        <f>IF(D129="","ZZZ9",IF(AND(#REF!&gt;0,#REF!&lt;5),D129&amp;#REF!,D129&amp;"9"))</f>
        <v>ZZZ9</v>
      </c>
      <c r="L129" s="148">
        <f t="shared" si="0"/>
        <v>999</v>
      </c>
      <c r="M129" s="161">
        <f t="shared" si="1"/>
        <v>999</v>
      </c>
      <c r="N129" s="157"/>
      <c r="O129" s="151"/>
      <c r="P129" s="150">
        <f t="shared" si="2"/>
        <v>999</v>
      </c>
      <c r="Q129" s="151"/>
    </row>
    <row r="130" spans="1:17" ht="18.899999999999999" customHeight="1" x14ac:dyDescent="0.25">
      <c r="A130" s="139">
        <v>124</v>
      </c>
      <c r="B130" s="164"/>
      <c r="C130" s="164"/>
      <c r="D130" s="145"/>
      <c r="E130" s="142"/>
      <c r="F130" s="151"/>
      <c r="G130" s="151"/>
      <c r="H130" s="154"/>
      <c r="I130" s="155"/>
      <c r="J130" s="146" t="e">
        <f>IF(AND(Q130="",#REF!&gt;0,#REF!&lt;5),K130,0)</f>
        <v>#REF!</v>
      </c>
      <c r="K130" s="147" t="str">
        <f>IF(D130="","ZZZ9",IF(AND(#REF!&gt;0,#REF!&lt;5),D130&amp;#REF!,D130&amp;"9"))</f>
        <v>ZZZ9</v>
      </c>
      <c r="L130" s="148">
        <f t="shared" si="0"/>
        <v>999</v>
      </c>
      <c r="M130" s="161">
        <f t="shared" si="1"/>
        <v>999</v>
      </c>
      <c r="N130" s="157"/>
      <c r="O130" s="151"/>
      <c r="P130" s="150">
        <f t="shared" si="2"/>
        <v>999</v>
      </c>
      <c r="Q130" s="151"/>
    </row>
    <row r="131" spans="1:17" ht="18.899999999999999" customHeight="1" x14ac:dyDescent="0.25">
      <c r="A131" s="139">
        <v>125</v>
      </c>
      <c r="B131" s="164"/>
      <c r="C131" s="164"/>
      <c r="D131" s="145"/>
      <c r="E131" s="142"/>
      <c r="F131" s="151"/>
      <c r="G131" s="151"/>
      <c r="H131" s="154"/>
      <c r="I131" s="155"/>
      <c r="J131" s="146" t="e">
        <f>IF(AND(Q131="",#REF!&gt;0,#REF!&lt;5),K131,0)</f>
        <v>#REF!</v>
      </c>
      <c r="K131" s="147" t="str">
        <f>IF(D131="","ZZZ9",IF(AND(#REF!&gt;0,#REF!&lt;5),D131&amp;#REF!,D131&amp;"9"))</f>
        <v>ZZZ9</v>
      </c>
      <c r="L131" s="148">
        <f t="shared" si="0"/>
        <v>999</v>
      </c>
      <c r="M131" s="161">
        <f t="shared" si="1"/>
        <v>999</v>
      </c>
      <c r="N131" s="157"/>
      <c r="O131" s="151"/>
      <c r="P131" s="150">
        <f t="shared" si="2"/>
        <v>999</v>
      </c>
      <c r="Q131" s="151"/>
    </row>
    <row r="132" spans="1:17" ht="18.899999999999999" customHeight="1" x14ac:dyDescent="0.25">
      <c r="A132" s="139">
        <v>126</v>
      </c>
      <c r="B132" s="164"/>
      <c r="C132" s="164"/>
      <c r="D132" s="145"/>
      <c r="E132" s="142"/>
      <c r="F132" s="151"/>
      <c r="G132" s="151"/>
      <c r="H132" s="154"/>
      <c r="I132" s="155"/>
      <c r="J132" s="146" t="e">
        <f>IF(AND(Q132="",#REF!&gt;0,#REF!&lt;5),K132,0)</f>
        <v>#REF!</v>
      </c>
      <c r="K132" s="147" t="str">
        <f>IF(D132="","ZZZ9",IF(AND(#REF!&gt;0,#REF!&lt;5),D132&amp;#REF!,D132&amp;"9"))</f>
        <v>ZZZ9</v>
      </c>
      <c r="L132" s="148">
        <f t="shared" si="0"/>
        <v>999</v>
      </c>
      <c r="M132" s="161">
        <f t="shared" si="1"/>
        <v>999</v>
      </c>
      <c r="N132" s="157"/>
      <c r="O132" s="151"/>
      <c r="P132" s="150">
        <f t="shared" si="2"/>
        <v>999</v>
      </c>
      <c r="Q132" s="151"/>
    </row>
    <row r="133" spans="1:17" ht="18.899999999999999" customHeight="1" x14ac:dyDescent="0.25">
      <c r="A133" s="139">
        <v>127</v>
      </c>
      <c r="B133" s="164"/>
      <c r="C133" s="164"/>
      <c r="D133" s="145"/>
      <c r="E133" s="142"/>
      <c r="F133" s="151"/>
      <c r="G133" s="151"/>
      <c r="H133" s="154"/>
      <c r="I133" s="155"/>
      <c r="J133" s="146" t="e">
        <f>IF(AND(Q133="",#REF!&gt;0,#REF!&lt;5),K133,0)</f>
        <v>#REF!</v>
      </c>
      <c r="K133" s="147" t="str">
        <f>IF(D133="","ZZZ9",IF(AND(#REF!&gt;0,#REF!&lt;5),D133&amp;#REF!,D133&amp;"9"))</f>
        <v>ZZZ9</v>
      </c>
      <c r="L133" s="148">
        <f t="shared" si="0"/>
        <v>999</v>
      </c>
      <c r="M133" s="161">
        <f t="shared" si="1"/>
        <v>999</v>
      </c>
      <c r="N133" s="157"/>
      <c r="O133" s="151"/>
      <c r="P133" s="150">
        <f t="shared" si="2"/>
        <v>999</v>
      </c>
      <c r="Q133" s="151"/>
    </row>
    <row r="134" spans="1:17" ht="18.899999999999999" customHeight="1" x14ac:dyDescent="0.25">
      <c r="A134" s="139">
        <v>128</v>
      </c>
      <c r="B134" s="164"/>
      <c r="C134" s="164"/>
      <c r="D134" s="145"/>
      <c r="E134" s="142"/>
      <c r="F134" s="151"/>
      <c r="G134" s="151"/>
      <c r="H134" s="154"/>
      <c r="I134" s="155"/>
      <c r="J134" s="146" t="e">
        <f>IF(AND(Q134="",#REF!&gt;0,#REF!&lt;5),K134,0)</f>
        <v>#REF!</v>
      </c>
      <c r="K134" s="147" t="str">
        <f>IF(D134="","ZZZ9",IF(AND(#REF!&gt;0,#REF!&lt;5),D134&amp;#REF!,D134&amp;"9"))</f>
        <v>ZZZ9</v>
      </c>
      <c r="L134" s="148">
        <f t="shared" si="0"/>
        <v>999</v>
      </c>
      <c r="M134" s="161">
        <f t="shared" si="1"/>
        <v>999</v>
      </c>
      <c r="N134" s="157"/>
      <c r="O134" s="155"/>
      <c r="P134" s="169">
        <f t="shared" si="2"/>
        <v>999</v>
      </c>
      <c r="Q134" s="155"/>
    </row>
    <row r="135" spans="1:17" x14ac:dyDescent="0.25">
      <c r="A135" s="139">
        <v>129</v>
      </c>
      <c r="B135" s="164"/>
      <c r="C135" s="164"/>
      <c r="D135" s="145"/>
      <c r="E135" s="142"/>
      <c r="F135" s="151"/>
      <c r="G135" s="151"/>
      <c r="H135" s="154"/>
      <c r="I135" s="155"/>
      <c r="J135" s="146" t="e">
        <f>IF(AND(Q135="",#REF!&gt;0,#REF!&lt;5),K135,0)</f>
        <v>#REF!</v>
      </c>
      <c r="K135" s="147" t="str">
        <f>IF(D135="","ZZZ9",IF(AND(#REF!&gt;0,#REF!&lt;5),D135&amp;#REF!,D135&amp;"9"))</f>
        <v>ZZZ9</v>
      </c>
      <c r="L135" s="148">
        <f t="shared" si="0"/>
        <v>999</v>
      </c>
      <c r="M135" s="161">
        <f t="shared" si="1"/>
        <v>999</v>
      </c>
      <c r="N135" s="157"/>
      <c r="O135" s="151"/>
      <c r="P135" s="150">
        <f t="shared" si="2"/>
        <v>999</v>
      </c>
      <c r="Q135" s="151"/>
    </row>
    <row r="136" spans="1:17" x14ac:dyDescent="0.25">
      <c r="A136" s="139">
        <v>130</v>
      </c>
      <c r="B136" s="164"/>
      <c r="C136" s="164"/>
      <c r="D136" s="145"/>
      <c r="E136" s="142"/>
      <c r="F136" s="151"/>
      <c r="G136" s="151"/>
      <c r="H136" s="154"/>
      <c r="I136" s="155"/>
      <c r="J136" s="146" t="e">
        <f>IF(AND(Q136="",#REF!&gt;0,#REF!&lt;5),K136,0)</f>
        <v>#REF!</v>
      </c>
      <c r="K136" s="147" t="str">
        <f>IF(D136="","ZZZ9",IF(AND(#REF!&gt;0,#REF!&lt;5),D136&amp;#REF!,D136&amp;"9"))</f>
        <v>ZZZ9</v>
      </c>
      <c r="L136" s="148">
        <f t="shared" si="0"/>
        <v>999</v>
      </c>
      <c r="M136" s="161">
        <f t="shared" si="1"/>
        <v>999</v>
      </c>
      <c r="N136" s="157"/>
      <c r="O136" s="151"/>
      <c r="P136" s="150">
        <f t="shared" si="2"/>
        <v>999</v>
      </c>
      <c r="Q136" s="151"/>
    </row>
    <row r="137" spans="1:17" x14ac:dyDescent="0.25">
      <c r="A137" s="139">
        <v>131</v>
      </c>
      <c r="B137" s="164"/>
      <c r="C137" s="164"/>
      <c r="D137" s="145"/>
      <c r="E137" s="142"/>
      <c r="F137" s="151"/>
      <c r="G137" s="151"/>
      <c r="H137" s="154"/>
      <c r="I137" s="155"/>
      <c r="J137" s="146" t="e">
        <f>IF(AND(Q137="",#REF!&gt;0,#REF!&lt;5),K137,0)</f>
        <v>#REF!</v>
      </c>
      <c r="K137" s="147" t="str">
        <f>IF(D137="","ZZZ9",IF(AND(#REF!&gt;0,#REF!&lt;5),D137&amp;#REF!,D137&amp;"9"))</f>
        <v>ZZZ9</v>
      </c>
      <c r="L137" s="148">
        <f t="shared" si="0"/>
        <v>999</v>
      </c>
      <c r="M137" s="161">
        <f t="shared" si="1"/>
        <v>999</v>
      </c>
      <c r="N137" s="157"/>
      <c r="O137" s="151"/>
      <c r="P137" s="150">
        <f t="shared" si="2"/>
        <v>999</v>
      </c>
      <c r="Q137" s="151"/>
    </row>
    <row r="138" spans="1:17" x14ac:dyDescent="0.25">
      <c r="A138" s="139">
        <v>132</v>
      </c>
      <c r="B138" s="164"/>
      <c r="C138" s="164"/>
      <c r="D138" s="145"/>
      <c r="E138" s="142"/>
      <c r="F138" s="151"/>
      <c r="G138" s="151"/>
      <c r="H138" s="154"/>
      <c r="I138" s="155"/>
      <c r="J138" s="146" t="e">
        <f>IF(AND(Q138="",#REF!&gt;0,#REF!&lt;5),K138,0)</f>
        <v>#REF!</v>
      </c>
      <c r="K138" s="147" t="str">
        <f>IF(D138="","ZZZ9",IF(AND(#REF!&gt;0,#REF!&lt;5),D138&amp;#REF!,D138&amp;"9"))</f>
        <v>ZZZ9</v>
      </c>
      <c r="L138" s="148">
        <f t="shared" si="0"/>
        <v>999</v>
      </c>
      <c r="M138" s="161">
        <f t="shared" si="1"/>
        <v>999</v>
      </c>
      <c r="N138" s="157"/>
      <c r="O138" s="151"/>
      <c r="P138" s="150">
        <f t="shared" si="2"/>
        <v>999</v>
      </c>
      <c r="Q138" s="151"/>
    </row>
    <row r="139" spans="1:17" x14ac:dyDescent="0.25">
      <c r="A139" s="139">
        <v>133</v>
      </c>
      <c r="B139" s="164"/>
      <c r="C139" s="164"/>
      <c r="D139" s="145"/>
      <c r="E139" s="142"/>
      <c r="F139" s="151"/>
      <c r="G139" s="151"/>
      <c r="H139" s="154"/>
      <c r="I139" s="155"/>
      <c r="J139" s="146" t="e">
        <f>IF(AND(Q139="",#REF!&gt;0,#REF!&lt;5),K139,0)</f>
        <v>#REF!</v>
      </c>
      <c r="K139" s="147" t="str">
        <f>IF(D139="","ZZZ9",IF(AND(#REF!&gt;0,#REF!&lt;5),D139&amp;#REF!,D139&amp;"9"))</f>
        <v>ZZZ9</v>
      </c>
      <c r="L139" s="148">
        <f t="shared" si="0"/>
        <v>999</v>
      </c>
      <c r="M139" s="161">
        <f t="shared" si="1"/>
        <v>999</v>
      </c>
      <c r="N139" s="157"/>
      <c r="O139" s="151"/>
      <c r="P139" s="150">
        <f t="shared" si="2"/>
        <v>999</v>
      </c>
      <c r="Q139" s="151"/>
    </row>
    <row r="140" spans="1:17" x14ac:dyDescent="0.25">
      <c r="A140" s="139">
        <v>134</v>
      </c>
      <c r="B140" s="164"/>
      <c r="C140" s="164"/>
      <c r="D140" s="145"/>
      <c r="E140" s="142"/>
      <c r="F140" s="151"/>
      <c r="G140" s="151"/>
      <c r="H140" s="154"/>
      <c r="I140" s="155"/>
      <c r="J140" s="146" t="e">
        <f>IF(AND(Q140="",#REF!&gt;0,#REF!&lt;5),K140,0)</f>
        <v>#REF!</v>
      </c>
      <c r="K140" s="147" t="str">
        <f>IF(D140="","ZZZ9",IF(AND(#REF!&gt;0,#REF!&lt;5),D140&amp;#REF!,D140&amp;"9"))</f>
        <v>ZZZ9</v>
      </c>
      <c r="L140" s="148">
        <f t="shared" si="0"/>
        <v>999</v>
      </c>
      <c r="M140" s="161">
        <f t="shared" si="1"/>
        <v>999</v>
      </c>
      <c r="N140" s="157"/>
      <c r="O140" s="151"/>
      <c r="P140" s="150">
        <f t="shared" si="2"/>
        <v>999</v>
      </c>
      <c r="Q140" s="151"/>
    </row>
    <row r="141" spans="1:17" x14ac:dyDescent="0.25">
      <c r="A141" s="139">
        <v>135</v>
      </c>
      <c r="B141" s="164"/>
      <c r="C141" s="164"/>
      <c r="D141" s="145"/>
      <c r="E141" s="142"/>
      <c r="F141" s="151"/>
      <c r="G141" s="151"/>
      <c r="H141" s="154"/>
      <c r="I141" s="155"/>
      <c r="J141" s="146" t="e">
        <f>IF(AND(Q141="",#REF!&gt;0,#REF!&lt;5),K141,0)</f>
        <v>#REF!</v>
      </c>
      <c r="K141" s="147" t="str">
        <f>IF(D141="","ZZZ9",IF(AND(#REF!&gt;0,#REF!&lt;5),D141&amp;#REF!,D141&amp;"9"))</f>
        <v>ZZZ9</v>
      </c>
      <c r="L141" s="148">
        <f t="shared" si="0"/>
        <v>999</v>
      </c>
      <c r="M141" s="161">
        <f t="shared" si="1"/>
        <v>999</v>
      </c>
      <c r="N141" s="157"/>
      <c r="O141" s="155"/>
      <c r="P141" s="169">
        <f t="shared" si="2"/>
        <v>999</v>
      </c>
      <c r="Q141" s="155"/>
    </row>
    <row r="142" spans="1:17" x14ac:dyDescent="0.25">
      <c r="A142" s="139">
        <v>136</v>
      </c>
      <c r="B142" s="164"/>
      <c r="C142" s="164"/>
      <c r="D142" s="145"/>
      <c r="E142" s="142"/>
      <c r="F142" s="151"/>
      <c r="G142" s="151"/>
      <c r="H142" s="154"/>
      <c r="I142" s="155"/>
      <c r="J142" s="146" t="e">
        <f>IF(AND(Q142="",#REF!&gt;0,#REF!&lt;5),K142,0)</f>
        <v>#REF!</v>
      </c>
      <c r="K142" s="147" t="str">
        <f>IF(D142="","ZZZ9",IF(AND(#REF!&gt;0,#REF!&lt;5),D142&amp;#REF!,D142&amp;"9"))</f>
        <v>ZZZ9</v>
      </c>
      <c r="L142" s="148">
        <f t="shared" si="0"/>
        <v>999</v>
      </c>
      <c r="M142" s="161">
        <f t="shared" si="1"/>
        <v>999</v>
      </c>
      <c r="N142" s="157"/>
      <c r="O142" s="151"/>
      <c r="P142" s="150">
        <f t="shared" si="2"/>
        <v>999</v>
      </c>
      <c r="Q142" s="151"/>
    </row>
    <row r="143" spans="1:17" x14ac:dyDescent="0.25">
      <c r="A143" s="139">
        <v>137</v>
      </c>
      <c r="B143" s="164"/>
      <c r="C143" s="164"/>
      <c r="D143" s="145"/>
      <c r="E143" s="142"/>
      <c r="F143" s="151"/>
      <c r="G143" s="151"/>
      <c r="H143" s="154"/>
      <c r="I143" s="155"/>
      <c r="J143" s="146" t="e">
        <f>IF(AND(Q143="",#REF!&gt;0,#REF!&lt;5),K143,0)</f>
        <v>#REF!</v>
      </c>
      <c r="K143" s="147" t="str">
        <f>IF(D143="","ZZZ9",IF(AND(#REF!&gt;0,#REF!&lt;5),D143&amp;#REF!,D143&amp;"9"))</f>
        <v>ZZZ9</v>
      </c>
      <c r="L143" s="148">
        <f t="shared" si="0"/>
        <v>999</v>
      </c>
      <c r="M143" s="161">
        <f t="shared" si="1"/>
        <v>999</v>
      </c>
      <c r="N143" s="157"/>
      <c r="O143" s="151"/>
      <c r="P143" s="150">
        <f t="shared" si="2"/>
        <v>999</v>
      </c>
      <c r="Q143" s="151"/>
    </row>
    <row r="144" spans="1:17" x14ac:dyDescent="0.25">
      <c r="A144" s="139">
        <v>138</v>
      </c>
      <c r="B144" s="164"/>
      <c r="C144" s="164"/>
      <c r="D144" s="145"/>
      <c r="E144" s="142"/>
      <c r="F144" s="151"/>
      <c r="G144" s="151"/>
      <c r="H144" s="154"/>
      <c r="I144" s="155"/>
      <c r="J144" s="146" t="e">
        <f>IF(AND(Q144="",#REF!&gt;0,#REF!&lt;5),K144,0)</f>
        <v>#REF!</v>
      </c>
      <c r="K144" s="147" t="str">
        <f>IF(D144="","ZZZ9",IF(AND(#REF!&gt;0,#REF!&lt;5),D144&amp;#REF!,D144&amp;"9"))</f>
        <v>ZZZ9</v>
      </c>
      <c r="L144" s="148">
        <f t="shared" si="0"/>
        <v>999</v>
      </c>
      <c r="M144" s="161">
        <f t="shared" si="1"/>
        <v>999</v>
      </c>
      <c r="N144" s="157"/>
      <c r="O144" s="151"/>
      <c r="P144" s="150">
        <f t="shared" si="2"/>
        <v>999</v>
      </c>
      <c r="Q144" s="151"/>
    </row>
    <row r="145" spans="1:17" x14ac:dyDescent="0.25">
      <c r="A145" s="139">
        <v>139</v>
      </c>
      <c r="B145" s="164"/>
      <c r="C145" s="164"/>
      <c r="D145" s="145"/>
      <c r="E145" s="142"/>
      <c r="F145" s="151"/>
      <c r="G145" s="151"/>
      <c r="H145" s="154"/>
      <c r="I145" s="155"/>
      <c r="J145" s="146" t="e">
        <f>IF(AND(Q145="",#REF!&gt;0,#REF!&lt;5),K145,0)</f>
        <v>#REF!</v>
      </c>
      <c r="K145" s="147" t="str">
        <f>IF(D145="","ZZZ9",IF(AND(#REF!&gt;0,#REF!&lt;5),D145&amp;#REF!,D145&amp;"9"))</f>
        <v>ZZZ9</v>
      </c>
      <c r="L145" s="148">
        <f t="shared" si="0"/>
        <v>999</v>
      </c>
      <c r="M145" s="161">
        <f t="shared" si="1"/>
        <v>999</v>
      </c>
      <c r="N145" s="157"/>
      <c r="O145" s="151"/>
      <c r="P145" s="150">
        <f t="shared" si="2"/>
        <v>999</v>
      </c>
      <c r="Q145" s="151"/>
    </row>
    <row r="146" spans="1:17" x14ac:dyDescent="0.25">
      <c r="A146" s="139">
        <v>140</v>
      </c>
      <c r="B146" s="164"/>
      <c r="C146" s="164"/>
      <c r="D146" s="145"/>
      <c r="E146" s="142"/>
      <c r="F146" s="151"/>
      <c r="G146" s="151"/>
      <c r="H146" s="154"/>
      <c r="I146" s="155"/>
      <c r="J146" s="146" t="e">
        <f>IF(AND(Q146="",#REF!&gt;0,#REF!&lt;5),K146,0)</f>
        <v>#REF!</v>
      </c>
      <c r="K146" s="147" t="str">
        <f>IF(D146="","ZZZ9",IF(AND(#REF!&gt;0,#REF!&lt;5),D146&amp;#REF!,D146&amp;"9"))</f>
        <v>ZZZ9</v>
      </c>
      <c r="L146" s="148">
        <f t="shared" si="0"/>
        <v>999</v>
      </c>
      <c r="M146" s="161">
        <f t="shared" si="1"/>
        <v>999</v>
      </c>
      <c r="N146" s="157"/>
      <c r="O146" s="151"/>
      <c r="P146" s="150">
        <f t="shared" si="2"/>
        <v>999</v>
      </c>
      <c r="Q146" s="151"/>
    </row>
    <row r="147" spans="1:17" x14ac:dyDescent="0.25">
      <c r="A147" s="139">
        <v>141</v>
      </c>
      <c r="B147" s="164"/>
      <c r="C147" s="164"/>
      <c r="D147" s="145"/>
      <c r="E147" s="142"/>
      <c r="F147" s="151"/>
      <c r="G147" s="151"/>
      <c r="H147" s="154"/>
      <c r="I147" s="155"/>
      <c r="J147" s="146" t="e">
        <f>IF(AND(Q147="",#REF!&gt;0,#REF!&lt;5),K147,0)</f>
        <v>#REF!</v>
      </c>
      <c r="K147" s="147" t="str">
        <f>IF(D147="","ZZZ9",IF(AND(#REF!&gt;0,#REF!&lt;5),D147&amp;#REF!,D147&amp;"9"))</f>
        <v>ZZZ9</v>
      </c>
      <c r="L147" s="148">
        <f t="shared" si="0"/>
        <v>999</v>
      </c>
      <c r="M147" s="161">
        <f t="shared" si="1"/>
        <v>999</v>
      </c>
      <c r="N147" s="157"/>
      <c r="O147" s="151"/>
      <c r="P147" s="150">
        <f t="shared" si="2"/>
        <v>999</v>
      </c>
      <c r="Q147" s="151"/>
    </row>
    <row r="148" spans="1:17" x14ac:dyDescent="0.25">
      <c r="A148" s="139">
        <v>142</v>
      </c>
      <c r="B148" s="164"/>
      <c r="C148" s="164"/>
      <c r="D148" s="145"/>
      <c r="E148" s="142"/>
      <c r="F148" s="151"/>
      <c r="G148" s="151"/>
      <c r="H148" s="154"/>
      <c r="I148" s="155"/>
      <c r="J148" s="146" t="e">
        <f>IF(AND(Q148="",#REF!&gt;0,#REF!&lt;5),K148,0)</f>
        <v>#REF!</v>
      </c>
      <c r="K148" s="147" t="str">
        <f>IF(D148="","ZZZ9",IF(AND(#REF!&gt;0,#REF!&lt;5),D148&amp;#REF!,D148&amp;"9"))</f>
        <v>ZZZ9</v>
      </c>
      <c r="L148" s="148">
        <f t="shared" si="0"/>
        <v>999</v>
      </c>
      <c r="M148" s="161">
        <f t="shared" si="1"/>
        <v>999</v>
      </c>
      <c r="N148" s="157"/>
      <c r="O148" s="155"/>
      <c r="P148" s="169">
        <f t="shared" si="2"/>
        <v>999</v>
      </c>
      <c r="Q148" s="155"/>
    </row>
    <row r="149" spans="1:17" x14ac:dyDescent="0.25">
      <c r="A149" s="139">
        <v>143</v>
      </c>
      <c r="B149" s="164"/>
      <c r="C149" s="164"/>
      <c r="D149" s="145"/>
      <c r="E149" s="142"/>
      <c r="F149" s="151"/>
      <c r="G149" s="151"/>
      <c r="H149" s="154"/>
      <c r="I149" s="155"/>
      <c r="J149" s="146" t="e">
        <f>IF(AND(Q149="",#REF!&gt;0,#REF!&lt;5),K149,0)</f>
        <v>#REF!</v>
      </c>
      <c r="K149" s="147" t="str">
        <f>IF(D149="","ZZZ9",IF(AND(#REF!&gt;0,#REF!&lt;5),D149&amp;#REF!,D149&amp;"9"))</f>
        <v>ZZZ9</v>
      </c>
      <c r="L149" s="148">
        <f t="shared" si="0"/>
        <v>999</v>
      </c>
      <c r="M149" s="161">
        <f t="shared" si="1"/>
        <v>999</v>
      </c>
      <c r="N149" s="157"/>
      <c r="O149" s="151"/>
      <c r="P149" s="150">
        <f t="shared" si="2"/>
        <v>999</v>
      </c>
      <c r="Q149" s="151"/>
    </row>
    <row r="150" spans="1:17" x14ac:dyDescent="0.25">
      <c r="A150" s="139">
        <v>144</v>
      </c>
      <c r="B150" s="164"/>
      <c r="C150" s="164"/>
      <c r="D150" s="145"/>
      <c r="E150" s="142"/>
      <c r="F150" s="151"/>
      <c r="G150" s="151"/>
      <c r="H150" s="154"/>
      <c r="I150" s="155"/>
      <c r="J150" s="146" t="e">
        <f>IF(AND(Q150="",#REF!&gt;0,#REF!&lt;5),K150,0)</f>
        <v>#REF!</v>
      </c>
      <c r="K150" s="147" t="str">
        <f>IF(D150="","ZZZ9",IF(AND(#REF!&gt;0,#REF!&lt;5),D150&amp;#REF!,D150&amp;"9"))</f>
        <v>ZZZ9</v>
      </c>
      <c r="L150" s="148">
        <f t="shared" si="0"/>
        <v>999</v>
      </c>
      <c r="M150" s="161">
        <f t="shared" si="1"/>
        <v>999</v>
      </c>
      <c r="N150" s="157"/>
      <c r="O150" s="151"/>
      <c r="P150" s="150">
        <f t="shared" si="2"/>
        <v>999</v>
      </c>
      <c r="Q150" s="151"/>
    </row>
    <row r="151" spans="1:17" x14ac:dyDescent="0.25">
      <c r="A151" s="139">
        <v>145</v>
      </c>
      <c r="B151" s="164"/>
      <c r="C151" s="164"/>
      <c r="D151" s="145"/>
      <c r="E151" s="142"/>
      <c r="F151" s="151"/>
      <c r="G151" s="151"/>
      <c r="H151" s="154"/>
      <c r="I151" s="155"/>
      <c r="J151" s="146" t="e">
        <f>IF(AND(Q151="",#REF!&gt;0,#REF!&lt;5),K151,0)</f>
        <v>#REF!</v>
      </c>
      <c r="K151" s="147" t="str">
        <f>IF(D151="","ZZZ9",IF(AND(#REF!&gt;0,#REF!&lt;5),D151&amp;#REF!,D151&amp;"9"))</f>
        <v>ZZZ9</v>
      </c>
      <c r="L151" s="148">
        <f t="shared" si="0"/>
        <v>999</v>
      </c>
      <c r="M151" s="161">
        <f t="shared" si="1"/>
        <v>999</v>
      </c>
      <c r="N151" s="157"/>
      <c r="O151" s="151"/>
      <c r="P151" s="150">
        <f t="shared" si="2"/>
        <v>999</v>
      </c>
      <c r="Q151" s="151"/>
    </row>
    <row r="152" spans="1:17" x14ac:dyDescent="0.25">
      <c r="A152" s="139">
        <v>146</v>
      </c>
      <c r="B152" s="164"/>
      <c r="C152" s="164"/>
      <c r="D152" s="145"/>
      <c r="E152" s="142"/>
      <c r="F152" s="151"/>
      <c r="G152" s="151"/>
      <c r="H152" s="154"/>
      <c r="I152" s="155"/>
      <c r="J152" s="146" t="e">
        <f>IF(AND(Q152="",#REF!&gt;0,#REF!&lt;5),K152,0)</f>
        <v>#REF!</v>
      </c>
      <c r="K152" s="147" t="str">
        <f>IF(D152="","ZZZ9",IF(AND(#REF!&gt;0,#REF!&lt;5),D152&amp;#REF!,D152&amp;"9"))</f>
        <v>ZZZ9</v>
      </c>
      <c r="L152" s="148">
        <f t="shared" si="0"/>
        <v>999</v>
      </c>
      <c r="M152" s="161">
        <f t="shared" si="1"/>
        <v>999</v>
      </c>
      <c r="N152" s="157"/>
      <c r="O152" s="151"/>
      <c r="P152" s="150">
        <f t="shared" si="2"/>
        <v>999</v>
      </c>
      <c r="Q152" s="151"/>
    </row>
    <row r="153" spans="1:17" x14ac:dyDescent="0.25">
      <c r="A153" s="139">
        <v>147</v>
      </c>
      <c r="B153" s="164"/>
      <c r="C153" s="164"/>
      <c r="D153" s="145"/>
      <c r="E153" s="142"/>
      <c r="F153" s="151"/>
      <c r="G153" s="151"/>
      <c r="H153" s="154"/>
      <c r="I153" s="155"/>
      <c r="J153" s="146" t="e">
        <f>IF(AND(Q153="",#REF!&gt;0,#REF!&lt;5),K153,0)</f>
        <v>#REF!</v>
      </c>
      <c r="K153" s="147" t="str">
        <f>IF(D153="","ZZZ9",IF(AND(#REF!&gt;0,#REF!&lt;5),D153&amp;#REF!,D153&amp;"9"))</f>
        <v>ZZZ9</v>
      </c>
      <c r="L153" s="148">
        <f t="shared" si="0"/>
        <v>999</v>
      </c>
      <c r="M153" s="161">
        <f t="shared" si="1"/>
        <v>999</v>
      </c>
      <c r="N153" s="157"/>
      <c r="O153" s="151"/>
      <c r="P153" s="150">
        <f t="shared" si="2"/>
        <v>999</v>
      </c>
      <c r="Q153" s="151"/>
    </row>
    <row r="154" spans="1:17" x14ac:dyDescent="0.25">
      <c r="A154" s="139">
        <v>148</v>
      </c>
      <c r="B154" s="164"/>
      <c r="C154" s="164"/>
      <c r="D154" s="145"/>
      <c r="E154" s="142"/>
      <c r="F154" s="151"/>
      <c r="G154" s="151"/>
      <c r="H154" s="154"/>
      <c r="I154" s="155"/>
      <c r="J154" s="146" t="e">
        <f>IF(AND(Q154="",#REF!&gt;0,#REF!&lt;5),K154,0)</f>
        <v>#REF!</v>
      </c>
      <c r="K154" s="147" t="str">
        <f>IF(D154="","ZZZ9",IF(AND(#REF!&gt;0,#REF!&lt;5),D154&amp;#REF!,D154&amp;"9"))</f>
        <v>ZZZ9</v>
      </c>
      <c r="L154" s="148">
        <f t="shared" si="0"/>
        <v>999</v>
      </c>
      <c r="M154" s="161">
        <f t="shared" si="1"/>
        <v>999</v>
      </c>
      <c r="N154" s="157"/>
      <c r="O154" s="151"/>
      <c r="P154" s="150">
        <f t="shared" si="2"/>
        <v>999</v>
      </c>
      <c r="Q154" s="151"/>
    </row>
    <row r="155" spans="1:17" x14ac:dyDescent="0.25">
      <c r="A155" s="139">
        <v>149</v>
      </c>
      <c r="B155" s="164"/>
      <c r="C155" s="164"/>
      <c r="D155" s="145"/>
      <c r="E155" s="142"/>
      <c r="F155" s="151"/>
      <c r="G155" s="151"/>
      <c r="H155" s="154"/>
      <c r="I155" s="155"/>
      <c r="J155" s="146" t="e">
        <f>IF(AND(Q155="",#REF!&gt;0,#REF!&lt;5),K155,0)</f>
        <v>#REF!</v>
      </c>
      <c r="K155" s="147" t="str">
        <f>IF(D155="","ZZZ9",IF(AND(#REF!&gt;0,#REF!&lt;5),D155&amp;#REF!,D155&amp;"9"))</f>
        <v>ZZZ9</v>
      </c>
      <c r="L155" s="148">
        <f t="shared" si="0"/>
        <v>999</v>
      </c>
      <c r="M155" s="161">
        <f t="shared" si="1"/>
        <v>999</v>
      </c>
      <c r="N155" s="157"/>
      <c r="O155" s="151"/>
      <c r="P155" s="150">
        <f t="shared" si="2"/>
        <v>999</v>
      </c>
      <c r="Q155" s="151"/>
    </row>
    <row r="156" spans="1:17" x14ac:dyDescent="0.25">
      <c r="A156" s="139">
        <v>150</v>
      </c>
      <c r="B156" s="164"/>
      <c r="C156" s="164"/>
      <c r="D156" s="145"/>
      <c r="E156" s="142"/>
      <c r="F156" s="151"/>
      <c r="G156" s="151"/>
      <c r="H156" s="154"/>
      <c r="I156" s="155"/>
      <c r="J156" s="146" t="e">
        <f>IF(AND(Q156="",#REF!&gt;0,#REF!&lt;5),K156,0)</f>
        <v>#REF!</v>
      </c>
      <c r="K156" s="147" t="str">
        <f>IF(D156="","ZZZ9",IF(AND(#REF!&gt;0,#REF!&lt;5),D156&amp;#REF!,D156&amp;"9"))</f>
        <v>ZZZ9</v>
      </c>
      <c r="L156" s="148">
        <f t="shared" si="0"/>
        <v>999</v>
      </c>
      <c r="M156" s="161">
        <f t="shared" si="1"/>
        <v>999</v>
      </c>
      <c r="N156" s="157"/>
      <c r="O156" s="151"/>
      <c r="P156" s="150">
        <f t="shared" si="2"/>
        <v>999</v>
      </c>
      <c r="Q156" s="151"/>
    </row>
  </sheetData>
  <sheetProtection selectLockedCells="1" selectUnlockedCells="1"/>
  <conditionalFormatting sqref="A7:A23 A24:D156">
    <cfRule type="expression" dxfId="170" priority="5" stopIfTrue="1">
      <formula>$Q7&gt;=1</formula>
    </cfRule>
  </conditionalFormatting>
  <conditionalFormatting sqref="B24:D37">
    <cfRule type="expression" dxfId="169" priority="16" stopIfTrue="1">
      <formula>$Q24&gt;=1</formula>
    </cfRule>
  </conditionalFormatting>
  <conditionalFormatting sqref="C18:D18">
    <cfRule type="expression" dxfId="168" priority="17" stopIfTrue="1">
      <formula>$P18&gt;=1</formula>
    </cfRule>
  </conditionalFormatting>
  <conditionalFormatting sqref="E7:E14">
    <cfRule type="expression" dxfId="167" priority="6" stopIfTrue="1">
      <formula>AND(ROUNDDOWN(($A$4-E7)/365.25,0)&lt;=13,G7&lt;&gt;"OK")</formula>
    </cfRule>
    <cfRule type="expression" dxfId="166" priority="7" stopIfTrue="1">
      <formula>AND(ROUNDDOWN(($A$4-E7)/365.25,0)&lt;=14,G7&lt;&gt;"OK")</formula>
    </cfRule>
    <cfRule type="expression" dxfId="165" priority="8" stopIfTrue="1">
      <formula>AND(ROUNDDOWN(($A$4-E7)/365.25,0)&lt;=17,G7&lt;&gt;"OK")</formula>
    </cfRule>
    <cfRule type="expression" dxfId="164" priority="10" stopIfTrue="1">
      <formula>AND(ROUNDDOWN(($A$4-E7)/365.25,0)&lt;=13,G7&lt;&gt;"OK")</formula>
    </cfRule>
    <cfRule type="expression" dxfId="163" priority="11" stopIfTrue="1">
      <formula>AND(ROUNDDOWN(($A$4-E7)/365.25,0)&lt;=14,G7&lt;&gt;"OK")</formula>
    </cfRule>
    <cfRule type="expression" dxfId="162" priority="12" stopIfTrue="1">
      <formula>AND(ROUNDDOWN(($A$4-E7)/365.25,0)&lt;=17,G7&lt;&gt;"OK")</formula>
    </cfRule>
  </conditionalFormatting>
  <conditionalFormatting sqref="E7:E27 E29:E37">
    <cfRule type="expression" dxfId="161" priority="13" stopIfTrue="1">
      <formula>AND(ROUNDDOWN(($A$4-E7)/365.25,0)&lt;=13,G7&lt;&gt;"OK")</formula>
    </cfRule>
    <cfRule type="expression" dxfId="160" priority="14" stopIfTrue="1">
      <formula>AND(ROUNDDOWN(($A$4-E7)/365.25,0)&lt;=14,G7&lt;&gt;"OK")</formula>
    </cfRule>
    <cfRule type="expression" dxfId="159" priority="15" stopIfTrue="1">
      <formula>AND(ROUNDDOWN(($A$4-E7)/365.25,0)&lt;=17,G7&lt;&gt;"OK")</formula>
    </cfRule>
  </conditionalFormatting>
  <conditionalFormatting sqref="E7:E156">
    <cfRule type="expression" dxfId="158" priority="1" stopIfTrue="1">
      <formula>AND(ROUNDDOWN(($A$4-E7)/365.25,0)&lt;=13,G7&lt;&gt;"OK")</formula>
    </cfRule>
    <cfRule type="expression" dxfId="157" priority="2" stopIfTrue="1">
      <formula>AND(ROUNDDOWN(($A$4-E7)/365.25,0)&lt;=14,G7&lt;&gt;"OK")</formula>
    </cfRule>
    <cfRule type="expression" dxfId="156" priority="3" stopIfTrue="1">
      <formula>AND(ROUNDDOWN(($A$4-E7)/365.25,0)&lt;=17,G7&lt;&gt;"OK")</formula>
    </cfRule>
  </conditionalFormatting>
  <conditionalFormatting sqref="J7:J156">
    <cfRule type="cellIs" dxfId="155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 r:id="rId1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Button 82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Munka1">
    <tabColor indexed="11"/>
  </sheetPr>
  <dimension ref="A1:AK41"/>
  <sheetViews>
    <sheetView showZeros="0" workbookViewId="0">
      <selection activeCell="O18" sqref="O18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180" t="str">
        <f>Altalanos!$A$8</f>
        <v>Lány 3 kcs. A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2" t="s">
        <v>100</v>
      </c>
      <c r="R3" s="188" t="s">
        <v>101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Q4" s="200" t="s">
        <v>103</v>
      </c>
      <c r="R4" s="201" t="s">
        <v>104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06" t="s">
        <v>99</v>
      </c>
      <c r="B7" s="207">
        <v>13</v>
      </c>
      <c r="C7" s="208">
        <f>IF($B7="","",VLOOKUP($B7,'Lány 3 kcs. A ELO'!$A$7:$O$22,5))</f>
        <v>0</v>
      </c>
      <c r="D7" s="208">
        <f>IF($B7="","",VLOOKUP($B7,'Lány 3 kcs. A ELO'!$A$7:$O$22,15))</f>
        <v>0</v>
      </c>
      <c r="E7" s="209" t="str">
        <f>UPPER(IF($B7="","",VLOOKUP($B7,'Lány 3 kcs. A ELO'!$A$7:$O$22,2)))</f>
        <v xml:space="preserve">BORBÉLY </v>
      </c>
      <c r="F7" s="210"/>
      <c r="G7" s="209" t="str">
        <f>IF($B7="","",VLOOKUP($B7,'Lány 3 kcs. A ELO'!$A$7:$O$22,3))</f>
        <v>Lotti</v>
      </c>
      <c r="H7" s="210"/>
      <c r="I7" s="209" t="str">
        <f>IF($B7="","",VLOOKUP($B7,'Lány 3 kcs. A ELO'!$A$7:$O$22,4))</f>
        <v>Szombathelyi Zrínyi Ilona Általános Iskola</v>
      </c>
      <c r="J7" s="205"/>
      <c r="K7" s="211"/>
      <c r="L7" s="212"/>
      <c r="M7" s="213"/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14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07">
        <v>1</v>
      </c>
      <c r="C9" s="208">
        <f>IF($B9="","",VLOOKUP($B9,'Lány 3 kcs. A ELO'!$A$7:$O$22,5))</f>
        <v>0</v>
      </c>
      <c r="D9" s="208">
        <f>IF($B9="","",VLOOKUP($B9,'Lány 3 kcs. A ELO'!$A$7:$O$22,15))</f>
        <v>0</v>
      </c>
      <c r="E9" s="209" t="str">
        <f>UPPER(IF($B9="","",VLOOKUP($B9,'Lány 3 kcs. A ELO'!$A$7:$O$22,2)))</f>
        <v xml:space="preserve">MOLNÁR </v>
      </c>
      <c r="F9" s="210"/>
      <c r="G9" s="209" t="str">
        <f>IF($B9="","",VLOOKUP($B9,'Lány 3 kcs. A ELO'!$A$7:$O$22,3))</f>
        <v>Viktória</v>
      </c>
      <c r="H9" s="210"/>
      <c r="I9" s="209" t="str">
        <f>IF($B9="","",VLOOKUP($B9,'Lány 3 kcs. A ELO'!$A$7:$O$22,4))</f>
        <v>Szent László Általános Művelődési Központ</v>
      </c>
      <c r="J9" s="205"/>
      <c r="K9" s="211"/>
      <c r="L9" s="212"/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14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07">
        <v>16</v>
      </c>
      <c r="C11" s="208">
        <f>IF($B11="","",VLOOKUP($B11,'Lány 3 kcs. A ELO'!$A$7:$O$22,5))</f>
        <v>0</v>
      </c>
      <c r="D11" s="208">
        <f>IF($B11="","",VLOOKUP($B11,'Lány 3 kcs. A ELO'!$A$7:$O$22,15))</f>
        <v>0</v>
      </c>
      <c r="E11" s="209" t="str">
        <f>UPPER(IF($B11="","",VLOOKUP($B11,'Lány 3 kcs. A ELO'!$A$7:$O$22,2)))</f>
        <v xml:space="preserve">FARKAS ESZTER </v>
      </c>
      <c r="F11" s="210"/>
      <c r="G11" s="209" t="str">
        <f>IF($B11="","",VLOOKUP($B11,'Lány 3 kcs. A ELO'!$A$7:$O$22,3))</f>
        <v>Alíz</v>
      </c>
      <c r="H11" s="210"/>
      <c r="I11" s="209" t="str">
        <f>IF($B11="","",VLOOKUP($B11,'Lány 3 kcs. A ELO'!$A$7:$O$22,4))</f>
        <v>Veszprémi Cholnoky Jenő Általános Iskola</v>
      </c>
      <c r="J11" s="205"/>
      <c r="K11" s="405">
        <v>1</v>
      </c>
      <c r="L11" s="212"/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ht="18.75" customHeight="1" x14ac:dyDescent="0.25">
      <c r="A18" s="205"/>
      <c r="B18" s="411"/>
      <c r="C18" s="411"/>
      <c r="D18" s="412" t="str">
        <f>E7</f>
        <v xml:space="preserve">BORBÉLY </v>
      </c>
      <c r="E18" s="412"/>
      <c r="F18" s="412" t="str">
        <f>E9</f>
        <v xml:space="preserve">MOLNÁR </v>
      </c>
      <c r="G18" s="412"/>
      <c r="H18" s="412" t="str">
        <f>E11</f>
        <v xml:space="preserve">FARKAS ESZTER </v>
      </c>
      <c r="I18" s="412"/>
      <c r="J18" s="205"/>
      <c r="K18" s="205"/>
      <c r="L18" s="205"/>
      <c r="M18" s="205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ht="18.75" customHeight="1" x14ac:dyDescent="0.25">
      <c r="A19" s="218" t="s">
        <v>99</v>
      </c>
      <c r="B19" s="413" t="str">
        <f>E7</f>
        <v xml:space="preserve">BORBÉLY </v>
      </c>
      <c r="C19" s="413"/>
      <c r="D19" s="414"/>
      <c r="E19" s="414"/>
      <c r="F19" s="415" t="s">
        <v>401</v>
      </c>
      <c r="G19" s="416"/>
      <c r="H19" s="415" t="s">
        <v>401</v>
      </c>
      <c r="I19" s="416"/>
      <c r="J19" s="205"/>
      <c r="K19" s="205"/>
      <c r="L19" s="205"/>
      <c r="M19" s="205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ht="18.75" customHeight="1" x14ac:dyDescent="0.25">
      <c r="A20" s="218" t="s">
        <v>119</v>
      </c>
      <c r="B20" s="413" t="str">
        <f>E9</f>
        <v xml:space="preserve">MOLNÁR </v>
      </c>
      <c r="C20" s="413"/>
      <c r="D20" s="415" t="s">
        <v>402</v>
      </c>
      <c r="E20" s="416"/>
      <c r="F20" s="414"/>
      <c r="G20" s="414"/>
      <c r="H20" s="415" t="s">
        <v>423</v>
      </c>
      <c r="I20" s="416"/>
      <c r="J20" s="205"/>
      <c r="K20" s="205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ht="18.75" customHeight="1" x14ac:dyDescent="0.25">
      <c r="A21" s="218" t="s">
        <v>122</v>
      </c>
      <c r="B21" s="413" t="str">
        <f>E11</f>
        <v xml:space="preserve">FARKAS ESZTER </v>
      </c>
      <c r="C21" s="413"/>
      <c r="D21" s="415" t="s">
        <v>402</v>
      </c>
      <c r="E21" s="416"/>
      <c r="F21" s="415" t="s">
        <v>422</v>
      </c>
      <c r="G21" s="416"/>
      <c r="H21" s="414"/>
      <c r="I21" s="414"/>
      <c r="J21" s="205"/>
      <c r="K21" s="205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x14ac:dyDescent="0.25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x14ac:dyDescent="0.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x14ac:dyDescent="0.25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37" x14ac:dyDescent="0.25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19"/>
      <c r="M32" s="219"/>
    </row>
    <row r="33" spans="1:18" x14ac:dyDescent="0.25">
      <c r="A33" s="220" t="s">
        <v>108</v>
      </c>
      <c r="B33" s="221"/>
      <c r="C33" s="222"/>
      <c r="D33" s="223" t="s">
        <v>126</v>
      </c>
      <c r="E33" s="224" t="s">
        <v>127</v>
      </c>
      <c r="F33" s="225"/>
      <c r="G33" s="223" t="s">
        <v>126</v>
      </c>
      <c r="H33" s="224" t="s">
        <v>128</v>
      </c>
      <c r="I33" s="226"/>
      <c r="J33" s="224" t="s">
        <v>129</v>
      </c>
      <c r="K33" s="227" t="s">
        <v>130</v>
      </c>
      <c r="L33" s="30"/>
      <c r="M33" s="228"/>
      <c r="N33" s="229"/>
      <c r="P33" s="230"/>
      <c r="Q33" s="230"/>
      <c r="R33" s="190"/>
    </row>
    <row r="34" spans="1:18" x14ac:dyDescent="0.25">
      <c r="A34" s="231" t="s">
        <v>131</v>
      </c>
      <c r="B34" s="232"/>
      <c r="C34" s="233"/>
      <c r="D34" s="234"/>
      <c r="E34" s="417"/>
      <c r="F34" s="417"/>
      <c r="G34" s="235" t="s">
        <v>132</v>
      </c>
      <c r="H34" s="232"/>
      <c r="I34" s="236"/>
      <c r="J34" s="237"/>
      <c r="K34" s="238" t="s">
        <v>133</v>
      </c>
      <c r="L34" s="239"/>
      <c r="M34" s="240"/>
      <c r="P34" s="191"/>
      <c r="Q34" s="191"/>
      <c r="R34" s="241"/>
    </row>
    <row r="35" spans="1:18" x14ac:dyDescent="0.25">
      <c r="A35" s="242" t="s">
        <v>134</v>
      </c>
      <c r="B35" s="243"/>
      <c r="C35" s="244"/>
      <c r="D35" s="245"/>
      <c r="E35" s="418"/>
      <c r="F35" s="418"/>
      <c r="G35" s="246" t="s">
        <v>135</v>
      </c>
      <c r="H35" s="247"/>
      <c r="I35" s="248"/>
      <c r="J35" s="249"/>
      <c r="K35" s="250"/>
      <c r="L35" s="219"/>
      <c r="M35" s="251"/>
      <c r="P35" s="241"/>
      <c r="Q35" s="252"/>
      <c r="R35" s="241"/>
    </row>
    <row r="36" spans="1:18" x14ac:dyDescent="0.25">
      <c r="A36" s="253"/>
      <c r="B36" s="254"/>
      <c r="C36" s="255"/>
      <c r="D36" s="245"/>
      <c r="E36" s="256"/>
      <c r="F36" s="205"/>
      <c r="G36" s="246" t="s">
        <v>136</v>
      </c>
      <c r="H36" s="247"/>
      <c r="I36" s="248"/>
      <c r="J36" s="249"/>
      <c r="K36" s="238" t="s">
        <v>137</v>
      </c>
      <c r="L36" s="239"/>
      <c r="M36" s="257"/>
      <c r="P36" s="191"/>
      <c r="Q36" s="191"/>
      <c r="R36" s="241"/>
    </row>
    <row r="37" spans="1:18" x14ac:dyDescent="0.25">
      <c r="A37" s="258"/>
      <c r="B37" s="259"/>
      <c r="C37" s="260"/>
      <c r="D37" s="245"/>
      <c r="E37" s="256"/>
      <c r="F37" s="205"/>
      <c r="G37" s="246" t="s">
        <v>138</v>
      </c>
      <c r="H37" s="247"/>
      <c r="I37" s="248"/>
      <c r="J37" s="249"/>
      <c r="K37" s="261"/>
      <c r="L37" s="205"/>
      <c r="M37" s="240"/>
      <c r="P37" s="241"/>
      <c r="Q37" s="252"/>
      <c r="R37" s="241"/>
    </row>
    <row r="38" spans="1:18" x14ac:dyDescent="0.25">
      <c r="A38" s="262"/>
      <c r="B38" s="49"/>
      <c r="C38" s="263"/>
      <c r="D38" s="245"/>
      <c r="E38" s="256"/>
      <c r="F38" s="205"/>
      <c r="G38" s="246" t="s">
        <v>139</v>
      </c>
      <c r="H38" s="247"/>
      <c r="I38" s="248"/>
      <c r="J38" s="249"/>
      <c r="K38" s="242"/>
      <c r="L38" s="219"/>
      <c r="M38" s="251"/>
      <c r="P38" s="241"/>
      <c r="Q38" s="252"/>
      <c r="R38" s="241"/>
    </row>
    <row r="39" spans="1:18" x14ac:dyDescent="0.25">
      <c r="A39" s="264"/>
      <c r="B39" s="14"/>
      <c r="C39" s="260"/>
      <c r="D39" s="245"/>
      <c r="E39" s="256"/>
      <c r="F39" s="205"/>
      <c r="G39" s="246" t="s">
        <v>140</v>
      </c>
      <c r="H39" s="247"/>
      <c r="I39" s="248"/>
      <c r="J39" s="249"/>
      <c r="K39" s="238" t="s">
        <v>33</v>
      </c>
      <c r="L39" s="239"/>
      <c r="M39" s="257"/>
      <c r="P39" s="191"/>
      <c r="Q39" s="191"/>
      <c r="R39" s="241"/>
    </row>
    <row r="40" spans="1:18" x14ac:dyDescent="0.25">
      <c r="A40" s="264"/>
      <c r="B40" s="14"/>
      <c r="C40" s="265"/>
      <c r="D40" s="245"/>
      <c r="E40" s="256"/>
      <c r="F40" s="205"/>
      <c r="G40" s="246" t="s">
        <v>141</v>
      </c>
      <c r="H40" s="247"/>
      <c r="I40" s="248"/>
      <c r="J40" s="249"/>
      <c r="K40" s="261"/>
      <c r="L40" s="205"/>
      <c r="M40" s="240"/>
      <c r="P40" s="241"/>
      <c r="Q40" s="252"/>
      <c r="R40" s="241"/>
    </row>
    <row r="41" spans="1:18" x14ac:dyDescent="0.25">
      <c r="A41" s="266"/>
      <c r="B41" s="267"/>
      <c r="C41" s="268"/>
      <c r="D41" s="269"/>
      <c r="E41" s="270"/>
      <c r="F41" s="219"/>
      <c r="G41" s="271" t="s">
        <v>142</v>
      </c>
      <c r="H41" s="243"/>
      <c r="I41" s="272"/>
      <c r="J41" s="273"/>
      <c r="K41" s="242">
        <f>L4</f>
        <v>0</v>
      </c>
      <c r="L41" s="219"/>
      <c r="M41" s="251"/>
      <c r="P41" s="241"/>
      <c r="Q41" s="252"/>
      <c r="R41" s="274"/>
    </row>
  </sheetData>
  <sheetProtection selectLockedCells="1" selectUnlockedCells="1"/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54" priority="1" stopIfTrue="1" operator="equal">
      <formula>"Bye"</formula>
    </cfRule>
  </conditionalFormatting>
  <conditionalFormatting sqref="R41">
    <cfRule type="expression" dxfId="153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Munka4">
    <tabColor indexed="11"/>
  </sheetPr>
  <dimension ref="A1:AK47"/>
  <sheetViews>
    <sheetView showZeros="0" topLeftCell="A4" workbookViewId="0">
      <selection activeCell="M29" sqref="M29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5" width="11.44140625" customWidth="1"/>
    <col min="16" max="17" width="8.44140625" customWidth="1"/>
    <col min="18" max="18" width="10.88671875" customWidth="1"/>
    <col min="19" max="21" width="8.44140625" customWidth="1"/>
    <col min="25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180" t="str">
        <f>Altalanos!$A$8</f>
        <v>Lány 3 kcs. A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O5" s="192" t="s">
        <v>100</v>
      </c>
      <c r="P5" s="188" t="s">
        <v>101</v>
      </c>
      <c r="R5" s="192" t="s">
        <v>100</v>
      </c>
      <c r="S5" s="280" t="s">
        <v>155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O6" s="200" t="s">
        <v>103</v>
      </c>
      <c r="P6" s="201" t="s">
        <v>104</v>
      </c>
      <c r="R6" s="200" t="s">
        <v>103</v>
      </c>
      <c r="S6" s="281" t="s">
        <v>156</v>
      </c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82" t="s">
        <v>99</v>
      </c>
      <c r="B7" s="283">
        <v>12</v>
      </c>
      <c r="C7" s="208">
        <f>IF($B7="","",VLOOKUP($B7,'Lány 3 kcs. A ELO'!$A$7:$O$22,5))</f>
        <v>0</v>
      </c>
      <c r="D7" s="208">
        <f>IF($B7="","",VLOOKUP($B7,'Lány 3 kcs. A ELO'!$A$7:$O$22,15))</f>
        <v>0</v>
      </c>
      <c r="E7" s="284" t="str">
        <f>UPPER(IF($B7="","",VLOOKUP($B7,'Lány 3 kcs. A ELO'!$A$7:$O$22,2)))</f>
        <v xml:space="preserve">VARGA </v>
      </c>
      <c r="F7" s="285"/>
      <c r="G7" s="284" t="str">
        <f>IF($B7="","",VLOOKUP($B7,'Lány 3 kcs. A ELO'!$A$7:$O$22,3))</f>
        <v>Karolina</v>
      </c>
      <c r="H7" s="285"/>
      <c r="I7" s="284" t="str">
        <f>IF($B7="","",VLOOKUP($B7,'Lány 3 kcs. A ELO'!$A$7:$O$22,4))</f>
        <v>Szent Imre Katolikus Gimnázium, Két Tanítási Nyelvű Általános Iskola, Kollégium, Óvoda és Alapfokú Művészeti Iskola</v>
      </c>
      <c r="J7" s="205"/>
      <c r="K7" s="211">
        <v>1</v>
      </c>
      <c r="L7" s="212"/>
      <c r="M7" s="213"/>
      <c r="O7" s="203" t="s">
        <v>113</v>
      </c>
      <c r="P7" s="204" t="s">
        <v>114</v>
      </c>
      <c r="R7" s="203" t="s">
        <v>113</v>
      </c>
      <c r="S7" s="286" t="s">
        <v>151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87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88">
        <v>5</v>
      </c>
      <c r="C9" s="208">
        <f>IF($B9="","",VLOOKUP($B9,'Lány 3 kcs. A ELO'!$A$7:$O$22,5))</f>
        <v>0</v>
      </c>
      <c r="D9" s="208">
        <f>IF($B9="","",VLOOKUP($B9,'Lány 3 kcs. A ELO'!$A$7:$O$22,15))</f>
        <v>0</v>
      </c>
      <c r="E9" s="209" t="str">
        <f>UPPER(IF($B9="","",VLOOKUP($B9,'Lány 3 kcs. A ELO'!$A$7:$O$22,2)))</f>
        <v xml:space="preserve">VARGA </v>
      </c>
      <c r="F9" s="210"/>
      <c r="G9" s="209" t="str">
        <f>IF($B9="","",VLOOKUP($B9,'Lány 3 kcs. A ELO'!$A$7:$O$22,3))</f>
        <v>Hanna</v>
      </c>
      <c r="H9" s="210"/>
      <c r="I9" s="209" t="str">
        <f>IF($B9="","",VLOOKUP($B9,'Lány 3 kcs. A ELO'!$A$7:$O$22,4))</f>
        <v>Szegedi Tudományegyetem Báthory István Gyakorló Gimnázium és Ált. Isk.</v>
      </c>
      <c r="J9" s="205"/>
      <c r="K9" s="211"/>
      <c r="L9" s="212"/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87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88">
        <v>11</v>
      </c>
      <c r="C11" s="208">
        <f>IF($B11="","",VLOOKUP($B11,'Lány 3 kcs. A ELO'!$A$7:$O$22,5))</f>
        <v>0</v>
      </c>
      <c r="D11" s="208">
        <f>IF($B11="","",VLOOKUP($B11,'Lány 3 kcs. A ELO'!$A$7:$O$22,15))</f>
        <v>0</v>
      </c>
      <c r="E11" s="209" t="str">
        <f>UPPER(IF($B11="","",VLOOKUP($B11,'Lány 3 kcs. A ELO'!$A$7:$O$22,2)))</f>
        <v xml:space="preserve">DÓRA 		</v>
      </c>
      <c r="F11" s="210"/>
      <c r="G11" s="209" t="str">
        <f>IF($B11="","",VLOOKUP($B11,'Lány 3 kcs. A ELO'!$A$7:$O$22,3))</f>
        <v>Kincső</v>
      </c>
      <c r="H11" s="210"/>
      <c r="I11" s="209" t="str">
        <f>IF($B11="","",VLOOKUP($B11,'Lány 3 kcs. A ELO'!$A$7:$O$22,4))</f>
        <v xml:space="preserve">Dunakeszi Fazekas Mihály Német Nyelvoktató N. Ált. I </v>
      </c>
      <c r="J11" s="205"/>
      <c r="K11" s="211"/>
      <c r="L11" s="212"/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82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82" t="s">
        <v>146</v>
      </c>
      <c r="B13" s="283">
        <v>14</v>
      </c>
      <c r="C13" s="208">
        <f>IF($B13="","",VLOOKUP($B13,'Lány 3 kcs. A ELO'!$A$7:$O$22,5))</f>
        <v>0</v>
      </c>
      <c r="D13" s="208">
        <f>IF($B13="","",VLOOKUP($B13,'Lány 3 kcs. A ELO'!$A$7:$O$22,15))</f>
        <v>0</v>
      </c>
      <c r="E13" s="284" t="str">
        <f>UPPER(IF($B13="","",VLOOKUP($B13,'Lány 3 kcs. A ELO'!$A$7:$O$22,2)))</f>
        <v xml:space="preserve">HÖKKÖN </v>
      </c>
      <c r="F13" s="285"/>
      <c r="G13" s="284" t="str">
        <f>IF($B13="","",VLOOKUP($B13,'Lány 3 kcs. A ELO'!$A$7:$O$22,3))</f>
        <v>Fruzsina Edit</v>
      </c>
      <c r="H13" s="285"/>
      <c r="I13" s="284" t="str">
        <f>IF($B13="","",VLOOKUP($B13,'Lány 3 kcs. A ELO'!$A$7:$O$22,4))</f>
        <v>Árpád-házi Szent Margit Óvoda, Általános Iskola, Gimnázium és Kollégium</v>
      </c>
      <c r="J13" s="205"/>
      <c r="K13" s="211"/>
      <c r="L13" s="212"/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87"/>
      <c r="C14" s="215"/>
      <c r="D14" s="215"/>
      <c r="E14" s="215"/>
      <c r="F14" s="215"/>
      <c r="G14" s="215"/>
      <c r="H14" s="215"/>
      <c r="I14" s="215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6" t="s">
        <v>154</v>
      </c>
      <c r="B15" s="288">
        <v>7</v>
      </c>
      <c r="C15" s="208">
        <f>IF($B15="","",VLOOKUP($B15,'Lány 3 kcs. A ELO'!$A$7:$O$22,5))</f>
        <v>0</v>
      </c>
      <c r="D15" s="208">
        <f>IF($B15="","",VLOOKUP($B15,'Lány 3 kcs. A ELO'!$A$7:$O$22,15))</f>
        <v>0</v>
      </c>
      <c r="E15" s="209" t="str">
        <f>UPPER(IF($B15="","",VLOOKUP($B15,'Lány 3 kcs. A ELO'!$A$7:$O$22,2)))</f>
        <v xml:space="preserve">VÉR </v>
      </c>
      <c r="F15" s="210"/>
      <c r="G15" s="209" t="str">
        <f>IF($B15="","",VLOOKUP($B15,'Lány 3 kcs. A ELO'!$A$7:$O$22,3))</f>
        <v>Anna Liza</v>
      </c>
      <c r="H15" s="210"/>
      <c r="I15" s="209" t="str">
        <f>IF($B15="","",VLOOKUP($B15,'Lány 3 kcs. A ELO'!$A$7:$O$22,4))</f>
        <v xml:space="preserve">Prohászka Ottokár Orsolyita Gimnázium, Általános Iskola és Óvoda </v>
      </c>
      <c r="J15" s="205"/>
      <c r="K15" s="211"/>
      <c r="L15" s="212"/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6"/>
      <c r="B16" s="287"/>
      <c r="C16" s="215"/>
      <c r="D16" s="215"/>
      <c r="E16" s="215"/>
      <c r="F16" s="215"/>
      <c r="G16" s="215"/>
      <c r="H16" s="215"/>
      <c r="I16" s="215"/>
      <c r="J16" s="205"/>
      <c r="K16" s="206"/>
      <c r="L16" s="206"/>
      <c r="M16" s="216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6" t="s">
        <v>157</v>
      </c>
      <c r="B17" s="288">
        <v>10</v>
      </c>
      <c r="C17" s="208">
        <f>IF($B17="","",VLOOKUP($B17,'Lány 3 kcs. A ELO'!$A$7:$O$22,5))</f>
        <v>0</v>
      </c>
      <c r="D17" s="208">
        <f>IF($B17="","",VLOOKUP($B17,'Lány 3 kcs. A ELO'!$A$7:$O$22,15))</f>
        <v>0</v>
      </c>
      <c r="E17" s="209" t="str">
        <f>UPPER(IF($B17="","",VLOOKUP($B17,'Lány 3 kcs. A ELO'!$A$7:$O$22,2)))</f>
        <v xml:space="preserve">JANCSÓ 		</v>
      </c>
      <c r="F17" s="210"/>
      <c r="G17" s="209" t="str">
        <f>IF($B17="","",VLOOKUP($B17,'Lány 3 kcs. A ELO'!$A$7:$O$22,3))</f>
        <v>Olívia</v>
      </c>
      <c r="H17" s="210"/>
      <c r="I17" s="209" t="str">
        <f>IF($B17="","",VLOOKUP($B17,'Lány 3 kcs. A ELO'!$A$7:$O$22,4))</f>
        <v>Diósdi Eötvös József N.N. Ált. Isk. és Alapfokú M.</v>
      </c>
      <c r="J17" s="205"/>
      <c r="K17" s="211"/>
      <c r="L17" s="212"/>
      <c r="M17" s="213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x14ac:dyDescent="0.25">
      <c r="A18" s="205"/>
      <c r="B18" s="205"/>
      <c r="C18" s="205"/>
      <c r="D18" s="205"/>
      <c r="E18" s="205"/>
      <c r="F18" s="205"/>
      <c r="G18" s="205"/>
      <c r="H18" s="205"/>
      <c r="I18" s="205"/>
      <c r="J18" s="205"/>
      <c r="K18" s="205"/>
      <c r="L18" s="205"/>
      <c r="M18" s="205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x14ac:dyDescent="0.25">
      <c r="A19" s="205"/>
      <c r="B19" s="205"/>
      <c r="C19" s="205"/>
      <c r="D19" s="205"/>
      <c r="E19" s="205"/>
      <c r="F19" s="205"/>
      <c r="G19" s="205"/>
      <c r="H19" s="205"/>
      <c r="I19" s="205"/>
      <c r="J19" s="205"/>
      <c r="K19" s="205"/>
      <c r="L19" s="205"/>
      <c r="M19" s="205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x14ac:dyDescent="0.25">
      <c r="A20" s="205"/>
      <c r="B20" s="205"/>
      <c r="C20" s="205"/>
      <c r="D20" s="205"/>
      <c r="E20" s="205"/>
      <c r="F20" s="205"/>
      <c r="G20" s="205"/>
      <c r="H20" s="205"/>
      <c r="I20" s="205"/>
      <c r="J20" s="205"/>
      <c r="K20" s="205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x14ac:dyDescent="0.25">
      <c r="A21" s="205"/>
      <c r="B21" s="205"/>
      <c r="C21" s="205"/>
      <c r="D21" s="205"/>
      <c r="E21" s="205"/>
      <c r="F21" s="205"/>
      <c r="G21" s="205"/>
      <c r="H21" s="205"/>
      <c r="I21" s="205"/>
      <c r="J21" s="205"/>
      <c r="K21" s="205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ht="18.75" customHeight="1" x14ac:dyDescent="0.25">
      <c r="A22" s="205"/>
      <c r="B22" s="411"/>
      <c r="C22" s="411"/>
      <c r="D22" s="412" t="str">
        <f>E7</f>
        <v xml:space="preserve">VARGA </v>
      </c>
      <c r="E22" s="412"/>
      <c r="F22" s="412" t="str">
        <f>E9</f>
        <v xml:space="preserve">VARGA </v>
      </c>
      <c r="G22" s="412"/>
      <c r="H22" s="412" t="str">
        <f>E11</f>
        <v xml:space="preserve">DÓRA 		</v>
      </c>
      <c r="I22" s="412"/>
      <c r="J22" s="205"/>
      <c r="K22" s="205"/>
      <c r="L22" s="205"/>
      <c r="M22" s="289" t="s">
        <v>110</v>
      </c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ht="18.75" customHeight="1" x14ac:dyDescent="0.25">
      <c r="A23" s="218" t="s">
        <v>99</v>
      </c>
      <c r="B23" s="413" t="str">
        <f>E7</f>
        <v xml:space="preserve">VARGA </v>
      </c>
      <c r="C23" s="413"/>
      <c r="D23" s="414"/>
      <c r="E23" s="414"/>
      <c r="F23" s="415" t="s">
        <v>405</v>
      </c>
      <c r="G23" s="416"/>
      <c r="H23" s="415" t="s">
        <v>403</v>
      </c>
      <c r="I23" s="416"/>
      <c r="J23" s="205"/>
      <c r="K23" s="205"/>
      <c r="L23" s="205"/>
      <c r="M23" s="290">
        <v>1</v>
      </c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ht="18.75" customHeight="1" x14ac:dyDescent="0.25">
      <c r="A24" s="218" t="s">
        <v>119</v>
      </c>
      <c r="B24" s="413" t="str">
        <f>E9</f>
        <v xml:space="preserve">VARGA </v>
      </c>
      <c r="C24" s="413"/>
      <c r="D24" s="415" t="s">
        <v>406</v>
      </c>
      <c r="E24" s="416"/>
      <c r="F24" s="414"/>
      <c r="G24" s="414"/>
      <c r="H24" s="415" t="s">
        <v>406</v>
      </c>
      <c r="I24" s="416"/>
      <c r="J24" s="205"/>
      <c r="K24" s="205"/>
      <c r="L24" s="205"/>
      <c r="M24" s="290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ht="18.75" customHeight="1" x14ac:dyDescent="0.25">
      <c r="A25" s="218" t="s">
        <v>122</v>
      </c>
      <c r="B25" s="413" t="str">
        <f>E11</f>
        <v xml:space="preserve">DÓRA 		</v>
      </c>
      <c r="C25" s="413"/>
      <c r="D25" s="415" t="s">
        <v>404</v>
      </c>
      <c r="E25" s="416"/>
      <c r="F25" s="415" t="s">
        <v>405</v>
      </c>
      <c r="G25" s="416"/>
      <c r="H25" s="414"/>
      <c r="I25" s="414"/>
      <c r="J25" s="205"/>
      <c r="K25" s="205"/>
      <c r="L25" s="205"/>
      <c r="M25" s="290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91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ht="18.75" customHeight="1" x14ac:dyDescent="0.25">
      <c r="A27" s="205"/>
      <c r="B27" s="411"/>
      <c r="C27" s="411"/>
      <c r="D27" s="412" t="str">
        <f>E13</f>
        <v xml:space="preserve">HÖKKÖN </v>
      </c>
      <c r="E27" s="412"/>
      <c r="F27" s="412" t="str">
        <f>E15</f>
        <v xml:space="preserve">VÉR </v>
      </c>
      <c r="G27" s="412"/>
      <c r="H27" s="412" t="str">
        <f>E17</f>
        <v xml:space="preserve">JANCSÓ 		</v>
      </c>
      <c r="I27" s="412"/>
      <c r="J27" s="205"/>
      <c r="K27" s="205"/>
      <c r="L27" s="205"/>
      <c r="M27" s="291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ht="18.75" customHeight="1" x14ac:dyDescent="0.25">
      <c r="A28" s="218" t="s">
        <v>146</v>
      </c>
      <c r="B28" s="413" t="str">
        <f>E13</f>
        <v xml:space="preserve">HÖKKÖN </v>
      </c>
      <c r="C28" s="413"/>
      <c r="D28" s="414"/>
      <c r="E28" s="414"/>
      <c r="F28" s="415" t="s">
        <v>406</v>
      </c>
      <c r="G28" s="416"/>
      <c r="H28" s="415" t="s">
        <v>420</v>
      </c>
      <c r="I28" s="416"/>
      <c r="J28" s="205"/>
      <c r="K28" s="205"/>
      <c r="L28" s="205"/>
      <c r="M28" s="290"/>
    </row>
    <row r="29" spans="1:37" ht="18.75" customHeight="1" x14ac:dyDescent="0.25">
      <c r="A29" s="218" t="s">
        <v>154</v>
      </c>
      <c r="B29" s="413" t="str">
        <f>E15</f>
        <v xml:space="preserve">VÉR </v>
      </c>
      <c r="C29" s="413"/>
      <c r="D29" s="415" t="s">
        <v>405</v>
      </c>
      <c r="E29" s="416"/>
      <c r="F29" s="414"/>
      <c r="G29" s="414"/>
      <c r="H29" s="415" t="s">
        <v>405</v>
      </c>
      <c r="I29" s="416"/>
      <c r="J29" s="205"/>
      <c r="K29" s="205"/>
      <c r="L29" s="205"/>
      <c r="M29" s="290">
        <v>1</v>
      </c>
    </row>
    <row r="30" spans="1:37" ht="18.75" customHeight="1" x14ac:dyDescent="0.25">
      <c r="A30" s="218" t="s">
        <v>157</v>
      </c>
      <c r="B30" s="413" t="str">
        <f>E17</f>
        <v xml:space="preserve">JANCSÓ 		</v>
      </c>
      <c r="C30" s="413"/>
      <c r="D30" s="415" t="s">
        <v>419</v>
      </c>
      <c r="E30" s="416"/>
      <c r="F30" s="415" t="s">
        <v>406</v>
      </c>
      <c r="G30" s="416"/>
      <c r="H30" s="414"/>
      <c r="I30" s="414"/>
      <c r="J30" s="205"/>
      <c r="K30" s="205"/>
      <c r="L30" s="205"/>
      <c r="M30" s="290"/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 t="s">
        <v>158</v>
      </c>
      <c r="B32" s="205"/>
      <c r="C32" s="419" t="str">
        <f>IF(M23=1,B23,IF(M24=1,B24,IF(M25=1,B25,"")))</f>
        <v xml:space="preserve">VARGA </v>
      </c>
      <c r="D32" s="419"/>
      <c r="E32" s="206" t="s">
        <v>159</v>
      </c>
      <c r="F32" s="419" t="str">
        <f>IF(M28=1,B28,IF(M29=1,B29,IF(M30=1,B30,"")))</f>
        <v xml:space="preserve">VÉR </v>
      </c>
      <c r="G32" s="419"/>
      <c r="H32" s="205"/>
      <c r="I32" s="219"/>
      <c r="J32" s="205"/>
      <c r="K32" s="205"/>
      <c r="L32" s="205"/>
      <c r="M32" s="205"/>
    </row>
    <row r="33" spans="1:18" x14ac:dyDescent="0.25">
      <c r="A33" s="205"/>
      <c r="B33" s="205"/>
      <c r="C33" s="205"/>
      <c r="D33" s="205"/>
      <c r="E33" s="205"/>
      <c r="F33" s="206"/>
      <c r="G33" s="206"/>
      <c r="H33" s="205"/>
      <c r="I33" s="205"/>
      <c r="J33" s="205"/>
      <c r="K33" s="205"/>
      <c r="L33" s="205"/>
      <c r="M33" s="205"/>
    </row>
    <row r="34" spans="1:18" x14ac:dyDescent="0.25">
      <c r="A34" s="205" t="s">
        <v>160</v>
      </c>
      <c r="B34" s="205"/>
      <c r="C34" s="419" t="str">
        <f>IF(M23=2,B23,IF(M24=2,B24,IF(M25=2,B25,"")))</f>
        <v/>
      </c>
      <c r="D34" s="419"/>
      <c r="E34" s="206" t="s">
        <v>159</v>
      </c>
      <c r="F34" s="419" t="str">
        <f>IF(M28=2,B28,IF(M29=2,B29,IF(M30=2,B30,"")))</f>
        <v/>
      </c>
      <c r="G34" s="419"/>
      <c r="H34" s="205"/>
      <c r="I34" s="219"/>
      <c r="J34" s="205"/>
      <c r="K34" s="205"/>
      <c r="L34" s="205"/>
      <c r="M34" s="205"/>
    </row>
    <row r="35" spans="1:18" x14ac:dyDescent="0.25">
      <c r="A35" s="205"/>
      <c r="B35" s="205"/>
      <c r="C35" s="206"/>
      <c r="D35" s="206"/>
      <c r="E35" s="206"/>
      <c r="F35" s="206"/>
      <c r="G35" s="206"/>
      <c r="H35" s="205"/>
      <c r="I35" s="205"/>
      <c r="J35" s="205"/>
      <c r="K35" s="205"/>
      <c r="L35" s="205"/>
      <c r="M35" s="205"/>
    </row>
    <row r="36" spans="1:18" x14ac:dyDescent="0.25">
      <c r="A36" s="205" t="s">
        <v>161</v>
      </c>
      <c r="B36" s="205"/>
      <c r="C36" s="419" t="str">
        <f>IF(M23=3,B23,IF(M24=3,B24,IF(M25=3,B25,"")))</f>
        <v/>
      </c>
      <c r="D36" s="419"/>
      <c r="E36" s="206" t="s">
        <v>159</v>
      </c>
      <c r="F36" s="419" t="str">
        <f>IF(M28=3,B28,IF(M29=3,B29,IF(M30=3,B30,"")))</f>
        <v/>
      </c>
      <c r="G36" s="419"/>
      <c r="H36" s="205"/>
      <c r="I36" s="219"/>
      <c r="J36" s="205"/>
      <c r="K36" s="205"/>
      <c r="L36" s="205"/>
      <c r="M36" s="205"/>
    </row>
    <row r="37" spans="1:18" x14ac:dyDescent="0.25">
      <c r="A37" s="205"/>
      <c r="B37" s="205"/>
      <c r="C37" s="205"/>
      <c r="D37" s="205"/>
      <c r="E37" s="205"/>
      <c r="F37" s="205"/>
      <c r="G37" s="205"/>
      <c r="H37" s="205"/>
      <c r="I37" s="205"/>
      <c r="J37" s="205"/>
      <c r="K37" s="205"/>
      <c r="L37" s="205"/>
      <c r="M37" s="205"/>
    </row>
    <row r="38" spans="1:18" x14ac:dyDescent="0.25">
      <c r="A38" s="205"/>
      <c r="B38" s="205"/>
      <c r="C38" s="205"/>
      <c r="D38" s="205"/>
      <c r="E38" s="205"/>
      <c r="F38" s="205"/>
      <c r="G38" s="205"/>
      <c r="H38" s="205"/>
      <c r="I38" s="205"/>
      <c r="J38" s="205"/>
      <c r="K38" s="205"/>
      <c r="L38" s="219"/>
      <c r="M38" s="205"/>
    </row>
    <row r="39" spans="1:18" x14ac:dyDescent="0.25">
      <c r="A39" s="220" t="s">
        <v>108</v>
      </c>
      <c r="B39" s="221"/>
      <c r="C39" s="222"/>
      <c r="D39" s="223" t="s">
        <v>126</v>
      </c>
      <c r="E39" s="224" t="s">
        <v>127</v>
      </c>
      <c r="F39" s="225"/>
      <c r="G39" s="223" t="s">
        <v>126</v>
      </c>
      <c r="H39" s="224" t="s">
        <v>128</v>
      </c>
      <c r="I39" s="226"/>
      <c r="J39" s="224" t="s">
        <v>129</v>
      </c>
      <c r="K39" s="227" t="s">
        <v>130</v>
      </c>
      <c r="L39" s="30"/>
      <c r="M39" s="225"/>
      <c r="P39" s="230"/>
      <c r="Q39" s="230"/>
      <c r="R39" s="190"/>
    </row>
    <row r="40" spans="1:18" x14ac:dyDescent="0.25">
      <c r="A40" s="231" t="s">
        <v>131</v>
      </c>
      <c r="B40" s="232"/>
      <c r="C40" s="233"/>
      <c r="D40" s="234">
        <v>1</v>
      </c>
      <c r="E40" s="417" t="str">
        <f>IF(D40&gt;$R$47,0,UPPER(VLOOKUP(D40,'Lány 3 kcs. A ELO'!$A$7:$Q$134,2)))</f>
        <v xml:space="preserve">MOLNÁR </v>
      </c>
      <c r="F40" s="417"/>
      <c r="G40" s="235" t="s">
        <v>132</v>
      </c>
      <c r="H40" s="232"/>
      <c r="I40" s="236"/>
      <c r="J40" s="237"/>
      <c r="K40" s="238" t="s">
        <v>133</v>
      </c>
      <c r="L40" s="239"/>
      <c r="M40" s="257"/>
      <c r="P40" s="191"/>
      <c r="Q40" s="191"/>
      <c r="R40" s="241"/>
    </row>
    <row r="41" spans="1:18" x14ac:dyDescent="0.25">
      <c r="A41" s="242" t="s">
        <v>134</v>
      </c>
      <c r="B41" s="243"/>
      <c r="C41" s="244"/>
      <c r="D41" s="245">
        <v>2</v>
      </c>
      <c r="E41" s="418" t="str">
        <f>IF(D41&gt;$R$47,0,UPPER(VLOOKUP(D41,'Lány 3 kcs. A ELO'!$A$7:$Q$134,2)))</f>
        <v>PATKÓ</v>
      </c>
      <c r="F41" s="418"/>
      <c r="G41" s="246" t="s">
        <v>135</v>
      </c>
      <c r="H41" s="247"/>
      <c r="I41" s="248"/>
      <c r="J41" s="249"/>
      <c r="K41" s="250"/>
      <c r="L41" s="219"/>
      <c r="M41" s="251"/>
      <c r="P41" s="241"/>
      <c r="Q41" s="252"/>
      <c r="R41" s="241"/>
    </row>
    <row r="42" spans="1:18" x14ac:dyDescent="0.25">
      <c r="A42" s="253"/>
      <c r="B42" s="254"/>
      <c r="C42" s="255"/>
      <c r="D42" s="245"/>
      <c r="E42" s="256"/>
      <c r="F42" s="205"/>
      <c r="G42" s="246" t="s">
        <v>136</v>
      </c>
      <c r="H42" s="247"/>
      <c r="I42" s="248"/>
      <c r="J42" s="249"/>
      <c r="K42" s="238" t="s">
        <v>137</v>
      </c>
      <c r="L42" s="239"/>
      <c r="M42" s="257"/>
      <c r="P42" s="191"/>
      <c r="Q42" s="191"/>
      <c r="R42" s="241"/>
    </row>
    <row r="43" spans="1:18" x14ac:dyDescent="0.25">
      <c r="A43" s="258"/>
      <c r="B43" s="259"/>
      <c r="C43" s="260"/>
      <c r="D43" s="245"/>
      <c r="E43" s="256"/>
      <c r="F43" s="205"/>
      <c r="G43" s="246" t="s">
        <v>138</v>
      </c>
      <c r="H43" s="247"/>
      <c r="I43" s="248"/>
      <c r="J43" s="249"/>
      <c r="K43" s="261"/>
      <c r="L43" s="205"/>
      <c r="M43" s="240"/>
      <c r="P43" s="241"/>
      <c r="Q43" s="252"/>
      <c r="R43" s="241"/>
    </row>
    <row r="44" spans="1:18" x14ac:dyDescent="0.25">
      <c r="A44" s="262"/>
      <c r="B44" s="49"/>
      <c r="C44" s="263"/>
      <c r="D44" s="245"/>
      <c r="E44" s="256"/>
      <c r="F44" s="205"/>
      <c r="G44" s="246" t="s">
        <v>139</v>
      </c>
      <c r="H44" s="247"/>
      <c r="I44" s="248"/>
      <c r="J44" s="249"/>
      <c r="K44" s="242"/>
      <c r="L44" s="219"/>
      <c r="M44" s="251"/>
      <c r="P44" s="241"/>
      <c r="Q44" s="252"/>
      <c r="R44" s="241"/>
    </row>
    <row r="45" spans="1:18" x14ac:dyDescent="0.25">
      <c r="A45" s="264"/>
      <c r="B45" s="14"/>
      <c r="C45" s="260"/>
      <c r="D45" s="245"/>
      <c r="E45" s="256"/>
      <c r="F45" s="205"/>
      <c r="G45" s="246" t="s">
        <v>140</v>
      </c>
      <c r="H45" s="247"/>
      <c r="I45" s="248"/>
      <c r="J45" s="249"/>
      <c r="K45" s="238" t="s">
        <v>33</v>
      </c>
      <c r="L45" s="239"/>
      <c r="M45" s="257"/>
      <c r="P45" s="191"/>
      <c r="Q45" s="191"/>
      <c r="R45" s="241"/>
    </row>
    <row r="46" spans="1:18" x14ac:dyDescent="0.25">
      <c r="A46" s="264"/>
      <c r="B46" s="14"/>
      <c r="C46" s="265"/>
      <c r="D46" s="245"/>
      <c r="E46" s="256"/>
      <c r="F46" s="205"/>
      <c r="G46" s="246" t="s">
        <v>141</v>
      </c>
      <c r="H46" s="247"/>
      <c r="I46" s="248"/>
      <c r="J46" s="249"/>
      <c r="K46" s="261"/>
      <c r="L46" s="205"/>
      <c r="M46" s="240"/>
      <c r="P46" s="241"/>
      <c r="Q46" s="252"/>
      <c r="R46" s="241"/>
    </row>
    <row r="47" spans="1:18" x14ac:dyDescent="0.25">
      <c r="A47" s="266"/>
      <c r="B47" s="267"/>
      <c r="C47" s="268"/>
      <c r="D47" s="269"/>
      <c r="E47" s="270"/>
      <c r="F47" s="219"/>
      <c r="G47" s="271" t="s">
        <v>142</v>
      </c>
      <c r="H47" s="243"/>
      <c r="I47" s="272"/>
      <c r="J47" s="273"/>
      <c r="K47" s="242">
        <f>L4</f>
        <v>0</v>
      </c>
      <c r="L47" s="219"/>
      <c r="M47" s="251"/>
      <c r="P47" s="241"/>
      <c r="Q47" s="252"/>
      <c r="R47" s="274">
        <f>MIN(4,'Lány 3 kcs. A ELO'!Q5)</f>
        <v>4</v>
      </c>
    </row>
  </sheetData>
  <sheetProtection selectLockedCells="1" selectUnlockedCells="1"/>
  <mergeCells count="42">
    <mergeCell ref="E40:F40"/>
    <mergeCell ref="E41:F41"/>
    <mergeCell ref="C32:D32"/>
    <mergeCell ref="F32:G32"/>
    <mergeCell ref="C34:D34"/>
    <mergeCell ref="F34:G34"/>
    <mergeCell ref="C36:D36"/>
    <mergeCell ref="F36:G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4:C24"/>
    <mergeCell ref="D24:E24"/>
    <mergeCell ref="F24:G24"/>
    <mergeCell ref="H24:I24"/>
    <mergeCell ref="B25:C25"/>
    <mergeCell ref="D25:E25"/>
    <mergeCell ref="F25:G25"/>
    <mergeCell ref="H25:I25"/>
    <mergeCell ref="H22:I22"/>
    <mergeCell ref="B23:C23"/>
    <mergeCell ref="D23:E23"/>
    <mergeCell ref="F23:G23"/>
    <mergeCell ref="H23:I23"/>
    <mergeCell ref="A1:F1"/>
    <mergeCell ref="A4:C4"/>
    <mergeCell ref="B22:C22"/>
    <mergeCell ref="D22:E22"/>
    <mergeCell ref="F22:G22"/>
  </mergeCells>
  <conditionalFormatting sqref="E7 E9 E11 E13 E15 E17">
    <cfRule type="cellIs" dxfId="152" priority="2" stopIfTrue="1" operator="equal">
      <formula>"Bye"</formula>
    </cfRule>
  </conditionalFormatting>
  <conditionalFormatting sqref="R47">
    <cfRule type="expression" dxfId="151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Munka56">
    <tabColor indexed="11"/>
  </sheetPr>
  <dimension ref="A1:AK53"/>
  <sheetViews>
    <sheetView showZeros="0" topLeftCell="A10" workbookViewId="0">
      <selection activeCell="M31" sqref="M31"/>
    </sheetView>
  </sheetViews>
  <sheetFormatPr defaultRowHeight="13.2" x14ac:dyDescent="0.25"/>
  <cols>
    <col min="1" max="1" width="6.10937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7.88671875" customWidth="1"/>
    <col min="11" max="13" width="8.5546875" customWidth="1"/>
    <col min="15" max="16" width="5.33203125" customWidth="1"/>
    <col min="17" max="17" width="11.5546875" customWidth="1"/>
    <col min="25" max="25" width="10.33203125" hidden="1" customWidth="1"/>
    <col min="26" max="37" width="9.109375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IF(Y5=1,CONCATENATE(VLOOKUP(Y3,AA16:AH30,2)),CONCATENATE(VLOOKUP(Y3,AA2:AK13,2)))</f>
        <v>#N/A</v>
      </c>
      <c r="AC1" s="178" t="e">
        <f>IF(Y5=1,CONCATENATE(VLOOKUP(Y3,AA16:AK30,3)),CONCATENATE(VLOOKUP(Y3,AA2:AK13,3)))</f>
        <v>#N/A</v>
      </c>
      <c r="AD1" s="178" t="e">
        <f>IF(Y5=1,CONCATENATE(VLOOKUP(Y3,AA16:AK30,4)),CONCATENATE(VLOOKUP(Y3,AA2:AK13,4)))</f>
        <v>#N/A</v>
      </c>
      <c r="AE1" s="178" t="e">
        <f>IF(Y5=1,CONCATENATE(VLOOKUP(Y3,AA16:AK30,5)),CONCATENATE(VLOOKUP(Y3,AA2:AK13,5)))</f>
        <v>#N/A</v>
      </c>
      <c r="AF1" s="178" t="e">
        <f>IF(Y5=1,CONCATENATE(VLOOKUP(Y3,AA16:AK30,6)),CONCATENATE(VLOOKUP(Y3,AA2:AK13,6)))</f>
        <v>#N/A</v>
      </c>
      <c r="AG1" s="178" t="e">
        <f>IF(Y5=1,CONCATENATE(VLOOKUP(Y3,AA16:AK30,7)),CONCATENATE(VLOOKUP(Y3,AA2:AK13,7)))</f>
        <v>#N/A</v>
      </c>
      <c r="AH1" s="178" t="e">
        <f>IF(Y5=1,CONCATENATE(VLOOKUP(Y3,AA16:AK30,8)),CONCATENATE(VLOOKUP(Y3,AA2:AK13,8)))</f>
        <v>#N/A</v>
      </c>
      <c r="AI1" s="178" t="e">
        <f>IF(Y5=1,CONCATENATE(VLOOKUP(Y3,AA16:AK30,9)),CONCATENATE(VLOOKUP(Y3,AA2:AK13,9)))</f>
        <v>#N/A</v>
      </c>
      <c r="AJ1" s="178" t="e">
        <f>IF(Y5=1,CONCATENATE(VLOOKUP(Y3,AA16:AK30,10)),CONCATENATE(VLOOKUP(Y3,AA2:AK13,10)))</f>
        <v>#N/A</v>
      </c>
      <c r="AK1" s="178" t="e">
        <f>IF(Y5=1,CONCATENATE(VLOOKUP(Y3,AA16:AK30,11)),CONCATENATE(VLOOKUP(Y3,AA2:AK13,11)))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180" t="str">
        <f>Altalanos!$A$8</f>
        <v>Lány 3 kcs. A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2" t="s">
        <v>100</v>
      </c>
      <c r="R3" s="188" t="s">
        <v>101</v>
      </c>
      <c r="S3" s="188" t="s">
        <v>143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Q4" s="200" t="s">
        <v>103</v>
      </c>
      <c r="R4" s="201" t="s">
        <v>104</v>
      </c>
      <c r="S4" s="201" t="s">
        <v>144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S5" s="204" t="s">
        <v>145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82" t="s">
        <v>99</v>
      </c>
      <c r="B7" s="283">
        <v>2</v>
      </c>
      <c r="C7" s="208">
        <f>IF($B7="","",VLOOKUP($B7,'Lány 3 kcs. A ELO'!$A$7:$O$22,5))</f>
        <v>0</v>
      </c>
      <c r="D7" s="208">
        <f>IF($B7="","",VLOOKUP($B7,'Lány 3 kcs. A ELO'!$A$7:$O$22,15))</f>
        <v>0</v>
      </c>
      <c r="E7" s="284" t="str">
        <f>UPPER(IF($B7="","",VLOOKUP($B7,'Lány 3 kcs. A ELO'!$A$7:$O$22,2)))</f>
        <v>PATKÓ</v>
      </c>
      <c r="F7" s="285"/>
      <c r="G7" s="284" t="str">
        <f>IF($B7="","",VLOOKUP($B7,'Lány 3 kcs. A ELO'!$A$7:$O$22,3))</f>
        <v>Janka</v>
      </c>
      <c r="H7" s="285"/>
      <c r="I7" s="284" t="str">
        <f>IF($B7="","",VLOOKUP($B7,'Lány 3 kcs. A ELO'!$A$7:$O$22,4))</f>
        <v>Pécsi Református Kollégium Gimnáziuma, Technikuma, Szakképző Iskolája,  Általános Iskolája, Óvodája, Alapfokú Művészeti Iskolája és Diákotthona</v>
      </c>
      <c r="J7" s="205"/>
      <c r="K7" s="211"/>
      <c r="L7" s="212" t="str">
        <f>IF(K7="","",CONCATENATE(VLOOKUP($Y$3,$AB$1:$AK$1,K7)," pont"))</f>
        <v/>
      </c>
      <c r="M7" s="213"/>
      <c r="Q7" s="192" t="s">
        <v>100</v>
      </c>
      <c r="R7" s="280" t="s">
        <v>166</v>
      </c>
      <c r="S7" s="280" t="s">
        <v>167</v>
      </c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87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Q8" s="200" t="s">
        <v>103</v>
      </c>
      <c r="R8" s="281" t="s">
        <v>163</v>
      </c>
      <c r="S8" s="281" t="s">
        <v>168</v>
      </c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88">
        <v>8</v>
      </c>
      <c r="C9" s="208">
        <f>IF($B9="","",VLOOKUP($B9,'Lány 3 kcs. A ELO'!$A$7:$O$22,5))</f>
        <v>0</v>
      </c>
      <c r="D9" s="208">
        <f>IF($B9="","",VLOOKUP($B9,'Lány 3 kcs. A ELO'!$A$7:$O$22,15))</f>
        <v>0</v>
      </c>
      <c r="E9" s="209" t="str">
        <f>UPPER(IF($B9="","",VLOOKUP($B9,'Lány 3 kcs. A ELO'!$A$7:$O$22,2)))</f>
        <v xml:space="preserve">HANTÓ </v>
      </c>
      <c r="F9" s="210"/>
      <c r="G9" s="209" t="str">
        <f>IF($B9="","",VLOOKUP($B9,'Lány 3 kcs. A ELO'!$A$7:$O$22,3))</f>
        <v>Nóra</v>
      </c>
      <c r="H9" s="210"/>
      <c r="I9" s="209" t="str">
        <f>IF($B9="","",VLOOKUP($B9,'Lány 3 kcs. A ELO'!$A$7:$O$22,4))</f>
        <v>Dunaalmási Csokonai Általános Iskola</v>
      </c>
      <c r="J9" s="205"/>
      <c r="K9" s="211"/>
      <c r="L9" s="212" t="str">
        <f>IF(K9="","",CONCATENATE(VLOOKUP($Y$3,$AB$1:$AK$1,K9)," pont"))</f>
        <v/>
      </c>
      <c r="M9" s="213"/>
      <c r="Q9" s="203" t="s">
        <v>113</v>
      </c>
      <c r="R9" s="286" t="s">
        <v>155</v>
      </c>
      <c r="S9" s="286" t="s">
        <v>169</v>
      </c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87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88">
        <v>3</v>
      </c>
      <c r="C11" s="208">
        <f>IF($B11="","",VLOOKUP($B11,'Lány 3 kcs. A ELO'!$A$7:$O$22,5))</f>
        <v>0</v>
      </c>
      <c r="D11" s="208">
        <f>IF($B11="","",VLOOKUP($B11,'Lány 3 kcs. A ELO'!$A$7:$O$22,15))</f>
        <v>0</v>
      </c>
      <c r="E11" s="209" t="str">
        <f>UPPER(IF($B11="","",VLOOKUP($B11,'Lány 3 kcs. A ELO'!$A$7:$O$22,2)))</f>
        <v xml:space="preserve">ERDEI </v>
      </c>
      <c r="F11" s="210"/>
      <c r="G11" s="209" t="str">
        <f>IF($B11="","",VLOOKUP($B11,'Lány 3 kcs. A ELO'!$A$7:$O$22,3))</f>
        <v>Helga</v>
      </c>
      <c r="H11" s="210"/>
      <c r="I11" s="209" t="str">
        <f>IF($B11="","",VLOOKUP($B11,'Lány 3 kcs. A ELO'!$A$7:$O$22,4))</f>
        <v>Budapest XXIII. Kerületi Török Flóris Általános Iskola</v>
      </c>
      <c r="J11" s="205"/>
      <c r="K11" s="211"/>
      <c r="L11" s="212" t="str">
        <f>IF(K11="","",CONCATENATE(VLOOKUP($Y$3,$AB$1:$AK$1,K11)," pont"))</f>
        <v/>
      </c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82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16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95" t="s">
        <v>146</v>
      </c>
      <c r="B13" s="296"/>
      <c r="C13" s="208" t="str">
        <f>IF($B13="","",VLOOKUP($B13,'Lány 3 kcs. A ELO'!$A$7:$O$22,5))</f>
        <v/>
      </c>
      <c r="D13" s="208" t="str">
        <f>IF($B13="","",VLOOKUP($B13,'Lány 3 kcs. A ELO'!$A$7:$O$22,15))</f>
        <v/>
      </c>
      <c r="E13" s="209" t="s">
        <v>363</v>
      </c>
      <c r="F13" s="210"/>
      <c r="G13" s="209" t="s">
        <v>97</v>
      </c>
      <c r="H13" s="210"/>
      <c r="I13" s="209" t="s">
        <v>362</v>
      </c>
      <c r="J13" s="205"/>
      <c r="K13" s="211"/>
      <c r="L13" s="212" t="str">
        <f>IF(K13="","",CONCATENATE(VLOOKUP($Y$3,$AB$1:$AK$1,K13)," pont"))</f>
        <v/>
      </c>
      <c r="M13" s="213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6"/>
      <c r="B14" s="287"/>
      <c r="C14" s="215"/>
      <c r="D14" s="215"/>
      <c r="E14" s="215"/>
      <c r="F14" s="215"/>
      <c r="G14" s="215"/>
      <c r="H14" s="215"/>
      <c r="I14" s="215"/>
      <c r="J14" s="205"/>
      <c r="K14" s="206"/>
      <c r="L14" s="206"/>
      <c r="M14" s="216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82" t="s">
        <v>154</v>
      </c>
      <c r="B15" s="297">
        <v>4</v>
      </c>
      <c r="C15" s="208">
        <f>IF($B15="","",VLOOKUP($B15,'Lány 3 kcs. A ELO'!$A$7:$O$22,5))</f>
        <v>0</v>
      </c>
      <c r="D15" s="298">
        <f>IF($B15="","",VLOOKUP($B15,'Lány 3 kcs. A ELO'!$A$7:$O$22,15))</f>
        <v>0</v>
      </c>
      <c r="E15" s="284" t="str">
        <f>UPPER(IF($B15="","",VLOOKUP($B15,'Lány 3 kcs. A ELO'!$A$7:$O$22,2)))</f>
        <v xml:space="preserve">MEZŐCSÁTI </v>
      </c>
      <c r="F15" s="285"/>
      <c r="G15" s="284" t="str">
        <f>IF($B15="","",VLOOKUP($B15,'Lány 3 kcs. A ELO'!$A$7:$O$22,3))</f>
        <v>Bianka</v>
      </c>
      <c r="H15" s="285"/>
      <c r="I15" s="284" t="str">
        <f>IF($B15="","",VLOOKUP($B15,'Lány 3 kcs. A ELO'!$A$7:$O$22,4))</f>
        <v>Pitypang Utcai Általános Iskola</v>
      </c>
      <c r="J15" s="205"/>
      <c r="K15" s="211"/>
      <c r="L15" s="212" t="str">
        <f>IF(K15="","",CONCATENATE(VLOOKUP($Y$3,$AB$1:$AK$1,K15)," pont"))</f>
        <v/>
      </c>
      <c r="M15" s="213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6"/>
      <c r="B16" s="287"/>
      <c r="C16" s="215"/>
      <c r="D16" s="215"/>
      <c r="E16" s="215"/>
      <c r="F16" s="215"/>
      <c r="G16" s="215"/>
      <c r="H16" s="215"/>
      <c r="I16" s="215"/>
      <c r="J16" s="205"/>
      <c r="K16" s="206"/>
      <c r="L16" s="206"/>
      <c r="M16" s="216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6" t="s">
        <v>157</v>
      </c>
      <c r="B17" s="288">
        <v>6</v>
      </c>
      <c r="C17" s="208">
        <f>IF($B17="","",VLOOKUP($B17,'Lány 3 kcs. A ELO'!$A$7:$O$22,5))</f>
        <v>0</v>
      </c>
      <c r="D17" s="208">
        <f>IF($B17="","",VLOOKUP($B17,'Lány 3 kcs. A ELO'!$A$7:$O$22,15))</f>
        <v>0</v>
      </c>
      <c r="E17" s="209" t="str">
        <f>UPPER(IF($B17="","",VLOOKUP($B17,'Lány 3 kcs. A ELO'!$A$7:$O$22,2)))</f>
        <v xml:space="preserve">HAJNAL  </v>
      </c>
      <c r="F17" s="210"/>
      <c r="G17" s="209" t="str">
        <f>IF($B17="","",VLOOKUP($B17,'Lány 3 kcs. A ELO'!$A$7:$O$22,3))</f>
        <v xml:space="preserve">Nadin </v>
      </c>
      <c r="H17" s="210"/>
      <c r="I17" s="209" t="str">
        <f>IF($B17="","",VLOOKUP($B17,'Lány 3 kcs. A ELO'!$A$7:$O$22,4))</f>
        <v>Szikra Ált. Isk. Szeged</v>
      </c>
      <c r="J17" s="205"/>
      <c r="K17" s="211"/>
      <c r="L17" s="212" t="str">
        <f>IF(K17="","",CONCATENATE(VLOOKUP($Y$3,$AB$1:$AK$1,K17)," pont"))</f>
        <v/>
      </c>
      <c r="M17" s="213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x14ac:dyDescent="0.25">
      <c r="A18" s="206"/>
      <c r="B18" s="287"/>
      <c r="C18" s="215"/>
      <c r="D18" s="215"/>
      <c r="E18" s="215"/>
      <c r="F18" s="215"/>
      <c r="G18" s="215"/>
      <c r="H18" s="215"/>
      <c r="I18" s="215"/>
      <c r="J18" s="205"/>
      <c r="K18" s="206"/>
      <c r="L18" s="206"/>
      <c r="M18" s="216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x14ac:dyDescent="0.25">
      <c r="A19" s="295" t="s">
        <v>165</v>
      </c>
      <c r="B19" s="288">
        <v>15</v>
      </c>
      <c r="C19" s="208">
        <f>IF($B19="","",VLOOKUP($B19,'Lány 3 kcs. A ELO'!$A$7:$O$22,5))</f>
        <v>0</v>
      </c>
      <c r="D19" s="208">
        <f>IF($B19="","",VLOOKUP($B19,'Lány 3 kcs. A ELO'!$A$7:$O$22,15))</f>
        <v>0</v>
      </c>
      <c r="E19" s="209" t="str">
        <f>UPPER(IF($B19="","",VLOOKUP($B19,'Lány 3 kcs. A ELO'!$A$7:$O$22,2)))</f>
        <v xml:space="preserve">CSERESZNYÉS </v>
      </c>
      <c r="F19" s="210"/>
      <c r="G19" s="209" t="str">
        <f>IF($B19="","",VLOOKUP($B19,'Lány 3 kcs. A ELO'!$A$7:$O$22,3))</f>
        <v>Emma</v>
      </c>
      <c r="H19" s="210"/>
      <c r="I19" s="209" t="str">
        <f>IF($B19="","",VLOOKUP($B19,'Lány 3 kcs. A ELO'!$A$7:$O$22,4))</f>
        <v>Vörösberényi Általános Iskola</v>
      </c>
      <c r="J19" s="205"/>
      <c r="K19" s="211"/>
      <c r="L19" s="212" t="str">
        <f>IF(K19="","",CONCATENATE(VLOOKUP($Y$3,$AB$1:$AK$1,K19)," pont"))</f>
        <v/>
      </c>
      <c r="M19" s="213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x14ac:dyDescent="0.25">
      <c r="A20" s="206"/>
      <c r="B20" s="287"/>
      <c r="C20" s="215"/>
      <c r="D20" s="215"/>
      <c r="E20" s="215"/>
      <c r="F20" s="215"/>
      <c r="G20" s="215"/>
      <c r="H20" s="215"/>
      <c r="I20" s="215"/>
      <c r="J20" s="205"/>
      <c r="K20" s="206"/>
      <c r="L20" s="206"/>
      <c r="M20" s="216"/>
      <c r="Y20" s="187"/>
      <c r="Z20" s="187"/>
      <c r="AA20" s="187" t="s">
        <v>105</v>
      </c>
      <c r="AB20" s="187">
        <v>200</v>
      </c>
      <c r="AC20" s="187">
        <v>150</v>
      </c>
      <c r="AD20" s="187">
        <v>130</v>
      </c>
      <c r="AE20" s="187">
        <v>110</v>
      </c>
      <c r="AF20" s="187">
        <v>95</v>
      </c>
      <c r="AG20" s="187">
        <v>80</v>
      </c>
      <c r="AH20" s="187">
        <v>70</v>
      </c>
      <c r="AI20" s="187">
        <v>60</v>
      </c>
      <c r="AJ20" s="187">
        <v>55</v>
      </c>
      <c r="AK20" s="187">
        <v>50</v>
      </c>
    </row>
    <row r="21" spans="1:37" x14ac:dyDescent="0.25">
      <c r="A21" s="295" t="s">
        <v>170</v>
      </c>
      <c r="B21" s="288">
        <v>9</v>
      </c>
      <c r="C21" s="208">
        <f>IF($B21="","",VLOOKUP($B21,'Lány 3 kcs. A ELO'!$A$7:$O$22,5))</f>
        <v>0</v>
      </c>
      <c r="D21" s="208">
        <f>IF($B21="","",VLOOKUP($B21,'Lány 3 kcs. A ELO'!$A$7:$O$22,15))</f>
        <v>0</v>
      </c>
      <c r="E21" s="209" t="str">
        <f>UPPER(IF($B21="","",VLOOKUP($B21,'Lány 3 kcs. A ELO'!$A$7:$O$22,2)))</f>
        <v xml:space="preserve">GÖMBICZ </v>
      </c>
      <c r="F21" s="210"/>
      <c r="G21" s="209" t="str">
        <f>IF($B21="","",VLOOKUP($B21,'Lány 3 kcs. A ELO'!$A$7:$O$22,3))</f>
        <v>Alíz</v>
      </c>
      <c r="H21" s="210"/>
      <c r="I21" s="209" t="str">
        <f>IF($B21="","",VLOOKUP($B21,'Lány 3 kcs. A ELO'!$A$7:$O$22,4))</f>
        <v>Zsigmond Király Általános Iskola</v>
      </c>
      <c r="J21" s="205"/>
      <c r="K21" s="211"/>
      <c r="L21" s="212" t="str">
        <f>IF(K21="","",CONCATENATE(VLOOKUP($Y$3,$AB$1:$AK$1,K21)," pont"))</f>
        <v/>
      </c>
      <c r="M21" s="213"/>
      <c r="Y21" s="187"/>
      <c r="Z21" s="187"/>
      <c r="AA21" s="187" t="s">
        <v>115</v>
      </c>
      <c r="AB21" s="187">
        <v>150</v>
      </c>
      <c r="AC21" s="187">
        <v>120</v>
      </c>
      <c r="AD21" s="187">
        <v>100</v>
      </c>
      <c r="AE21" s="187">
        <v>80</v>
      </c>
      <c r="AF21" s="187">
        <v>70</v>
      </c>
      <c r="AG21" s="187">
        <v>60</v>
      </c>
      <c r="AH21" s="187">
        <v>55</v>
      </c>
      <c r="AI21" s="187">
        <v>50</v>
      </c>
      <c r="AJ21" s="187">
        <v>45</v>
      </c>
      <c r="AK21" s="187">
        <v>40</v>
      </c>
    </row>
    <row r="22" spans="1:37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Y22" s="187"/>
      <c r="Z22" s="187"/>
      <c r="AA22" s="187" t="s">
        <v>116</v>
      </c>
      <c r="AB22" s="187">
        <v>120</v>
      </c>
      <c r="AC22" s="187">
        <v>90</v>
      </c>
      <c r="AD22" s="187">
        <v>65</v>
      </c>
      <c r="AE22" s="187">
        <v>55</v>
      </c>
      <c r="AF22" s="187">
        <v>50</v>
      </c>
      <c r="AG22" s="187">
        <v>45</v>
      </c>
      <c r="AH22" s="187">
        <v>40</v>
      </c>
      <c r="AI22" s="187">
        <v>35</v>
      </c>
      <c r="AJ22" s="187">
        <v>25</v>
      </c>
      <c r="AK22" s="187">
        <v>20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117</v>
      </c>
      <c r="AB23" s="187">
        <v>90</v>
      </c>
      <c r="AC23" s="187">
        <v>60</v>
      </c>
      <c r="AD23" s="187">
        <v>45</v>
      </c>
      <c r="AE23" s="187">
        <v>34</v>
      </c>
      <c r="AF23" s="187">
        <v>27</v>
      </c>
      <c r="AG23" s="187">
        <v>22</v>
      </c>
      <c r="AH23" s="187">
        <v>18</v>
      </c>
      <c r="AI23" s="187">
        <v>15</v>
      </c>
      <c r="AJ23" s="187">
        <v>12</v>
      </c>
      <c r="AK23" s="187">
        <v>9</v>
      </c>
    </row>
    <row r="24" spans="1:37" ht="18.75" customHeight="1" x14ac:dyDescent="0.25">
      <c r="A24" s="205"/>
      <c r="B24" s="411"/>
      <c r="C24" s="411"/>
      <c r="D24" s="412" t="str">
        <f>E7</f>
        <v>PATKÓ</v>
      </c>
      <c r="E24" s="412"/>
      <c r="F24" s="412" t="str">
        <f>E9</f>
        <v xml:space="preserve">HANTÓ </v>
      </c>
      <c r="G24" s="412"/>
      <c r="H24" s="412" t="str">
        <f>E11</f>
        <v xml:space="preserve">ERDEI </v>
      </c>
      <c r="I24" s="412"/>
      <c r="J24" s="412" t="str">
        <f>E13</f>
        <v>BÖDÖR</v>
      </c>
      <c r="K24" s="412"/>
      <c r="L24" s="205"/>
      <c r="M24" s="289" t="s">
        <v>110</v>
      </c>
      <c r="Y24" s="187"/>
      <c r="Z24" s="187"/>
      <c r="AA24" s="187" t="s">
        <v>118</v>
      </c>
      <c r="AB24" s="187">
        <v>60</v>
      </c>
      <c r="AC24" s="187">
        <v>40</v>
      </c>
      <c r="AD24" s="187">
        <v>30</v>
      </c>
      <c r="AE24" s="187">
        <v>20</v>
      </c>
      <c r="AF24" s="187">
        <v>18</v>
      </c>
      <c r="AG24" s="187">
        <v>15</v>
      </c>
      <c r="AH24" s="187">
        <v>12</v>
      </c>
      <c r="AI24" s="187">
        <v>10</v>
      </c>
      <c r="AJ24" s="187">
        <v>8</v>
      </c>
      <c r="AK24" s="187">
        <v>6</v>
      </c>
    </row>
    <row r="25" spans="1:37" ht="18.75" customHeight="1" x14ac:dyDescent="0.25">
      <c r="A25" s="218" t="s">
        <v>99</v>
      </c>
      <c r="B25" s="413" t="str">
        <f>E7</f>
        <v>PATKÓ</v>
      </c>
      <c r="C25" s="413"/>
      <c r="D25" s="420"/>
      <c r="E25" s="420"/>
      <c r="F25" s="421" t="s">
        <v>401</v>
      </c>
      <c r="G25" s="422"/>
      <c r="H25" s="421" t="s">
        <v>401</v>
      </c>
      <c r="I25" s="422"/>
      <c r="J25" s="423" t="s">
        <v>401</v>
      </c>
      <c r="K25" s="412"/>
      <c r="L25" s="205"/>
      <c r="M25" s="290"/>
      <c r="Y25" s="187"/>
      <c r="Z25" s="187"/>
      <c r="AA25" s="187" t="s">
        <v>120</v>
      </c>
      <c r="AB25" s="187">
        <v>40</v>
      </c>
      <c r="AC25" s="187">
        <v>25</v>
      </c>
      <c r="AD25" s="187">
        <v>18</v>
      </c>
      <c r="AE25" s="187">
        <v>13</v>
      </c>
      <c r="AF25" s="187">
        <v>8</v>
      </c>
      <c r="AG25" s="187">
        <v>7</v>
      </c>
      <c r="AH25" s="187">
        <v>6</v>
      </c>
      <c r="AI25" s="187">
        <v>5</v>
      </c>
      <c r="AJ25" s="187">
        <v>4</v>
      </c>
      <c r="AK25" s="187">
        <v>3</v>
      </c>
    </row>
    <row r="26" spans="1:37" ht="18.75" customHeight="1" x14ac:dyDescent="0.25">
      <c r="A26" s="218" t="s">
        <v>119</v>
      </c>
      <c r="B26" s="413" t="str">
        <f>E9</f>
        <v xml:space="preserve">HANTÓ </v>
      </c>
      <c r="C26" s="413"/>
      <c r="D26" s="421" t="s">
        <v>402</v>
      </c>
      <c r="E26" s="422"/>
      <c r="F26" s="414"/>
      <c r="G26" s="414"/>
      <c r="H26" s="415" t="s">
        <v>404</v>
      </c>
      <c r="I26" s="416"/>
      <c r="J26" s="415" t="s">
        <v>404</v>
      </c>
      <c r="K26" s="416"/>
      <c r="L26" s="205"/>
      <c r="M26" s="290"/>
      <c r="Y26" s="187"/>
      <c r="Z26" s="187"/>
      <c r="AA26" s="187" t="s">
        <v>121</v>
      </c>
      <c r="AB26" s="187">
        <v>25</v>
      </c>
      <c r="AC26" s="187">
        <v>15</v>
      </c>
      <c r="AD26" s="187">
        <v>13</v>
      </c>
      <c r="AE26" s="187">
        <v>7</v>
      </c>
      <c r="AF26" s="187">
        <v>6</v>
      </c>
      <c r="AG26" s="187">
        <v>5</v>
      </c>
      <c r="AH26" s="187">
        <v>4</v>
      </c>
      <c r="AI26" s="187">
        <v>3</v>
      </c>
      <c r="AJ26" s="187">
        <v>2</v>
      </c>
      <c r="AK26" s="187">
        <v>1</v>
      </c>
    </row>
    <row r="27" spans="1:37" ht="18.75" customHeight="1" x14ac:dyDescent="0.25">
      <c r="A27" s="218" t="s">
        <v>122</v>
      </c>
      <c r="B27" s="413" t="str">
        <f>E11</f>
        <v xml:space="preserve">ERDEI </v>
      </c>
      <c r="C27" s="413"/>
      <c r="D27" s="421" t="s">
        <v>402</v>
      </c>
      <c r="E27" s="422"/>
      <c r="F27" s="415" t="s">
        <v>403</v>
      </c>
      <c r="G27" s="416"/>
      <c r="H27" s="414"/>
      <c r="I27" s="414"/>
      <c r="J27" s="415" t="s">
        <v>403</v>
      </c>
      <c r="K27" s="416"/>
      <c r="L27" s="205"/>
      <c r="M27" s="290">
        <v>1</v>
      </c>
      <c r="Y27" s="187"/>
      <c r="Z27" s="187"/>
      <c r="AA27" s="187" t="s">
        <v>123</v>
      </c>
      <c r="AB27" s="187">
        <v>15</v>
      </c>
      <c r="AC27" s="187">
        <v>10</v>
      </c>
      <c r="AD27" s="187">
        <v>8</v>
      </c>
      <c r="AE27" s="187">
        <v>4</v>
      </c>
      <c r="AF27" s="187">
        <v>3</v>
      </c>
      <c r="AG27" s="187">
        <v>2</v>
      </c>
      <c r="AH27" s="187">
        <v>1</v>
      </c>
      <c r="AI27" s="187">
        <v>0</v>
      </c>
      <c r="AJ27" s="187">
        <v>0</v>
      </c>
      <c r="AK27" s="187">
        <v>0</v>
      </c>
    </row>
    <row r="28" spans="1:37" ht="18.75" customHeight="1" x14ac:dyDescent="0.25">
      <c r="A28" s="299" t="s">
        <v>146</v>
      </c>
      <c r="B28" s="413" t="str">
        <f>E13</f>
        <v>BÖDÖR</v>
      </c>
      <c r="C28" s="413"/>
      <c r="D28" s="421" t="s">
        <v>402</v>
      </c>
      <c r="E28" s="422"/>
      <c r="F28" s="415" t="s">
        <v>403</v>
      </c>
      <c r="G28" s="416"/>
      <c r="H28" s="424" t="s">
        <v>404</v>
      </c>
      <c r="I28" s="425"/>
      <c r="J28" s="414"/>
      <c r="K28" s="414"/>
      <c r="L28" s="205"/>
      <c r="M28" s="290"/>
      <c r="Y28" s="187"/>
      <c r="Z28" s="187"/>
      <c r="AA28" s="187" t="s">
        <v>123</v>
      </c>
      <c r="AB28" s="187">
        <v>15</v>
      </c>
      <c r="AC28" s="187">
        <v>10</v>
      </c>
      <c r="AD28" s="187">
        <v>8</v>
      </c>
      <c r="AE28" s="187">
        <v>4</v>
      </c>
      <c r="AF28" s="187">
        <v>3</v>
      </c>
      <c r="AG28" s="187">
        <v>2</v>
      </c>
      <c r="AH28" s="187">
        <v>1</v>
      </c>
      <c r="AI28" s="187">
        <v>0</v>
      </c>
      <c r="AJ28" s="187">
        <v>0</v>
      </c>
      <c r="AK28" s="187">
        <v>0</v>
      </c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91"/>
      <c r="Y29" s="187"/>
      <c r="Z29" s="187"/>
      <c r="AA29" s="187" t="s">
        <v>124</v>
      </c>
      <c r="AB29" s="187">
        <v>10</v>
      </c>
      <c r="AC29" s="187">
        <v>6</v>
      </c>
      <c r="AD29" s="187">
        <v>4</v>
      </c>
      <c r="AE29" s="187">
        <v>2</v>
      </c>
      <c r="AF29" s="187">
        <v>1</v>
      </c>
      <c r="AG29" s="187">
        <v>0</v>
      </c>
      <c r="AH29" s="187">
        <v>0</v>
      </c>
      <c r="AI29" s="187">
        <v>0</v>
      </c>
      <c r="AJ29" s="187">
        <v>0</v>
      </c>
      <c r="AK29" s="187">
        <v>0</v>
      </c>
    </row>
    <row r="30" spans="1:37" ht="18.75" customHeight="1" x14ac:dyDescent="0.25">
      <c r="A30" s="205"/>
      <c r="B30" s="411"/>
      <c r="C30" s="411"/>
      <c r="D30" s="412" t="str">
        <f>E15</f>
        <v xml:space="preserve">MEZŐCSÁTI </v>
      </c>
      <c r="E30" s="412"/>
      <c r="F30" s="412" t="str">
        <f>E17</f>
        <v xml:space="preserve">HAJNAL  </v>
      </c>
      <c r="G30" s="412"/>
      <c r="H30" s="412" t="str">
        <f>E19</f>
        <v xml:space="preserve">CSERESZNYÉS </v>
      </c>
      <c r="I30" s="412"/>
      <c r="J30" s="412" t="str">
        <f>E21</f>
        <v xml:space="preserve">GÖMBICZ </v>
      </c>
      <c r="K30" s="412"/>
      <c r="L30" s="205"/>
      <c r="M30" s="291"/>
      <c r="Y30" s="187"/>
      <c r="Z30" s="187"/>
      <c r="AA30" s="187" t="s">
        <v>125</v>
      </c>
      <c r="AB30" s="187">
        <v>3</v>
      </c>
      <c r="AC30" s="187">
        <v>2</v>
      </c>
      <c r="AD30" s="187">
        <v>1</v>
      </c>
      <c r="AE30" s="187">
        <v>0</v>
      </c>
      <c r="AF30" s="187">
        <v>0</v>
      </c>
      <c r="AG30" s="187">
        <v>0</v>
      </c>
      <c r="AH30" s="187">
        <v>0</v>
      </c>
      <c r="AI30" s="187">
        <v>0</v>
      </c>
      <c r="AJ30" s="187">
        <v>0</v>
      </c>
      <c r="AK30" s="187">
        <v>0</v>
      </c>
    </row>
    <row r="31" spans="1:37" ht="18.75" customHeight="1" x14ac:dyDescent="0.25">
      <c r="A31" s="299" t="s">
        <v>154</v>
      </c>
      <c r="B31" s="413" t="str">
        <f>E15</f>
        <v xml:space="preserve">MEZŐCSÁTI </v>
      </c>
      <c r="C31" s="413"/>
      <c r="D31" s="414"/>
      <c r="E31" s="414"/>
      <c r="F31" s="415" t="s">
        <v>420</v>
      </c>
      <c r="G31" s="416"/>
      <c r="H31" s="415" t="s">
        <v>407</v>
      </c>
      <c r="I31" s="416"/>
      <c r="J31" s="424" t="s">
        <v>403</v>
      </c>
      <c r="K31" s="425"/>
      <c r="L31" s="205"/>
      <c r="M31" s="290">
        <v>1</v>
      </c>
    </row>
    <row r="32" spans="1:37" ht="18.75" customHeight="1" x14ac:dyDescent="0.25">
      <c r="A32" s="299" t="s">
        <v>157</v>
      </c>
      <c r="B32" s="413" t="str">
        <f>E17</f>
        <v xml:space="preserve">HAJNAL  </v>
      </c>
      <c r="C32" s="413"/>
      <c r="D32" s="415" t="s">
        <v>401</v>
      </c>
      <c r="E32" s="416"/>
      <c r="F32" s="414"/>
      <c r="G32" s="414"/>
      <c r="H32" s="415" t="s">
        <v>419</v>
      </c>
      <c r="I32" s="416"/>
      <c r="J32" s="415" t="s">
        <v>401</v>
      </c>
      <c r="K32" s="416"/>
      <c r="L32" s="205"/>
      <c r="M32" s="290"/>
    </row>
    <row r="33" spans="1:18" ht="18.75" customHeight="1" x14ac:dyDescent="0.25">
      <c r="A33" s="299" t="s">
        <v>165</v>
      </c>
      <c r="B33" s="413" t="str">
        <f>E19</f>
        <v xml:space="preserve">CSERESZNYÉS </v>
      </c>
      <c r="C33" s="413"/>
      <c r="D33" s="415" t="s">
        <v>408</v>
      </c>
      <c r="E33" s="416"/>
      <c r="F33" s="415" t="s">
        <v>420</v>
      </c>
      <c r="G33" s="416"/>
      <c r="H33" s="414"/>
      <c r="I33" s="414"/>
      <c r="J33" s="415" t="s">
        <v>403</v>
      </c>
      <c r="K33" s="416"/>
      <c r="L33" s="205"/>
      <c r="M33" s="290"/>
    </row>
    <row r="34" spans="1:18" ht="18.75" customHeight="1" x14ac:dyDescent="0.25">
      <c r="A34" s="299" t="s">
        <v>170</v>
      </c>
      <c r="B34" s="413" t="str">
        <f>E21</f>
        <v xml:space="preserve">GÖMBICZ </v>
      </c>
      <c r="C34" s="413"/>
      <c r="D34" s="415" t="s">
        <v>404</v>
      </c>
      <c r="E34" s="416"/>
      <c r="F34" s="415" t="s">
        <v>420</v>
      </c>
      <c r="G34" s="416"/>
      <c r="H34" s="424" t="s">
        <v>404</v>
      </c>
      <c r="I34" s="425"/>
      <c r="J34" s="414"/>
      <c r="K34" s="414"/>
      <c r="L34" s="205"/>
      <c r="M34" s="290"/>
    </row>
    <row r="35" spans="1:18" ht="18.75" customHeight="1" x14ac:dyDescent="0.25">
      <c r="A35" s="292"/>
      <c r="B35" s="293"/>
      <c r="C35" s="293"/>
      <c r="D35" s="292"/>
      <c r="E35" s="292"/>
      <c r="F35" s="292"/>
      <c r="G35" s="292"/>
      <c r="H35" s="292"/>
      <c r="I35" s="292"/>
      <c r="J35" s="205"/>
      <c r="K35" s="205"/>
      <c r="L35" s="205"/>
      <c r="M35" s="294"/>
    </row>
    <row r="36" spans="1:18" x14ac:dyDescent="0.25">
      <c r="A36" s="205"/>
      <c r="B36" s="205"/>
      <c r="C36" s="205"/>
      <c r="D36" s="205"/>
      <c r="E36" s="205"/>
      <c r="F36" s="205"/>
      <c r="G36" s="205"/>
      <c r="H36" s="205"/>
      <c r="I36" s="205"/>
      <c r="J36" s="205"/>
      <c r="K36" s="205"/>
      <c r="L36" s="205"/>
      <c r="M36" s="205"/>
    </row>
    <row r="37" spans="1:18" x14ac:dyDescent="0.25">
      <c r="A37" s="205" t="s">
        <v>158</v>
      </c>
      <c r="B37" s="205"/>
      <c r="C37" s="419" t="str">
        <f>IF(M25=1,B25,IF(M26=1,B26,IF(M27=1,B27,IF(M28=1,B28,""))))</f>
        <v xml:space="preserve">ERDEI </v>
      </c>
      <c r="D37" s="419"/>
      <c r="E37" s="206" t="s">
        <v>159</v>
      </c>
      <c r="F37" s="419" t="str">
        <f>IF(M31=1,B31,IF(M32=1,B32,IF(M33=1,B33,IF(M34=1,B34,""))))</f>
        <v xml:space="preserve">MEZŐCSÁTI </v>
      </c>
      <c r="G37" s="419"/>
      <c r="H37" s="205"/>
      <c r="I37" s="219"/>
      <c r="J37" s="205"/>
      <c r="K37" s="205"/>
      <c r="L37" s="205"/>
      <c r="M37" s="205"/>
    </row>
    <row r="38" spans="1:18" x14ac:dyDescent="0.25">
      <c r="A38" s="205"/>
      <c r="B38" s="205"/>
      <c r="C38" s="205"/>
      <c r="D38" s="205"/>
      <c r="E38" s="205"/>
      <c r="F38" s="206"/>
      <c r="G38" s="206"/>
      <c r="H38" s="205"/>
      <c r="I38" s="205"/>
      <c r="J38" s="205"/>
      <c r="K38" s="205"/>
      <c r="L38" s="205"/>
      <c r="M38" s="205"/>
    </row>
    <row r="39" spans="1:18" x14ac:dyDescent="0.25">
      <c r="A39" s="205" t="s">
        <v>160</v>
      </c>
      <c r="B39" s="205"/>
      <c r="C39" s="419" t="str">
        <f>IF(M25=2,B25,IF(M26=2,B26,IF(M27=2,B27,IF(M28=2,B28,""))))</f>
        <v/>
      </c>
      <c r="D39" s="419"/>
      <c r="E39" s="206" t="s">
        <v>159</v>
      </c>
      <c r="F39" s="419" t="str">
        <f>IF(M31=2,B31,IF(M32=2,B32,IF(M33=2,B33,IF(M34=2,B34,""))))</f>
        <v/>
      </c>
      <c r="G39" s="419"/>
      <c r="H39" s="205"/>
      <c r="I39" s="219"/>
      <c r="J39" s="205"/>
      <c r="K39" s="205"/>
      <c r="L39" s="205"/>
      <c r="M39" s="205"/>
    </row>
    <row r="40" spans="1:18" x14ac:dyDescent="0.25">
      <c r="A40" s="205"/>
      <c r="B40" s="205"/>
      <c r="C40" s="206"/>
      <c r="D40" s="206"/>
      <c r="E40" s="206"/>
      <c r="F40" s="206"/>
      <c r="G40" s="206"/>
      <c r="H40" s="205"/>
      <c r="I40" s="205"/>
      <c r="J40" s="205"/>
      <c r="K40" s="205"/>
      <c r="L40" s="205"/>
      <c r="M40" s="205"/>
    </row>
    <row r="41" spans="1:18" x14ac:dyDescent="0.25">
      <c r="A41" s="205" t="s">
        <v>161</v>
      </c>
      <c r="B41" s="205"/>
      <c r="C41" s="419" t="str">
        <f>IF(M25=3,B25,IF(M26=3,B26,IF(M27=3,B27,IF(M28=3,B28,""))))</f>
        <v/>
      </c>
      <c r="D41" s="419"/>
      <c r="E41" s="206" t="s">
        <v>159</v>
      </c>
      <c r="F41" s="419" t="str">
        <f>IF(M31=3,B31,IF(M32=3,B32,IF(M33=3,B33,IF(M34=3,B34,""))))</f>
        <v/>
      </c>
      <c r="G41" s="419"/>
      <c r="H41" s="205"/>
      <c r="I41" s="219"/>
      <c r="J41" s="205"/>
      <c r="K41" s="205"/>
      <c r="L41" s="205"/>
      <c r="M41" s="205"/>
    </row>
    <row r="42" spans="1:18" x14ac:dyDescent="0.25">
      <c r="A42" s="205"/>
      <c r="B42" s="205"/>
      <c r="C42" s="205"/>
      <c r="D42" s="205"/>
      <c r="E42" s="205"/>
      <c r="F42" s="205"/>
      <c r="G42" s="205"/>
      <c r="H42" s="205"/>
      <c r="I42" s="205"/>
      <c r="J42" s="205"/>
      <c r="K42" s="205"/>
      <c r="L42" s="205"/>
      <c r="M42" s="205"/>
    </row>
    <row r="43" spans="1:18" x14ac:dyDescent="0.25">
      <c r="A43" s="215" t="s">
        <v>171</v>
      </c>
      <c r="B43" s="205"/>
      <c r="C43" s="419">
        <f>IF(M25=4,B25,IF(M26=4,B26,IF(M27=4,B27,IF(M28=4,B28,0))))</f>
        <v>0</v>
      </c>
      <c r="D43" s="419"/>
      <c r="E43" s="206" t="s">
        <v>159</v>
      </c>
      <c r="F43" s="419" t="str">
        <f>IF(M31=3,B31,IF(M32=3,B32,IF(M33=4,B33,IF(M34=4,B34,""))))</f>
        <v/>
      </c>
      <c r="G43" s="419"/>
      <c r="H43" s="205"/>
      <c r="I43" s="219"/>
      <c r="J43" s="205"/>
      <c r="K43" s="205"/>
      <c r="L43" s="205"/>
      <c r="M43" s="205"/>
    </row>
    <row r="44" spans="1:18" x14ac:dyDescent="0.25">
      <c r="A44" s="205"/>
      <c r="B44" s="205"/>
      <c r="C44" s="205"/>
      <c r="D44" s="205"/>
      <c r="E44" s="205"/>
      <c r="F44" s="205"/>
      <c r="G44" s="205"/>
      <c r="H44" s="205"/>
      <c r="I44" s="205"/>
      <c r="J44" s="205"/>
      <c r="K44" s="205"/>
      <c r="L44" s="219"/>
      <c r="M44" s="205"/>
      <c r="P44" s="230"/>
      <c r="Q44" s="230"/>
      <c r="R44" s="190"/>
    </row>
    <row r="45" spans="1:18" x14ac:dyDescent="0.25">
      <c r="A45" s="220" t="s">
        <v>108</v>
      </c>
      <c r="B45" s="221"/>
      <c r="C45" s="222"/>
      <c r="D45" s="223" t="s">
        <v>126</v>
      </c>
      <c r="E45" s="224" t="s">
        <v>127</v>
      </c>
      <c r="F45" s="225"/>
      <c r="G45" s="223" t="s">
        <v>126</v>
      </c>
      <c r="H45" s="224" t="s">
        <v>128</v>
      </c>
      <c r="I45" s="226"/>
      <c r="J45" s="224" t="s">
        <v>129</v>
      </c>
      <c r="K45" s="227" t="s">
        <v>130</v>
      </c>
      <c r="L45" s="30"/>
      <c r="M45" s="225"/>
      <c r="P45" s="191"/>
      <c r="Q45" s="191"/>
      <c r="R45" s="241"/>
    </row>
    <row r="46" spans="1:18" x14ac:dyDescent="0.25">
      <c r="A46" s="231" t="s">
        <v>131</v>
      </c>
      <c r="B46" s="232"/>
      <c r="C46" s="233"/>
      <c r="D46" s="234">
        <v>1</v>
      </c>
      <c r="E46" s="417" t="str">
        <f>IF(D46&gt;$R$47,0,UPPER(VLOOKUP(D46,'Lány 3 kcs. A ELO'!$A$7:$Q$134,2)))</f>
        <v xml:space="preserve">MOLNÁR </v>
      </c>
      <c r="F46" s="417"/>
      <c r="G46" s="235" t="s">
        <v>132</v>
      </c>
      <c r="H46" s="232"/>
      <c r="I46" s="236"/>
      <c r="J46" s="237"/>
      <c r="K46" s="238" t="s">
        <v>133</v>
      </c>
      <c r="L46" s="239"/>
      <c r="M46" s="257"/>
      <c r="P46" s="241"/>
      <c r="Q46" s="252"/>
      <c r="R46" s="241"/>
    </row>
    <row r="47" spans="1:18" x14ac:dyDescent="0.25">
      <c r="A47" s="242" t="s">
        <v>134</v>
      </c>
      <c r="B47" s="243"/>
      <c r="C47" s="244"/>
      <c r="D47" s="245">
        <v>2</v>
      </c>
      <c r="E47" s="418" t="str">
        <f>IF(D47&gt;$R$47,0,UPPER(VLOOKUP(D47,'Lány 3 kcs. A ELO'!$A$7:$Q$134,2)))</f>
        <v>PATKÓ</v>
      </c>
      <c r="F47" s="418"/>
      <c r="G47" s="246" t="s">
        <v>135</v>
      </c>
      <c r="H47" s="247"/>
      <c r="I47" s="248"/>
      <c r="J47" s="249"/>
      <c r="K47" s="250"/>
      <c r="L47" s="219"/>
      <c r="M47" s="251"/>
      <c r="P47" s="191"/>
      <c r="Q47" s="191"/>
      <c r="R47" s="274">
        <f>MIN(4,'Lány 3 kcs. A ELO'!Q2)</f>
        <v>4</v>
      </c>
    </row>
    <row r="48" spans="1:18" x14ac:dyDescent="0.25">
      <c r="A48" s="253"/>
      <c r="B48" s="254"/>
      <c r="C48" s="255"/>
      <c r="D48" s="245"/>
      <c r="E48" s="256"/>
      <c r="F48" s="205"/>
      <c r="G48" s="246" t="s">
        <v>136</v>
      </c>
      <c r="H48" s="247"/>
      <c r="I48" s="248"/>
      <c r="J48" s="249"/>
      <c r="K48" s="238" t="s">
        <v>137</v>
      </c>
      <c r="L48" s="239"/>
      <c r="M48" s="257"/>
      <c r="P48" s="241"/>
      <c r="Q48" s="252"/>
      <c r="R48" s="241"/>
    </row>
    <row r="49" spans="1:18" x14ac:dyDescent="0.25">
      <c r="A49" s="258"/>
      <c r="B49" s="259"/>
      <c r="C49" s="260"/>
      <c r="D49" s="245"/>
      <c r="E49" s="256"/>
      <c r="F49" s="205"/>
      <c r="G49" s="246" t="s">
        <v>138</v>
      </c>
      <c r="H49" s="247"/>
      <c r="I49" s="248"/>
      <c r="J49" s="249"/>
      <c r="K49" s="261"/>
      <c r="L49" s="205"/>
      <c r="M49" s="240"/>
      <c r="P49" s="241"/>
      <c r="Q49" s="252"/>
      <c r="R49" s="241"/>
    </row>
    <row r="50" spans="1:18" x14ac:dyDescent="0.25">
      <c r="A50" s="262"/>
      <c r="B50" s="49"/>
      <c r="C50" s="263"/>
      <c r="D50" s="245"/>
      <c r="E50" s="256"/>
      <c r="F50" s="205"/>
      <c r="G50" s="246" t="s">
        <v>139</v>
      </c>
      <c r="H50" s="247"/>
      <c r="I50" s="248"/>
      <c r="J50" s="249"/>
      <c r="K50" s="242"/>
      <c r="L50" s="219"/>
      <c r="M50" s="251"/>
      <c r="P50" s="191"/>
      <c r="Q50" s="191"/>
      <c r="R50" s="241"/>
    </row>
    <row r="51" spans="1:18" x14ac:dyDescent="0.25">
      <c r="A51" s="264"/>
      <c r="B51" s="14"/>
      <c r="C51" s="260"/>
      <c r="D51" s="245"/>
      <c r="E51" s="256"/>
      <c r="F51" s="205"/>
      <c r="G51" s="246" t="s">
        <v>140</v>
      </c>
      <c r="H51" s="247"/>
      <c r="I51" s="248"/>
      <c r="J51" s="249"/>
      <c r="K51" s="238" t="s">
        <v>33</v>
      </c>
      <c r="L51" s="239"/>
      <c r="M51" s="257"/>
      <c r="P51" s="241"/>
      <c r="Q51" s="252"/>
      <c r="R51" s="241"/>
    </row>
    <row r="52" spans="1:18" x14ac:dyDescent="0.25">
      <c r="A52" s="264"/>
      <c r="B52" s="14"/>
      <c r="C52" s="265"/>
      <c r="D52" s="245"/>
      <c r="E52" s="256"/>
      <c r="F52" s="205"/>
      <c r="G52" s="246" t="s">
        <v>141</v>
      </c>
      <c r="H52" s="247"/>
      <c r="I52" s="248"/>
      <c r="J52" s="249"/>
      <c r="K52" s="261"/>
      <c r="L52" s="205"/>
      <c r="M52" s="240"/>
      <c r="P52" s="241"/>
      <c r="Q52" s="252"/>
      <c r="R52" s="274"/>
    </row>
    <row r="53" spans="1:18" x14ac:dyDescent="0.25">
      <c r="A53" s="266"/>
      <c r="B53" s="267"/>
      <c r="C53" s="268"/>
      <c r="D53" s="269"/>
      <c r="E53" s="270"/>
      <c r="F53" s="219"/>
      <c r="G53" s="271" t="s">
        <v>142</v>
      </c>
      <c r="H53" s="243"/>
      <c r="I53" s="272"/>
      <c r="J53" s="273"/>
      <c r="K53" s="242">
        <f>L4</f>
        <v>0</v>
      </c>
      <c r="L53" s="219"/>
      <c r="M53" s="251"/>
    </row>
  </sheetData>
  <sheetProtection selectLockedCells="1" selectUnlockedCells="1"/>
  <mergeCells count="62">
    <mergeCell ref="C43:D43"/>
    <mergeCell ref="F43:G43"/>
    <mergeCell ref="E46:F46"/>
    <mergeCell ref="E47:F47"/>
    <mergeCell ref="C37:D37"/>
    <mergeCell ref="F37:G37"/>
    <mergeCell ref="C39:D39"/>
    <mergeCell ref="F39:G39"/>
    <mergeCell ref="C41:D41"/>
    <mergeCell ref="F41:G41"/>
    <mergeCell ref="B34:C34"/>
    <mergeCell ref="D34:E34"/>
    <mergeCell ref="F34:G34"/>
    <mergeCell ref="H34:I34"/>
    <mergeCell ref="J34:K34"/>
    <mergeCell ref="B33:C33"/>
    <mergeCell ref="D33:E33"/>
    <mergeCell ref="F33:G33"/>
    <mergeCell ref="H33:I33"/>
    <mergeCell ref="J33:K33"/>
    <mergeCell ref="B32:C32"/>
    <mergeCell ref="D32:E32"/>
    <mergeCell ref="F32:G32"/>
    <mergeCell ref="H32:I32"/>
    <mergeCell ref="J32:K32"/>
    <mergeCell ref="B31:C31"/>
    <mergeCell ref="D31:E31"/>
    <mergeCell ref="F31:G31"/>
    <mergeCell ref="H31:I31"/>
    <mergeCell ref="J31:K31"/>
    <mergeCell ref="B30:C30"/>
    <mergeCell ref="D30:E30"/>
    <mergeCell ref="F30:G30"/>
    <mergeCell ref="H30:I30"/>
    <mergeCell ref="J30:K30"/>
    <mergeCell ref="B28:C28"/>
    <mergeCell ref="D28:E28"/>
    <mergeCell ref="F28:G28"/>
    <mergeCell ref="H28:I28"/>
    <mergeCell ref="J28:K28"/>
    <mergeCell ref="B27:C27"/>
    <mergeCell ref="D27:E27"/>
    <mergeCell ref="F27:G27"/>
    <mergeCell ref="H27:I27"/>
    <mergeCell ref="J27:K27"/>
    <mergeCell ref="B26:C26"/>
    <mergeCell ref="D26:E26"/>
    <mergeCell ref="F26:G26"/>
    <mergeCell ref="H26:I26"/>
    <mergeCell ref="J26:K26"/>
    <mergeCell ref="H24:I24"/>
    <mergeCell ref="J24:K24"/>
    <mergeCell ref="B25:C25"/>
    <mergeCell ref="D25:E25"/>
    <mergeCell ref="F25:G25"/>
    <mergeCell ref="H25:I25"/>
    <mergeCell ref="J25:K25"/>
    <mergeCell ref="A1:F1"/>
    <mergeCell ref="A4:C4"/>
    <mergeCell ref="B24:C24"/>
    <mergeCell ref="D24:E24"/>
    <mergeCell ref="F24:G24"/>
  </mergeCells>
  <conditionalFormatting sqref="E7 E9 E11 E13 E15 E17 E19:E21">
    <cfRule type="cellIs" dxfId="150" priority="2" stopIfTrue="1" operator="equal">
      <formula>"Bye"</formula>
    </cfRule>
  </conditionalFormatting>
  <conditionalFormatting sqref="R47 R52">
    <cfRule type="expression" dxfId="149" priority="1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Munka6">
    <tabColor indexed="11"/>
  </sheetPr>
  <dimension ref="A1:AS140"/>
  <sheetViews>
    <sheetView showZeros="0" workbookViewId="0">
      <selection activeCell="O16" sqref="O16"/>
    </sheetView>
  </sheetViews>
  <sheetFormatPr defaultRowHeight="13.2" x14ac:dyDescent="0.25"/>
  <cols>
    <col min="1" max="2" width="3.33203125" customWidth="1"/>
    <col min="3" max="4" width="4.6640625" customWidth="1"/>
    <col min="5" max="5" width="4.33203125" customWidth="1"/>
    <col min="6" max="6" width="12.6640625" customWidth="1"/>
    <col min="7" max="7" width="2.6640625" customWidth="1"/>
    <col min="8" max="8" width="7.6640625" customWidth="1"/>
    <col min="9" max="9" width="5.88671875" customWidth="1"/>
    <col min="10" max="10" width="1.6640625" style="300" customWidth="1"/>
    <col min="11" max="11" width="10.6640625" customWidth="1"/>
    <col min="12" max="12" width="1.6640625" style="300" customWidth="1"/>
    <col min="13" max="13" width="10.6640625" customWidth="1"/>
    <col min="14" max="14" width="1.6640625" style="301" customWidth="1"/>
    <col min="15" max="15" width="10.6640625" customWidth="1"/>
    <col min="16" max="16" width="1.6640625" style="300" customWidth="1"/>
    <col min="17" max="17" width="10.6640625" customWidth="1"/>
    <col min="18" max="18" width="1.6640625" style="301" customWidth="1"/>
    <col min="19" max="19" width="9.109375" hidden="1" customWidth="1"/>
    <col min="20" max="20" width="8.6640625" customWidth="1"/>
    <col min="21" max="21" width="9.109375" hidden="1" customWidth="1"/>
    <col min="25" max="27" width="9" hidden="1" customWidth="1"/>
    <col min="28" max="28" width="10.33203125" hidden="1" customWidth="1"/>
    <col min="29" max="34" width="9" hidden="1" customWidth="1"/>
    <col min="35" max="37" width="9.109375" style="215" customWidth="1"/>
  </cols>
  <sheetData>
    <row r="1" spans="1:45" ht="21.75" customHeight="1" x14ac:dyDescent="0.25">
      <c r="A1" s="302" t="str">
        <f>Altalanos!$A$6</f>
        <v>Diákolimpia 2026</v>
      </c>
      <c r="B1" s="302"/>
      <c r="C1" s="170"/>
      <c r="D1" s="170"/>
      <c r="E1" s="170"/>
      <c r="F1" s="170"/>
      <c r="G1" s="170"/>
      <c r="H1" s="302"/>
      <c r="I1" s="172"/>
      <c r="J1" s="173"/>
      <c r="K1" s="171" t="s">
        <v>29</v>
      </c>
      <c r="L1" s="174"/>
      <c r="M1" s="175"/>
      <c r="N1" s="173"/>
      <c r="O1" s="173"/>
      <c r="P1" s="173"/>
      <c r="Q1" s="170"/>
      <c r="R1" s="173"/>
      <c r="S1" s="303"/>
      <c r="T1" s="304"/>
      <c r="U1" s="304"/>
      <c r="V1" s="304"/>
      <c r="W1" s="304"/>
      <c r="X1" s="304"/>
      <c r="Y1" s="304"/>
      <c r="Z1" s="304"/>
      <c r="AA1" s="304"/>
      <c r="AB1" s="178" t="e">
        <f>IF($Y$5=1,CONCATENATE(VLOOKUP($Y$3,$AA$2:$AH$14,2)),CONCATENATE(VLOOKUP($Y$3,$AA$16:$AH$25,2)))</f>
        <v>#N/A</v>
      </c>
      <c r="AC1" s="178" t="e">
        <f>IF($Y$5=1,CONCATENATE(VLOOKUP($Y$3,$AA$2:$AH$14,3)),CONCATENATE(VLOOKUP($Y$3,$AA$16:$AH$25,3)))</f>
        <v>#N/A</v>
      </c>
      <c r="AD1" s="178" t="e">
        <f>IF($Y$5=1,CONCATENATE(VLOOKUP($Y$3,$AA$2:$AH$14,4)),CONCATENATE(VLOOKUP($Y$3,$AA$16:$AH$25,4)))</f>
        <v>#N/A</v>
      </c>
      <c r="AE1" s="178" t="e">
        <f>IF($Y$5=1,CONCATENATE(VLOOKUP($Y$3,$AA$2:$AH$14,5)),CONCATENATE(VLOOKUP($Y$3,$AA$16:$AH$25,5)))</f>
        <v>#N/A</v>
      </c>
      <c r="AF1" s="178" t="e">
        <f>IF($Y$5=1,CONCATENATE(VLOOKUP($Y$3,$AA$2:$AH$14,6)),CONCATENATE(VLOOKUP($Y$3,$AA$16:$AH$25,6)))</f>
        <v>#N/A</v>
      </c>
      <c r="AG1" s="178" t="e">
        <f>IF($Y$5=1,CONCATENATE(VLOOKUP($Y$3,$AA$2:$AH$14,7)),CONCATENATE(VLOOKUP($Y$3,$AA$16:$AH$25,7)))</f>
        <v>#N/A</v>
      </c>
      <c r="AH1" s="178" t="e">
        <f>IF($Y$5=1,CONCATENATE(VLOOKUP($Y$3,$AA$2:$AH$14,8)),CONCATENATE(VLOOKUP($Y$3,$AA$16:$AH$25,8)))</f>
        <v>#N/A</v>
      </c>
      <c r="AI1" s="292"/>
      <c r="AJ1" s="292"/>
      <c r="AK1" s="292"/>
    </row>
    <row r="2" spans="1:45" x14ac:dyDescent="0.25">
      <c r="A2" s="179" t="s">
        <v>30</v>
      </c>
      <c r="B2" s="180"/>
      <c r="C2" s="180"/>
      <c r="D2" s="180"/>
      <c r="E2" s="180" t="str">
        <f>Altalanos!$A$8</f>
        <v>Lány 3 kcs. A</v>
      </c>
      <c r="F2" s="180"/>
      <c r="G2" s="181"/>
      <c r="H2" s="182"/>
      <c r="I2" s="182"/>
      <c r="J2" s="183"/>
      <c r="K2" s="174"/>
      <c r="L2" s="174"/>
      <c r="M2" s="174"/>
      <c r="N2" s="183"/>
      <c r="O2" s="182"/>
      <c r="P2" s="183"/>
      <c r="Q2" s="182"/>
      <c r="R2" s="183"/>
      <c r="S2" s="305"/>
      <c r="T2" s="215"/>
      <c r="U2" s="215"/>
      <c r="V2" s="215"/>
      <c r="W2" s="215"/>
      <c r="X2" s="215"/>
      <c r="Y2" s="186"/>
      <c r="Z2" s="187"/>
      <c r="AA2" s="187" t="s">
        <v>99</v>
      </c>
      <c r="AB2" s="188">
        <v>300</v>
      </c>
      <c r="AC2" s="188">
        <v>250</v>
      </c>
      <c r="AD2" s="188">
        <v>200</v>
      </c>
      <c r="AE2" s="188">
        <v>150</v>
      </c>
      <c r="AF2" s="188">
        <v>120</v>
      </c>
      <c r="AG2" s="188">
        <v>90</v>
      </c>
      <c r="AH2" s="188">
        <v>40</v>
      </c>
      <c r="AI2" s="205"/>
      <c r="AJ2" s="205"/>
      <c r="AK2" s="205"/>
      <c r="AL2" s="215"/>
      <c r="AM2" s="215"/>
      <c r="AN2" s="215"/>
      <c r="AO2" s="215"/>
      <c r="AP2" s="215"/>
      <c r="AQ2" s="215"/>
      <c r="AR2" s="215"/>
      <c r="AS2" s="215"/>
    </row>
    <row r="3" spans="1:45" ht="11.25" customHeight="1" x14ac:dyDescent="0.25">
      <c r="A3" s="50" t="s">
        <v>22</v>
      </c>
      <c r="B3" s="50"/>
      <c r="C3" s="50"/>
      <c r="D3" s="50"/>
      <c r="E3" s="50"/>
      <c r="F3" s="50"/>
      <c r="G3" s="50" t="s">
        <v>15</v>
      </c>
      <c r="H3" s="50"/>
      <c r="I3" s="50"/>
      <c r="J3" s="189"/>
      <c r="K3" s="50" t="s">
        <v>34</v>
      </c>
      <c r="L3" s="189"/>
      <c r="M3" s="50"/>
      <c r="N3" s="189"/>
      <c r="O3" s="50"/>
      <c r="P3" s="189"/>
      <c r="Q3" s="50"/>
      <c r="R3" s="51" t="s">
        <v>35</v>
      </c>
      <c r="S3" s="306"/>
      <c r="T3" s="307"/>
      <c r="U3" s="307"/>
      <c r="V3" s="307"/>
      <c r="W3" s="307"/>
      <c r="X3" s="307"/>
      <c r="Y3" s="187" t="str">
        <f>IF(K4="OB","A",IF(K4="IX","W",IF(K4="","",K4)))</f>
        <v/>
      </c>
      <c r="Z3" s="187"/>
      <c r="AA3" s="187" t="s">
        <v>119</v>
      </c>
      <c r="AB3" s="188">
        <v>280</v>
      </c>
      <c r="AC3" s="188">
        <v>230</v>
      </c>
      <c r="AD3" s="188">
        <v>180</v>
      </c>
      <c r="AE3" s="188">
        <v>140</v>
      </c>
      <c r="AF3" s="188">
        <v>80</v>
      </c>
      <c r="AG3" s="188">
        <v>0</v>
      </c>
      <c r="AH3" s="188">
        <v>0</v>
      </c>
      <c r="AI3" s="205"/>
      <c r="AJ3" s="205"/>
      <c r="AK3" s="205"/>
      <c r="AL3" s="307"/>
      <c r="AM3" s="307"/>
      <c r="AN3" s="307"/>
      <c r="AO3" s="307"/>
      <c r="AP3" s="307"/>
      <c r="AQ3" s="307"/>
      <c r="AR3" s="307"/>
      <c r="AS3" s="307"/>
    </row>
    <row r="4" spans="1:45" ht="11.25" customHeight="1" x14ac:dyDescent="0.25">
      <c r="A4" s="406">
        <f>Altalanos!$A$10</f>
        <v>0</v>
      </c>
      <c r="B4" s="406"/>
      <c r="C4" s="406"/>
      <c r="D4" s="193"/>
      <c r="E4" s="194"/>
      <c r="F4" s="194"/>
      <c r="G4" s="194">
        <f>Altalanos!$C$10</f>
        <v>0</v>
      </c>
      <c r="H4" s="308"/>
      <c r="I4" s="194"/>
      <c r="J4" s="196"/>
      <c r="K4" s="195"/>
      <c r="L4" s="196"/>
      <c r="M4" s="309"/>
      <c r="N4" s="196"/>
      <c r="O4" s="194"/>
      <c r="P4" s="196"/>
      <c r="Q4" s="194"/>
      <c r="R4" s="197">
        <f>Altalanos!$E$10</f>
        <v>0</v>
      </c>
      <c r="S4" s="310"/>
      <c r="T4" s="311"/>
      <c r="U4" s="311"/>
      <c r="V4" s="311"/>
      <c r="W4" s="311"/>
      <c r="X4" s="311"/>
      <c r="Y4" s="187"/>
      <c r="Z4" s="187"/>
      <c r="AA4" s="187" t="s">
        <v>102</v>
      </c>
      <c r="AB4" s="188">
        <v>250</v>
      </c>
      <c r="AC4" s="188">
        <v>200</v>
      </c>
      <c r="AD4" s="188">
        <v>150</v>
      </c>
      <c r="AE4" s="188">
        <v>120</v>
      </c>
      <c r="AF4" s="188">
        <v>90</v>
      </c>
      <c r="AG4" s="188">
        <v>60</v>
      </c>
      <c r="AH4" s="188">
        <v>25</v>
      </c>
      <c r="AI4" s="205"/>
      <c r="AJ4" s="205"/>
      <c r="AK4" s="205"/>
      <c r="AL4" s="311"/>
      <c r="AM4" s="311"/>
      <c r="AN4" s="311"/>
      <c r="AO4" s="311"/>
      <c r="AP4" s="311"/>
      <c r="AQ4" s="311"/>
      <c r="AR4" s="311"/>
      <c r="AS4" s="311"/>
    </row>
    <row r="5" spans="1:45" x14ac:dyDescent="0.25">
      <c r="A5" s="259"/>
      <c r="B5" s="312" t="s">
        <v>172</v>
      </c>
      <c r="C5" s="313" t="s">
        <v>108</v>
      </c>
      <c r="D5" s="312" t="s">
        <v>173</v>
      </c>
      <c r="E5" s="312" t="s">
        <v>174</v>
      </c>
      <c r="F5" s="314" t="s">
        <v>25</v>
      </c>
      <c r="G5" s="314" t="s">
        <v>26</v>
      </c>
      <c r="H5" s="314"/>
      <c r="I5" s="314" t="s">
        <v>37</v>
      </c>
      <c r="J5" s="314"/>
      <c r="K5" s="312" t="s">
        <v>175</v>
      </c>
      <c r="L5" s="315"/>
      <c r="M5" s="312" t="s">
        <v>158</v>
      </c>
      <c r="N5" s="315"/>
      <c r="O5" s="312" t="s">
        <v>176</v>
      </c>
      <c r="P5" s="315"/>
      <c r="Q5" s="312"/>
      <c r="R5" s="316"/>
      <c r="S5" s="306"/>
      <c r="T5" s="307"/>
      <c r="U5" s="307"/>
      <c r="V5" s="307"/>
      <c r="W5" s="307"/>
      <c r="X5" s="307"/>
      <c r="Y5" s="187">
        <f>IF(OR(Altalanos!$A$8="F1",Altalanos!$A$8="F2",Altalanos!$A$8="N1",Altalanos!$A$8="N2"),1,2)</f>
        <v>2</v>
      </c>
      <c r="Z5" s="187"/>
      <c r="AA5" s="187" t="s">
        <v>105</v>
      </c>
      <c r="AB5" s="188">
        <v>200</v>
      </c>
      <c r="AC5" s="188">
        <v>150</v>
      </c>
      <c r="AD5" s="188">
        <v>120</v>
      </c>
      <c r="AE5" s="188">
        <v>90</v>
      </c>
      <c r="AF5" s="188">
        <v>60</v>
      </c>
      <c r="AG5" s="188">
        <v>40</v>
      </c>
      <c r="AH5" s="188">
        <v>15</v>
      </c>
      <c r="AI5" s="205"/>
      <c r="AJ5" s="205"/>
      <c r="AK5" s="205"/>
      <c r="AL5" s="307"/>
      <c r="AM5" s="307"/>
      <c r="AN5" s="307"/>
      <c r="AO5" s="307"/>
      <c r="AP5" s="307"/>
      <c r="AQ5" s="307"/>
      <c r="AR5" s="307"/>
      <c r="AS5" s="307"/>
    </row>
    <row r="6" spans="1:45" ht="11.1" customHeight="1" x14ac:dyDescent="0.25">
      <c r="A6" s="317"/>
      <c r="B6" s="318"/>
      <c r="C6" s="318"/>
      <c r="D6" s="318"/>
      <c r="E6" s="318"/>
      <c r="F6" s="317" t="str">
        <f>IF(Y3="","",CONCATENATE(VLOOKUP(Y3,AB1:AH1,4)," pont"))</f>
        <v/>
      </c>
      <c r="G6" s="319"/>
      <c r="H6" s="6"/>
      <c r="I6" s="319"/>
      <c r="J6" s="320"/>
      <c r="K6" s="318" t="str">
        <f>IF(Y3="","",CONCATENATE(VLOOKUP(Y3,AB1:AH1,3)," pont"))</f>
        <v/>
      </c>
      <c r="L6" s="320"/>
      <c r="M6" s="318" t="str">
        <f>IF(Y3="","",CONCATENATE(VLOOKUP(Y3,AB1:AH1,2)," pont"))</f>
        <v/>
      </c>
      <c r="N6" s="320"/>
      <c r="O6" s="318" t="str">
        <f>IF(Y3="","",CONCATENATE(VLOOKUP(Y3,AB1:AH1,1)," pont"))</f>
        <v/>
      </c>
      <c r="P6" s="320"/>
      <c r="Q6" s="318"/>
      <c r="R6" s="321"/>
      <c r="S6" s="306"/>
      <c r="T6" s="307"/>
      <c r="U6" s="307"/>
      <c r="V6" s="307"/>
      <c r="W6" s="307"/>
      <c r="X6" s="307"/>
      <c r="Y6" s="187"/>
      <c r="Z6" s="187"/>
      <c r="AA6" s="187" t="s">
        <v>115</v>
      </c>
      <c r="AB6" s="188">
        <v>150</v>
      </c>
      <c r="AC6" s="188">
        <v>120</v>
      </c>
      <c r="AD6" s="188">
        <v>90</v>
      </c>
      <c r="AE6" s="188">
        <v>60</v>
      </c>
      <c r="AF6" s="188">
        <v>40</v>
      </c>
      <c r="AG6" s="188">
        <v>25</v>
      </c>
      <c r="AH6" s="188">
        <v>10</v>
      </c>
      <c r="AI6" s="205"/>
      <c r="AJ6" s="205"/>
      <c r="AK6" s="205"/>
      <c r="AL6" s="307"/>
      <c r="AM6" s="307"/>
      <c r="AN6" s="307"/>
      <c r="AO6" s="307"/>
      <c r="AP6" s="307"/>
      <c r="AQ6" s="307"/>
      <c r="AR6" s="307"/>
      <c r="AS6" s="307"/>
    </row>
    <row r="7" spans="1:45" ht="12.9" customHeight="1" x14ac:dyDescent="0.25">
      <c r="A7" s="322">
        <v>1</v>
      </c>
      <c r="B7" s="323" t="str">
        <f>IF($E7="","",VLOOKUP($E7,'Lány 3 kcs. A ELO'!$A$7:$O$22,14))</f>
        <v/>
      </c>
      <c r="C7" s="208" t="str">
        <f>IF($E7="","",VLOOKUP($E7,'Lány 3 kcs. A ELO'!$A$7:$O$22,15))</f>
        <v/>
      </c>
      <c r="D7" s="208" t="str">
        <f>IF($E7="","",VLOOKUP($E7,'Lány 3 kcs. A ELO'!$A$7:$O$22,5))</f>
        <v/>
      </c>
      <c r="E7" s="324"/>
      <c r="F7" s="284" t="s">
        <v>124</v>
      </c>
      <c r="G7" s="284" t="str">
        <f>IF($E7="","",VLOOKUP($E7,'Lány 3 kcs. A ELO'!$A$7:$O$22,3))</f>
        <v/>
      </c>
      <c r="H7" s="284"/>
      <c r="I7" s="284" t="str">
        <f>IF($E7="","",VLOOKUP($E7,'Lány 3 kcs. A ELO'!$A$7:$O$22,4))</f>
        <v/>
      </c>
      <c r="J7" s="325"/>
      <c r="K7" s="326"/>
      <c r="L7" s="326"/>
      <c r="M7" s="326"/>
      <c r="N7" s="326"/>
      <c r="O7" s="327"/>
      <c r="P7" s="328"/>
      <c r="Q7" s="329"/>
      <c r="R7" s="330"/>
      <c r="S7" s="331"/>
      <c r="T7" s="331"/>
      <c r="U7" s="332" t="str">
        <f>Birók!P21</f>
        <v>Bíró</v>
      </c>
      <c r="V7" s="331"/>
      <c r="W7" s="331"/>
      <c r="X7" s="331"/>
      <c r="Y7" s="187"/>
      <c r="Z7" s="187"/>
      <c r="AA7" s="187" t="s">
        <v>116</v>
      </c>
      <c r="AB7" s="188">
        <v>120</v>
      </c>
      <c r="AC7" s="188">
        <v>90</v>
      </c>
      <c r="AD7" s="188">
        <v>60</v>
      </c>
      <c r="AE7" s="188">
        <v>40</v>
      </c>
      <c r="AF7" s="188">
        <v>25</v>
      </c>
      <c r="AG7" s="188">
        <v>10</v>
      </c>
      <c r="AH7" s="188">
        <v>5</v>
      </c>
      <c r="AI7" s="205"/>
      <c r="AJ7" s="205"/>
      <c r="AK7" s="205"/>
      <c r="AL7" s="331"/>
      <c r="AM7" s="331"/>
      <c r="AN7" s="331"/>
      <c r="AO7" s="331"/>
      <c r="AP7" s="331"/>
      <c r="AQ7" s="331"/>
      <c r="AR7" s="331"/>
      <c r="AS7" s="331"/>
    </row>
    <row r="8" spans="1:45" ht="12.9" customHeight="1" x14ac:dyDescent="0.25">
      <c r="A8" s="333"/>
      <c r="B8" s="334"/>
      <c r="C8" s="335"/>
      <c r="D8" s="335"/>
      <c r="E8" s="334"/>
      <c r="F8" s="326"/>
      <c r="G8" s="326"/>
      <c r="H8" s="336"/>
      <c r="I8" s="337" t="s">
        <v>177</v>
      </c>
      <c r="J8" s="338" t="s">
        <v>438</v>
      </c>
      <c r="K8" s="339" t="str">
        <f>UPPER(IF(OR(J8="a",J8="as"),F7,IF(OR(J8="b",J8="bs"),F9,0)))</f>
        <v xml:space="preserve">MEZŐCSÁTI </v>
      </c>
      <c r="L8" s="339"/>
      <c r="M8" s="326"/>
      <c r="N8" s="326"/>
      <c r="O8" s="327"/>
      <c r="P8" s="328"/>
      <c r="Q8" s="329"/>
      <c r="R8" s="330"/>
      <c r="S8" s="331"/>
      <c r="T8" s="331"/>
      <c r="U8" s="340" t="str">
        <f>Birók!P22</f>
        <v xml:space="preserve"> </v>
      </c>
      <c r="V8" s="331"/>
      <c r="W8" s="331"/>
      <c r="X8" s="331"/>
      <c r="Y8" s="187"/>
      <c r="Z8" s="187"/>
      <c r="AA8" s="187" t="s">
        <v>117</v>
      </c>
      <c r="AB8" s="188">
        <v>90</v>
      </c>
      <c r="AC8" s="188">
        <v>60</v>
      </c>
      <c r="AD8" s="188">
        <v>40</v>
      </c>
      <c r="AE8" s="188">
        <v>25</v>
      </c>
      <c r="AF8" s="188">
        <v>10</v>
      </c>
      <c r="AG8" s="188">
        <v>5</v>
      </c>
      <c r="AH8" s="188">
        <v>2</v>
      </c>
      <c r="AI8" s="205"/>
      <c r="AJ8" s="205"/>
      <c r="AK8" s="205"/>
      <c r="AL8" s="331"/>
      <c r="AM8" s="331"/>
      <c r="AN8" s="331"/>
      <c r="AO8" s="331"/>
      <c r="AP8" s="331"/>
      <c r="AQ8" s="331"/>
      <c r="AR8" s="331"/>
      <c r="AS8" s="331"/>
    </row>
    <row r="9" spans="1:45" ht="12.9" customHeight="1" x14ac:dyDescent="0.25">
      <c r="A9" s="333">
        <v>2</v>
      </c>
      <c r="B9" s="323">
        <f>IF($E9="","",VLOOKUP($E9,'Lány 3 kcs. A ELO'!$A$7:$O$22,14))</f>
        <v>0</v>
      </c>
      <c r="C9" s="208">
        <f>IF($E9="","",VLOOKUP($E9,'Lány 3 kcs. A ELO'!$A$7:$O$22,15))</f>
        <v>0</v>
      </c>
      <c r="D9" s="208">
        <f>IF($E9="","",VLOOKUP($E9,'Lány 3 kcs. A ELO'!$A$7:$O$22,5))</f>
        <v>0</v>
      </c>
      <c r="E9" s="324">
        <v>4</v>
      </c>
      <c r="F9" s="209" t="str">
        <f>UPPER(IF($E9="","",VLOOKUP($E9,'Lány 3 kcs. A ELO'!$A$7:$O$22,2)))</f>
        <v xml:space="preserve">MEZŐCSÁTI </v>
      </c>
      <c r="G9" s="209" t="str">
        <f>IF($E9="","",VLOOKUP($E9,'Lány 3 kcs. A ELO'!$A$7:$O$22,3))</f>
        <v>Bianka</v>
      </c>
      <c r="H9" s="209"/>
      <c r="I9" s="209" t="str">
        <f>IF($E9="","",VLOOKUP($E9,'Lány 3 kcs. A ELO'!$A$7:$O$22,4))</f>
        <v>Pitypang Utcai Általános Iskola</v>
      </c>
      <c r="J9" s="341"/>
      <c r="K9" s="326"/>
      <c r="L9" s="342"/>
      <c r="M9" s="326"/>
      <c r="N9" s="326"/>
      <c r="O9" s="327"/>
      <c r="P9" s="328"/>
      <c r="Q9" s="329"/>
      <c r="R9" s="330"/>
      <c r="S9" s="331"/>
      <c r="T9" s="331"/>
      <c r="U9" s="340" t="str">
        <f>Birók!P23</f>
        <v xml:space="preserve"> </v>
      </c>
      <c r="V9" s="331"/>
      <c r="W9" s="331"/>
      <c r="X9" s="331"/>
      <c r="Y9" s="187"/>
      <c r="Z9" s="187"/>
      <c r="AA9" s="187" t="s">
        <v>118</v>
      </c>
      <c r="AB9" s="188">
        <v>60</v>
      </c>
      <c r="AC9" s="188">
        <v>40</v>
      </c>
      <c r="AD9" s="188">
        <v>25</v>
      </c>
      <c r="AE9" s="188">
        <v>10</v>
      </c>
      <c r="AF9" s="188">
        <v>5</v>
      </c>
      <c r="AG9" s="188">
        <v>2</v>
      </c>
      <c r="AH9" s="188">
        <v>1</v>
      </c>
      <c r="AI9" s="205"/>
      <c r="AJ9" s="205"/>
      <c r="AK9" s="205"/>
      <c r="AL9" s="331"/>
      <c r="AM9" s="331"/>
      <c r="AN9" s="331"/>
      <c r="AO9" s="331"/>
      <c r="AP9" s="331"/>
      <c r="AQ9" s="331"/>
      <c r="AR9" s="331"/>
      <c r="AS9" s="331"/>
    </row>
    <row r="10" spans="1:45" ht="12.9" customHeight="1" x14ac:dyDescent="0.25">
      <c r="A10" s="333"/>
      <c r="B10" s="334"/>
      <c r="C10" s="335"/>
      <c r="D10" s="335"/>
      <c r="E10" s="343"/>
      <c r="F10" s="326"/>
      <c r="G10" s="326"/>
      <c r="H10" s="336"/>
      <c r="I10" s="326"/>
      <c r="J10" s="344"/>
      <c r="K10" s="337" t="s">
        <v>177</v>
      </c>
      <c r="L10" s="345" t="s">
        <v>438</v>
      </c>
      <c r="M10" s="339" t="str">
        <f>UPPER(IF(OR(L10="a",L10="as"),K8,IF(OR(L10="b",L10="bs"),K12,0)))</f>
        <v xml:space="preserve">VÉR </v>
      </c>
      <c r="N10" s="346"/>
      <c r="O10" s="347"/>
      <c r="P10" s="347"/>
      <c r="Q10" s="329"/>
      <c r="R10" s="330"/>
      <c r="S10" s="331"/>
      <c r="T10" s="331"/>
      <c r="U10" s="340" t="str">
        <f>Birók!P24</f>
        <v xml:space="preserve"> </v>
      </c>
      <c r="V10" s="331"/>
      <c r="W10" s="331"/>
      <c r="X10" s="331"/>
      <c r="Y10" s="187"/>
      <c r="Z10" s="187"/>
      <c r="AA10" s="187" t="s">
        <v>120</v>
      </c>
      <c r="AB10" s="188">
        <v>40</v>
      </c>
      <c r="AC10" s="188">
        <v>25</v>
      </c>
      <c r="AD10" s="188">
        <v>15</v>
      </c>
      <c r="AE10" s="188">
        <v>7</v>
      </c>
      <c r="AF10" s="188">
        <v>4</v>
      </c>
      <c r="AG10" s="188">
        <v>1</v>
      </c>
      <c r="AH10" s="188">
        <v>0</v>
      </c>
      <c r="AI10" s="205"/>
      <c r="AJ10" s="205"/>
      <c r="AK10" s="205"/>
      <c r="AL10" s="331"/>
      <c r="AM10" s="331"/>
      <c r="AN10" s="331"/>
      <c r="AO10" s="331"/>
      <c r="AP10" s="331"/>
      <c r="AQ10" s="331"/>
      <c r="AR10" s="331"/>
      <c r="AS10" s="331"/>
    </row>
    <row r="11" spans="1:45" ht="12.9" customHeight="1" x14ac:dyDescent="0.25">
      <c r="A11" s="333">
        <v>3</v>
      </c>
      <c r="B11" s="323">
        <f>IF($E11="","",VLOOKUP($E11,'Lány 3 kcs. A ELO'!$A$7:$O$22,14))</f>
        <v>0</v>
      </c>
      <c r="C11" s="208">
        <f>IF($E11="","",VLOOKUP($E11,'Lány 3 kcs. A ELO'!$A$7:$O$22,15))</f>
        <v>0</v>
      </c>
      <c r="D11" s="208">
        <f>IF($E11="","",VLOOKUP($E11,'Lány 3 kcs. A ELO'!$A$7:$O$22,5))</f>
        <v>0</v>
      </c>
      <c r="E11" s="324">
        <v>7</v>
      </c>
      <c r="F11" s="209" t="str">
        <f>UPPER(IF($E11="","",VLOOKUP($E11,'Lány 3 kcs. A ELO'!$A$7:$O$22,2)))</f>
        <v xml:space="preserve">VÉR </v>
      </c>
      <c r="G11" s="209" t="str">
        <f>IF($E11="","",VLOOKUP($E11,'Lány 3 kcs. A ELO'!$A$7:$O$22,3))</f>
        <v>Anna Liza</v>
      </c>
      <c r="H11" s="209"/>
      <c r="I11" s="209" t="str">
        <f>IF($E11="","",VLOOKUP($E11,'Lány 3 kcs. A ELO'!$A$7:$O$22,4))</f>
        <v xml:space="preserve">Prohászka Ottokár Orsolyita Gimnázium, Általános Iskola és Óvoda </v>
      </c>
      <c r="J11" s="325"/>
      <c r="K11" s="326"/>
      <c r="L11" s="348"/>
      <c r="M11" s="347" t="s">
        <v>405</v>
      </c>
      <c r="N11" s="349"/>
      <c r="O11" s="347"/>
      <c r="P11" s="347"/>
      <c r="Q11" s="329"/>
      <c r="R11" s="330"/>
      <c r="S11" s="331"/>
      <c r="T11" s="331"/>
      <c r="U11" s="340" t="str">
        <f>Birók!P25</f>
        <v xml:space="preserve"> </v>
      </c>
      <c r="V11" s="331"/>
      <c r="W11" s="331"/>
      <c r="X11" s="331"/>
      <c r="Y11" s="187"/>
      <c r="Z11" s="187"/>
      <c r="AA11" s="187" t="s">
        <v>121</v>
      </c>
      <c r="AB11" s="188">
        <v>25</v>
      </c>
      <c r="AC11" s="188">
        <v>15</v>
      </c>
      <c r="AD11" s="188">
        <v>10</v>
      </c>
      <c r="AE11" s="188">
        <v>6</v>
      </c>
      <c r="AF11" s="188">
        <v>3</v>
      </c>
      <c r="AG11" s="188">
        <v>1</v>
      </c>
      <c r="AH11" s="188">
        <v>0</v>
      </c>
      <c r="AI11" s="205"/>
      <c r="AJ11" s="205"/>
      <c r="AK11" s="205"/>
      <c r="AL11" s="331"/>
      <c r="AM11" s="331"/>
      <c r="AN11" s="331"/>
      <c r="AO11" s="331"/>
      <c r="AP11" s="331"/>
      <c r="AQ11" s="331"/>
      <c r="AR11" s="331"/>
      <c r="AS11" s="331"/>
    </row>
    <row r="12" spans="1:45" ht="12.9" customHeight="1" x14ac:dyDescent="0.25">
      <c r="A12" s="333"/>
      <c r="B12" s="334"/>
      <c r="C12" s="335"/>
      <c r="D12" s="335"/>
      <c r="E12" s="343"/>
      <c r="F12" s="326"/>
      <c r="G12" s="326"/>
      <c r="H12" s="336"/>
      <c r="I12" s="337" t="s">
        <v>177</v>
      </c>
      <c r="J12" s="338" t="s">
        <v>436</v>
      </c>
      <c r="K12" s="339" t="str">
        <f>UPPER(IF(OR(J12="a",J12="as"),F11,IF(OR(J12="b",J12="bs"),F13,0)))</f>
        <v xml:space="preserve">VÉR </v>
      </c>
      <c r="L12" s="350"/>
      <c r="M12" s="326"/>
      <c r="N12" s="349"/>
      <c r="O12" s="347"/>
      <c r="P12" s="347"/>
      <c r="Q12" s="329"/>
      <c r="R12" s="330"/>
      <c r="S12" s="331"/>
      <c r="T12" s="331"/>
      <c r="U12" s="340" t="str">
        <f>Birók!P26</f>
        <v xml:space="preserve"> </v>
      </c>
      <c r="V12" s="331"/>
      <c r="W12" s="331"/>
      <c r="X12" s="331"/>
      <c r="Y12" s="187"/>
      <c r="Z12" s="187"/>
      <c r="AA12" s="187" t="s">
        <v>123</v>
      </c>
      <c r="AB12" s="188">
        <v>15</v>
      </c>
      <c r="AC12" s="188">
        <v>10</v>
      </c>
      <c r="AD12" s="188">
        <v>6</v>
      </c>
      <c r="AE12" s="188">
        <v>3</v>
      </c>
      <c r="AF12" s="188">
        <v>1</v>
      </c>
      <c r="AG12" s="188">
        <v>0</v>
      </c>
      <c r="AH12" s="188">
        <v>0</v>
      </c>
      <c r="AI12" s="205"/>
      <c r="AJ12" s="205"/>
      <c r="AK12" s="205"/>
      <c r="AL12" s="331"/>
      <c r="AM12" s="331"/>
      <c r="AN12" s="331"/>
      <c r="AO12" s="331"/>
      <c r="AP12" s="331"/>
      <c r="AQ12" s="331"/>
      <c r="AR12" s="331"/>
      <c r="AS12" s="331"/>
    </row>
    <row r="13" spans="1:45" ht="12.9" customHeight="1" x14ac:dyDescent="0.25">
      <c r="A13" s="333">
        <v>4</v>
      </c>
      <c r="B13" s="323" t="str">
        <f>IF($E13="","",VLOOKUP($E13,'Lány 3 kcs. A ELO'!$A$7:$O$22,14))</f>
        <v/>
      </c>
      <c r="C13" s="208" t="str">
        <f>IF($E13="","",VLOOKUP($E13,'Lány 3 kcs. A ELO'!$A$7:$O$22,15))</f>
        <v/>
      </c>
      <c r="D13" s="208" t="str">
        <f>IF($E13="","",VLOOKUP($E13,'Lány 3 kcs. A ELO'!$A$7:$O$22,5))</f>
        <v/>
      </c>
      <c r="E13" s="324"/>
      <c r="F13" s="209" t="s">
        <v>124</v>
      </c>
      <c r="G13" s="209" t="str">
        <f>IF($E13="","",VLOOKUP($E13,'Lány 3 kcs. A ELO'!$A$7:$O$22,3))</f>
        <v/>
      </c>
      <c r="H13" s="209"/>
      <c r="I13" s="209" t="str">
        <f>IF($E13="","",VLOOKUP($E13,'Lány 3 kcs. A ELO'!$A$7:$O$22,4))</f>
        <v/>
      </c>
      <c r="J13" s="351"/>
      <c r="K13" s="326"/>
      <c r="L13" s="326"/>
      <c r="M13" s="326"/>
      <c r="N13" s="349"/>
      <c r="O13" s="347"/>
      <c r="P13" s="347"/>
      <c r="Q13" s="329"/>
      <c r="R13" s="330"/>
      <c r="S13" s="331"/>
      <c r="T13" s="331"/>
      <c r="U13" s="340" t="str">
        <f>Birók!P27</f>
        <v xml:space="preserve"> </v>
      </c>
      <c r="V13" s="331"/>
      <c r="W13" s="331"/>
      <c r="X13" s="331"/>
      <c r="Y13" s="187"/>
      <c r="Z13" s="187"/>
      <c r="AA13" s="187" t="s">
        <v>124</v>
      </c>
      <c r="AB13" s="188">
        <v>10</v>
      </c>
      <c r="AC13" s="188">
        <v>6</v>
      </c>
      <c r="AD13" s="188">
        <v>3</v>
      </c>
      <c r="AE13" s="188">
        <v>1</v>
      </c>
      <c r="AF13" s="188">
        <v>0</v>
      </c>
      <c r="AG13" s="188">
        <v>0</v>
      </c>
      <c r="AH13" s="188">
        <v>0</v>
      </c>
      <c r="AI13" s="205"/>
      <c r="AJ13" s="205"/>
      <c r="AK13" s="205"/>
      <c r="AL13" s="331"/>
      <c r="AM13" s="331"/>
      <c r="AN13" s="331"/>
      <c r="AO13" s="331"/>
      <c r="AP13" s="331"/>
      <c r="AQ13" s="331"/>
      <c r="AR13" s="331"/>
      <c r="AS13" s="331"/>
    </row>
    <row r="14" spans="1:45" ht="12.9" customHeight="1" x14ac:dyDescent="0.25">
      <c r="A14" s="333"/>
      <c r="B14" s="334"/>
      <c r="C14" s="335"/>
      <c r="D14" s="335"/>
      <c r="E14" s="343"/>
      <c r="F14" s="326"/>
      <c r="G14" s="326"/>
      <c r="H14" s="336"/>
      <c r="I14" s="326"/>
      <c r="J14" s="344"/>
      <c r="K14" s="326"/>
      <c r="L14" s="326"/>
      <c r="M14" s="337" t="s">
        <v>177</v>
      </c>
      <c r="N14" s="345" t="s">
        <v>438</v>
      </c>
      <c r="O14" s="339" t="str">
        <f>UPPER(IF(OR(N14="a",N14="as"),M10,IF(OR(N14="b",N14="bs"),M18,0)))</f>
        <v xml:space="preserve">FARKAS ESZTER </v>
      </c>
      <c r="P14" s="346"/>
      <c r="Q14" s="329"/>
      <c r="R14" s="330"/>
      <c r="S14" s="331"/>
      <c r="T14" s="331"/>
      <c r="U14" s="340" t="str">
        <f>Birók!P28</f>
        <v xml:space="preserve"> </v>
      </c>
      <c r="V14" s="331"/>
      <c r="W14" s="331"/>
      <c r="X14" s="331"/>
      <c r="Y14" s="187"/>
      <c r="Z14" s="187"/>
      <c r="AA14" s="187" t="s">
        <v>125</v>
      </c>
      <c r="AB14" s="188">
        <v>3</v>
      </c>
      <c r="AC14" s="188">
        <v>2</v>
      </c>
      <c r="AD14" s="188">
        <v>1</v>
      </c>
      <c r="AE14" s="188">
        <v>0</v>
      </c>
      <c r="AF14" s="188">
        <v>0</v>
      </c>
      <c r="AG14" s="188">
        <v>0</v>
      </c>
      <c r="AH14" s="188">
        <v>0</v>
      </c>
      <c r="AI14" s="205"/>
      <c r="AJ14" s="205"/>
      <c r="AK14" s="205"/>
      <c r="AL14" s="331"/>
      <c r="AM14" s="331"/>
      <c r="AN14" s="331"/>
      <c r="AO14" s="331"/>
      <c r="AP14" s="331"/>
      <c r="AQ14" s="331"/>
      <c r="AR14" s="331"/>
      <c r="AS14" s="331"/>
    </row>
    <row r="15" spans="1:45" ht="12.9" customHeight="1" x14ac:dyDescent="0.25">
      <c r="A15" s="333">
        <v>5</v>
      </c>
      <c r="B15" s="323">
        <f>IF($E15="","",VLOOKUP($E15,'Lány 3 kcs. A ELO'!$A$7:$O$22,14))</f>
        <v>0</v>
      </c>
      <c r="C15" s="208">
        <f>IF($E15="","",VLOOKUP($E15,'Lány 3 kcs. A ELO'!$A$7:$O$22,15))</f>
        <v>0</v>
      </c>
      <c r="D15" s="208">
        <f>IF($E15="","",VLOOKUP($E15,'Lány 3 kcs. A ELO'!$A$7:$O$22,5))</f>
        <v>0</v>
      </c>
      <c r="E15" s="324">
        <v>3</v>
      </c>
      <c r="F15" s="209" t="str">
        <f>UPPER(IF($E15="","",VLOOKUP($E15,'Lány 3 kcs. A ELO'!$A$7:$O$22,2)))</f>
        <v xml:space="preserve">ERDEI </v>
      </c>
      <c r="G15" s="209" t="str">
        <f>IF($E15="","",VLOOKUP($E15,'Lány 3 kcs. A ELO'!$A$7:$O$22,3))</f>
        <v>Helga</v>
      </c>
      <c r="H15" s="209"/>
      <c r="I15" s="209" t="str">
        <f>IF($E15="","",VLOOKUP($E15,'Lány 3 kcs. A ELO'!$A$7:$O$22,4))</f>
        <v>Budapest XXIII. Kerületi Török Flóris Általános Iskola</v>
      </c>
      <c r="J15" s="352"/>
      <c r="K15" s="326"/>
      <c r="L15" s="326"/>
      <c r="M15" s="326"/>
      <c r="N15" s="349"/>
      <c r="O15" s="347" t="s">
        <v>403</v>
      </c>
      <c r="P15" s="347"/>
      <c r="Q15" s="329"/>
      <c r="R15" s="330"/>
      <c r="S15" s="331"/>
      <c r="T15" s="331"/>
      <c r="U15" s="340" t="str">
        <f>Birók!P29</f>
        <v xml:space="preserve"> </v>
      </c>
      <c r="V15" s="331"/>
      <c r="W15" s="331"/>
      <c r="X15" s="331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205"/>
      <c r="AJ15" s="205"/>
      <c r="AK15" s="205"/>
      <c r="AL15" s="331"/>
      <c r="AM15" s="331"/>
      <c r="AN15" s="331"/>
      <c r="AO15" s="331"/>
      <c r="AP15" s="331"/>
      <c r="AQ15" s="331"/>
      <c r="AR15" s="331"/>
      <c r="AS15" s="331"/>
    </row>
    <row r="16" spans="1:45" ht="12.9" customHeight="1" x14ac:dyDescent="0.25">
      <c r="A16" s="333"/>
      <c r="B16" s="334"/>
      <c r="C16" s="335"/>
      <c r="D16" s="335"/>
      <c r="E16" s="343"/>
      <c r="F16" s="326"/>
      <c r="G16" s="326"/>
      <c r="H16" s="336"/>
      <c r="I16" s="337" t="s">
        <v>177</v>
      </c>
      <c r="J16" s="338" t="s">
        <v>438</v>
      </c>
      <c r="K16" s="339" t="str">
        <f>UPPER(IF(OR(J16="a",J16="as"),F15,IF(OR(J16="b",J16="bs"),F17,0)))</f>
        <v xml:space="preserve">FARKAS ESZTER </v>
      </c>
      <c r="L16" s="339"/>
      <c r="M16" s="326"/>
      <c r="N16" s="349"/>
      <c r="O16" s="337"/>
      <c r="P16" s="347"/>
      <c r="Q16" s="329"/>
      <c r="R16" s="330"/>
      <c r="S16" s="331"/>
      <c r="T16" s="331"/>
      <c r="U16" s="353" t="str">
        <f>Birók!P30</f>
        <v>Egyik sem</v>
      </c>
      <c r="V16" s="331"/>
      <c r="W16" s="331"/>
      <c r="X16" s="331"/>
      <c r="Y16" s="187"/>
      <c r="Z16" s="187"/>
      <c r="AA16" s="187" t="s">
        <v>99</v>
      </c>
      <c r="AB16" s="188">
        <v>150</v>
      </c>
      <c r="AC16" s="188">
        <v>120</v>
      </c>
      <c r="AD16" s="188">
        <v>90</v>
      </c>
      <c r="AE16" s="188">
        <v>60</v>
      </c>
      <c r="AF16" s="188">
        <v>40</v>
      </c>
      <c r="AG16" s="188">
        <v>25</v>
      </c>
      <c r="AH16" s="188">
        <v>15</v>
      </c>
      <c r="AI16" s="205"/>
      <c r="AJ16" s="205"/>
      <c r="AK16" s="205"/>
      <c r="AL16" s="331"/>
      <c r="AM16" s="331"/>
      <c r="AN16" s="331"/>
      <c r="AO16" s="331"/>
      <c r="AP16" s="331"/>
      <c r="AQ16" s="331"/>
      <c r="AR16" s="331"/>
      <c r="AS16" s="331"/>
    </row>
    <row r="17" spans="1:45" ht="12.9" customHeight="1" x14ac:dyDescent="0.25">
      <c r="A17" s="333">
        <v>6</v>
      </c>
      <c r="B17" s="323">
        <f>IF($E17="","",VLOOKUP($E17,'Lány 3 kcs. A ELO'!$A$7:$O$22,14))</f>
        <v>0</v>
      </c>
      <c r="C17" s="208">
        <f>IF($E17="","",VLOOKUP($E17,'Lány 3 kcs. A ELO'!$A$7:$O$22,15))</f>
        <v>0</v>
      </c>
      <c r="D17" s="208">
        <f>IF($E17="","",VLOOKUP($E17,'Lány 3 kcs. A ELO'!$A$7:$O$22,5))</f>
        <v>0</v>
      </c>
      <c r="E17" s="324">
        <v>16</v>
      </c>
      <c r="F17" s="209" t="str">
        <f>UPPER(IF($E17="","",VLOOKUP($E17,'Lány 3 kcs. A ELO'!$A$7:$O$22,2)))</f>
        <v xml:space="preserve">FARKAS ESZTER </v>
      </c>
      <c r="G17" s="209" t="str">
        <f>IF($E17="","",VLOOKUP($E17,'Lány 3 kcs. A ELO'!$A$7:$O$22,3))</f>
        <v>Alíz</v>
      </c>
      <c r="H17" s="209"/>
      <c r="I17" s="209" t="str">
        <f>IF($E17="","",VLOOKUP($E17,'Lány 3 kcs. A ELO'!$A$7:$O$22,4))</f>
        <v>Veszprémi Cholnoky Jenő Általános Iskola</v>
      </c>
      <c r="J17" s="341"/>
      <c r="K17" s="347" t="s">
        <v>403</v>
      </c>
      <c r="L17" s="342"/>
      <c r="M17" s="326"/>
      <c r="N17" s="349"/>
      <c r="O17" s="347"/>
      <c r="P17" s="347"/>
      <c r="Q17" s="329"/>
      <c r="R17" s="330"/>
      <c r="S17" s="331"/>
      <c r="T17" s="331"/>
      <c r="U17" s="331"/>
      <c r="V17" s="331"/>
      <c r="W17" s="331"/>
      <c r="X17" s="331"/>
      <c r="Y17" s="187"/>
      <c r="Z17" s="187"/>
      <c r="AA17" s="187" t="s">
        <v>102</v>
      </c>
      <c r="AB17" s="188">
        <v>120</v>
      </c>
      <c r="AC17" s="188">
        <v>90</v>
      </c>
      <c r="AD17" s="188">
        <v>60</v>
      </c>
      <c r="AE17" s="188">
        <v>40</v>
      </c>
      <c r="AF17" s="188">
        <v>25</v>
      </c>
      <c r="AG17" s="188">
        <v>15</v>
      </c>
      <c r="AH17" s="188">
        <v>8</v>
      </c>
      <c r="AI17" s="205"/>
      <c r="AJ17" s="205"/>
      <c r="AK17" s="205"/>
      <c r="AL17" s="331"/>
      <c r="AM17" s="331"/>
      <c r="AN17" s="331"/>
      <c r="AO17" s="331"/>
      <c r="AP17" s="331"/>
      <c r="AQ17" s="331"/>
      <c r="AR17" s="331"/>
      <c r="AS17" s="331"/>
    </row>
    <row r="18" spans="1:45" ht="12.9" customHeight="1" x14ac:dyDescent="0.25">
      <c r="A18" s="333"/>
      <c r="B18" s="334"/>
      <c r="C18" s="335"/>
      <c r="D18" s="335"/>
      <c r="E18" s="343"/>
      <c r="F18" s="326"/>
      <c r="G18" s="326"/>
      <c r="H18" s="336"/>
      <c r="I18" s="326"/>
      <c r="J18" s="344"/>
      <c r="K18" s="337" t="s">
        <v>177</v>
      </c>
      <c r="L18" s="345" t="s">
        <v>436</v>
      </c>
      <c r="M18" s="339" t="str">
        <f>UPPER(IF(OR(L18="a",L18="as"),K16,IF(OR(L18="b",L18="bs"),K20,0)))</f>
        <v xml:space="preserve">FARKAS ESZTER </v>
      </c>
      <c r="N18" s="354"/>
      <c r="O18" s="347"/>
      <c r="P18" s="347"/>
      <c r="Q18" s="329"/>
      <c r="R18" s="330"/>
      <c r="S18" s="331"/>
      <c r="T18" s="331"/>
      <c r="U18" s="331"/>
      <c r="V18" s="331"/>
      <c r="W18" s="331"/>
      <c r="X18" s="331"/>
      <c r="Y18" s="187"/>
      <c r="Z18" s="187"/>
      <c r="AA18" s="187" t="s">
        <v>105</v>
      </c>
      <c r="AB18" s="188">
        <v>90</v>
      </c>
      <c r="AC18" s="188">
        <v>60</v>
      </c>
      <c r="AD18" s="188">
        <v>40</v>
      </c>
      <c r="AE18" s="188">
        <v>25</v>
      </c>
      <c r="AF18" s="188">
        <v>15</v>
      </c>
      <c r="AG18" s="188">
        <v>8</v>
      </c>
      <c r="AH18" s="188">
        <v>4</v>
      </c>
      <c r="AI18" s="205"/>
      <c r="AJ18" s="205"/>
      <c r="AK18" s="205"/>
      <c r="AL18" s="331"/>
      <c r="AM18" s="331"/>
      <c r="AN18" s="331"/>
      <c r="AO18" s="331"/>
      <c r="AP18" s="331"/>
      <c r="AQ18" s="331"/>
      <c r="AR18" s="331"/>
      <c r="AS18" s="331"/>
    </row>
    <row r="19" spans="1:45" ht="12.9" customHeight="1" x14ac:dyDescent="0.25">
      <c r="A19" s="333">
        <v>7</v>
      </c>
      <c r="B19" s="323" t="str">
        <f>IF($E19="","",VLOOKUP($E19,'Lány 3 kcs. A ELO'!$A$7:$O$22,14))</f>
        <v/>
      </c>
      <c r="C19" s="208" t="str">
        <f>IF($E19="","",VLOOKUP($E19,'Lány 3 kcs. A ELO'!$A$7:$O$22,15))</f>
        <v/>
      </c>
      <c r="D19" s="208" t="str">
        <f>IF($E19="","",VLOOKUP($E19,'Lány 3 kcs. A ELO'!$A$7:$O$22,5))</f>
        <v/>
      </c>
      <c r="E19" s="324"/>
      <c r="F19" s="209" t="s">
        <v>124</v>
      </c>
      <c r="G19" s="209" t="str">
        <f>IF($E19="","",VLOOKUP($E19,'Lány 3 kcs. A ELO'!$A$7:$O$22,3))</f>
        <v/>
      </c>
      <c r="H19" s="209"/>
      <c r="I19" s="209" t="str">
        <f>IF($E19="","",VLOOKUP($E19,'Lány 3 kcs. A ELO'!$A$7:$O$22,4))</f>
        <v/>
      </c>
      <c r="J19" s="325"/>
      <c r="K19" s="326"/>
      <c r="L19" s="348"/>
      <c r="M19" s="347" t="s">
        <v>403</v>
      </c>
      <c r="N19" s="347"/>
      <c r="O19" s="347"/>
      <c r="P19" s="347"/>
      <c r="Q19" s="329"/>
      <c r="R19" s="330"/>
      <c r="S19" s="331"/>
      <c r="T19" s="331"/>
      <c r="U19" s="331"/>
      <c r="V19" s="331"/>
      <c r="W19" s="331"/>
      <c r="X19" s="331"/>
      <c r="Y19" s="187"/>
      <c r="Z19" s="187"/>
      <c r="AA19" s="187" t="s">
        <v>115</v>
      </c>
      <c r="AB19" s="188">
        <v>60</v>
      </c>
      <c r="AC19" s="188">
        <v>40</v>
      </c>
      <c r="AD19" s="188">
        <v>25</v>
      </c>
      <c r="AE19" s="188">
        <v>15</v>
      </c>
      <c r="AF19" s="188">
        <v>8</v>
      </c>
      <c r="AG19" s="188">
        <v>4</v>
      </c>
      <c r="AH19" s="188">
        <v>2</v>
      </c>
      <c r="AI19" s="205"/>
      <c r="AJ19" s="205"/>
      <c r="AK19" s="205"/>
      <c r="AL19" s="331"/>
      <c r="AM19" s="331"/>
      <c r="AN19" s="331"/>
      <c r="AO19" s="331"/>
      <c r="AP19" s="331"/>
      <c r="AQ19" s="331"/>
      <c r="AR19" s="331"/>
      <c r="AS19" s="331"/>
    </row>
    <row r="20" spans="1:45" ht="12.9" customHeight="1" x14ac:dyDescent="0.25">
      <c r="A20" s="333"/>
      <c r="B20" s="334"/>
      <c r="C20" s="335"/>
      <c r="D20" s="335"/>
      <c r="E20" s="334"/>
      <c r="F20" s="326"/>
      <c r="G20" s="326"/>
      <c r="H20" s="336"/>
      <c r="I20" s="337" t="s">
        <v>177</v>
      </c>
      <c r="J20" s="338" t="s">
        <v>438</v>
      </c>
      <c r="K20" s="339" t="str">
        <f>UPPER(IF(OR(J20="a",J20="as"),F19,IF(OR(J20="b",J20="bs"),F21,0)))</f>
        <v xml:space="preserve">VARGA </v>
      </c>
      <c r="L20" s="350"/>
      <c r="M20" s="326"/>
      <c r="N20" s="347"/>
      <c r="O20" s="347"/>
      <c r="P20" s="347"/>
      <c r="Q20" s="329"/>
      <c r="R20" s="330"/>
      <c r="S20" s="331"/>
      <c r="T20" s="331"/>
      <c r="U20" s="331"/>
      <c r="V20" s="331"/>
      <c r="W20" s="331"/>
      <c r="X20" s="331"/>
      <c r="Y20" s="187"/>
      <c r="Z20" s="187"/>
      <c r="AA20" s="187" t="s">
        <v>116</v>
      </c>
      <c r="AB20" s="188">
        <v>40</v>
      </c>
      <c r="AC20" s="188">
        <v>25</v>
      </c>
      <c r="AD20" s="188">
        <v>15</v>
      </c>
      <c r="AE20" s="188">
        <v>8</v>
      </c>
      <c r="AF20" s="188">
        <v>4</v>
      </c>
      <c r="AG20" s="188">
        <v>2</v>
      </c>
      <c r="AH20" s="188">
        <v>1</v>
      </c>
      <c r="AI20" s="205"/>
      <c r="AJ20" s="205"/>
      <c r="AK20" s="205"/>
      <c r="AL20" s="331"/>
      <c r="AM20" s="331"/>
      <c r="AN20" s="331"/>
      <c r="AO20" s="331"/>
      <c r="AP20" s="331"/>
      <c r="AQ20" s="331"/>
      <c r="AR20" s="331"/>
      <c r="AS20" s="331"/>
    </row>
    <row r="21" spans="1:45" ht="12.9" customHeight="1" x14ac:dyDescent="0.25">
      <c r="A21" s="322">
        <v>8</v>
      </c>
      <c r="B21" s="323">
        <f>IF($E21="","",VLOOKUP($E21,'Lány 3 kcs. A ELO'!$A$7:$O$22,14))</f>
        <v>0</v>
      </c>
      <c r="C21" s="208">
        <f>IF($E21="","",VLOOKUP($E21,'Lány 3 kcs. A ELO'!$A$7:$O$22,15))</f>
        <v>0</v>
      </c>
      <c r="D21" s="208">
        <f>IF($E21="","",VLOOKUP($E21,'Lány 3 kcs. A ELO'!$A$7:$O$22,5))</f>
        <v>0</v>
      </c>
      <c r="E21" s="324">
        <v>12</v>
      </c>
      <c r="F21" s="284" t="str">
        <f>UPPER(IF($E21="","",VLOOKUP($E21,'Lány 3 kcs. A ELO'!$A$7:$O$22,2)))</f>
        <v xml:space="preserve">VARGA </v>
      </c>
      <c r="G21" s="284" t="str">
        <f>IF($E21="","",VLOOKUP($E21,'Lány 3 kcs. A ELO'!$A$7:$O$22,3))</f>
        <v>Karolina</v>
      </c>
      <c r="H21" s="284"/>
      <c r="I21" s="284" t="str">
        <f>IF($E21="","",VLOOKUP($E21,'Lány 3 kcs. A ELO'!$A$7:$O$22,4))</f>
        <v>Szent Imre Katolikus Gimnázium, Két Tanítási Nyelvű Általános Iskola, Kollégium, Óvoda és Alapfokú Művészeti Iskola</v>
      </c>
      <c r="J21" s="351"/>
      <c r="K21" s="326"/>
      <c r="L21" s="326"/>
      <c r="M21" s="326"/>
      <c r="N21" s="347"/>
      <c r="O21" s="347"/>
      <c r="P21" s="347"/>
      <c r="Q21" s="329"/>
      <c r="R21" s="330"/>
      <c r="S21" s="331"/>
      <c r="T21" s="331"/>
      <c r="U21" s="331"/>
      <c r="V21" s="331"/>
      <c r="W21" s="331"/>
      <c r="X21" s="331"/>
      <c r="Y21" s="187"/>
      <c r="Z21" s="187"/>
      <c r="AA21" s="187" t="s">
        <v>117</v>
      </c>
      <c r="AB21" s="188">
        <v>25</v>
      </c>
      <c r="AC21" s="188">
        <v>15</v>
      </c>
      <c r="AD21" s="188">
        <v>10</v>
      </c>
      <c r="AE21" s="188">
        <v>6</v>
      </c>
      <c r="AF21" s="188">
        <v>3</v>
      </c>
      <c r="AG21" s="188">
        <v>1</v>
      </c>
      <c r="AH21" s="188">
        <v>0</v>
      </c>
      <c r="AI21" s="205"/>
      <c r="AJ21" s="205"/>
      <c r="AK21" s="205"/>
      <c r="AL21" s="331"/>
      <c r="AM21" s="331"/>
      <c r="AN21" s="331"/>
      <c r="AO21" s="331"/>
      <c r="AP21" s="331"/>
      <c r="AQ21" s="331"/>
      <c r="AR21" s="331"/>
      <c r="AS21" s="331"/>
    </row>
    <row r="22" spans="1:45" ht="9.6" customHeight="1" x14ac:dyDescent="0.25">
      <c r="A22" s="355"/>
      <c r="B22" s="327"/>
      <c r="C22" s="327"/>
      <c r="D22" s="327"/>
      <c r="E22" s="334"/>
      <c r="F22" s="327"/>
      <c r="G22" s="327"/>
      <c r="H22" s="327"/>
      <c r="I22" s="327"/>
      <c r="J22" s="334"/>
      <c r="K22" s="327"/>
      <c r="L22" s="327"/>
      <c r="M22" s="327"/>
      <c r="N22" s="329"/>
      <c r="O22" s="329"/>
      <c r="P22" s="329"/>
      <c r="Q22" s="329"/>
      <c r="R22" s="330"/>
      <c r="S22" s="331"/>
      <c r="T22" s="331"/>
      <c r="U22" s="331"/>
      <c r="V22" s="331"/>
      <c r="W22" s="331"/>
      <c r="X22" s="331"/>
      <c r="Y22" s="187"/>
      <c r="Z22" s="187"/>
      <c r="AA22" s="187" t="s">
        <v>118</v>
      </c>
      <c r="AB22" s="188">
        <v>15</v>
      </c>
      <c r="AC22" s="188">
        <v>10</v>
      </c>
      <c r="AD22" s="188">
        <v>6</v>
      </c>
      <c r="AE22" s="188">
        <v>3</v>
      </c>
      <c r="AF22" s="188">
        <v>1</v>
      </c>
      <c r="AG22" s="188">
        <v>0</v>
      </c>
      <c r="AH22" s="188">
        <v>0</v>
      </c>
      <c r="AI22" s="205"/>
      <c r="AJ22" s="205"/>
      <c r="AK22" s="205"/>
      <c r="AL22" s="331"/>
      <c r="AM22" s="331"/>
      <c r="AN22" s="331"/>
      <c r="AO22" s="331"/>
      <c r="AP22" s="331"/>
      <c r="AQ22" s="331"/>
      <c r="AR22" s="331"/>
      <c r="AS22" s="331"/>
    </row>
    <row r="23" spans="1:45" ht="9.6" customHeight="1" x14ac:dyDescent="0.25">
      <c r="A23" s="356"/>
      <c r="B23" s="334"/>
      <c r="C23" s="334"/>
      <c r="D23" s="334"/>
      <c r="E23" s="334"/>
      <c r="F23" s="327"/>
      <c r="G23" s="327"/>
      <c r="H23" s="331"/>
      <c r="I23" s="357"/>
      <c r="J23" s="334"/>
      <c r="K23" s="327"/>
      <c r="L23" s="327"/>
      <c r="M23" s="327"/>
      <c r="N23" s="329"/>
      <c r="O23" s="329"/>
      <c r="P23" s="329"/>
      <c r="Q23" s="329"/>
      <c r="R23" s="330"/>
      <c r="S23" s="331"/>
      <c r="T23" s="331"/>
      <c r="U23" s="331"/>
      <c r="V23" s="331"/>
      <c r="W23" s="331"/>
      <c r="X23" s="331"/>
      <c r="Y23" s="187"/>
      <c r="Z23" s="187"/>
      <c r="AA23" s="187" t="s">
        <v>120</v>
      </c>
      <c r="AB23" s="188">
        <v>10</v>
      </c>
      <c r="AC23" s="188">
        <v>6</v>
      </c>
      <c r="AD23" s="188">
        <v>3</v>
      </c>
      <c r="AE23" s="188">
        <v>1</v>
      </c>
      <c r="AF23" s="188">
        <v>0</v>
      </c>
      <c r="AG23" s="188">
        <v>0</v>
      </c>
      <c r="AH23" s="188">
        <v>0</v>
      </c>
      <c r="AI23" s="205"/>
      <c r="AJ23" s="205"/>
      <c r="AK23" s="205"/>
      <c r="AL23" s="331"/>
      <c r="AM23" s="331"/>
      <c r="AN23" s="331"/>
      <c r="AO23" s="331"/>
      <c r="AP23" s="331"/>
      <c r="AQ23" s="331"/>
      <c r="AR23" s="331"/>
      <c r="AS23" s="331"/>
    </row>
    <row r="24" spans="1:45" ht="9.6" customHeight="1" x14ac:dyDescent="0.25">
      <c r="A24" s="356"/>
      <c r="B24" s="327"/>
      <c r="C24" s="327"/>
      <c r="D24" s="327"/>
      <c r="E24" s="334"/>
      <c r="F24" s="327"/>
      <c r="G24" s="327"/>
      <c r="H24" s="327"/>
      <c r="I24" s="327"/>
      <c r="J24" s="334"/>
      <c r="K24" s="327"/>
      <c r="L24" s="358"/>
      <c r="M24" s="327"/>
      <c r="N24" s="329"/>
      <c r="O24" s="329"/>
      <c r="P24" s="329"/>
      <c r="Q24" s="329"/>
      <c r="R24" s="330"/>
      <c r="S24" s="331"/>
      <c r="T24" s="331"/>
      <c r="U24" s="331"/>
      <c r="V24" s="331"/>
      <c r="W24" s="331"/>
      <c r="X24" s="331"/>
      <c r="Y24" s="187"/>
      <c r="Z24" s="187"/>
      <c r="AA24" s="187" t="s">
        <v>121</v>
      </c>
      <c r="AB24" s="188">
        <v>6</v>
      </c>
      <c r="AC24" s="188">
        <v>3</v>
      </c>
      <c r="AD24" s="188">
        <v>1</v>
      </c>
      <c r="AE24" s="188">
        <v>0</v>
      </c>
      <c r="AF24" s="188">
        <v>0</v>
      </c>
      <c r="AG24" s="188">
        <v>0</v>
      </c>
      <c r="AH24" s="188">
        <v>0</v>
      </c>
      <c r="AI24" s="205"/>
      <c r="AJ24" s="205"/>
      <c r="AK24" s="205"/>
      <c r="AL24" s="331"/>
      <c r="AM24" s="331"/>
      <c r="AN24" s="331"/>
      <c r="AO24" s="331"/>
      <c r="AP24" s="331"/>
      <c r="AQ24" s="331"/>
      <c r="AR24" s="331"/>
      <c r="AS24" s="331"/>
    </row>
    <row r="25" spans="1:45" ht="9.6" customHeight="1" x14ac:dyDescent="0.25">
      <c r="A25" s="356"/>
      <c r="B25" s="334"/>
      <c r="C25" s="334"/>
      <c r="D25" s="334"/>
      <c r="E25" s="334"/>
      <c r="F25" s="327"/>
      <c r="G25" s="327"/>
      <c r="H25" s="331"/>
      <c r="I25" s="327"/>
      <c r="J25" s="334"/>
      <c r="K25" s="357"/>
      <c r="L25" s="334"/>
      <c r="M25" s="327"/>
      <c r="N25" s="329"/>
      <c r="O25" s="329"/>
      <c r="P25" s="329"/>
      <c r="Q25" s="329"/>
      <c r="R25" s="330"/>
      <c r="S25" s="331"/>
      <c r="T25" s="331"/>
      <c r="U25" s="331"/>
      <c r="V25" s="331"/>
      <c r="W25" s="331"/>
      <c r="X25" s="331"/>
      <c r="Y25" s="187"/>
      <c r="Z25" s="187"/>
      <c r="AA25" s="187" t="s">
        <v>123</v>
      </c>
      <c r="AB25" s="188">
        <v>3</v>
      </c>
      <c r="AC25" s="188">
        <v>2</v>
      </c>
      <c r="AD25" s="188">
        <v>1</v>
      </c>
      <c r="AE25" s="188">
        <v>0</v>
      </c>
      <c r="AF25" s="188">
        <v>0</v>
      </c>
      <c r="AG25" s="188">
        <v>0</v>
      </c>
      <c r="AH25" s="188">
        <v>0</v>
      </c>
      <c r="AI25" s="205"/>
      <c r="AJ25" s="205"/>
      <c r="AK25" s="205"/>
      <c r="AL25" s="331"/>
      <c r="AM25" s="331"/>
      <c r="AN25" s="331"/>
      <c r="AO25" s="331"/>
      <c r="AP25" s="331"/>
      <c r="AQ25" s="331"/>
      <c r="AR25" s="331"/>
      <c r="AS25" s="331"/>
    </row>
    <row r="26" spans="1:45" ht="9.6" customHeight="1" x14ac:dyDescent="0.25">
      <c r="A26" s="356"/>
      <c r="B26" s="327"/>
      <c r="C26" s="327"/>
      <c r="D26" s="327"/>
      <c r="E26" s="334"/>
      <c r="F26" s="327"/>
      <c r="G26" s="327"/>
      <c r="H26" s="327"/>
      <c r="I26" s="327"/>
      <c r="J26" s="334"/>
      <c r="K26" s="327"/>
      <c r="L26" s="327"/>
      <c r="M26" s="327"/>
      <c r="N26" s="329"/>
      <c r="O26" s="329"/>
      <c r="P26" s="329"/>
      <c r="Q26" s="329"/>
      <c r="R26" s="330"/>
      <c r="S26" s="359"/>
      <c r="T26" s="331"/>
      <c r="U26" s="331"/>
      <c r="V26" s="331"/>
      <c r="W26" s="331"/>
      <c r="X26" s="331"/>
      <c r="AI26" s="205"/>
      <c r="AJ26" s="205"/>
      <c r="AK26" s="205"/>
      <c r="AL26" s="331"/>
      <c r="AM26" s="331"/>
      <c r="AN26" s="331"/>
      <c r="AO26" s="331"/>
      <c r="AP26" s="331"/>
      <c r="AQ26" s="331"/>
      <c r="AR26" s="331"/>
      <c r="AS26" s="331"/>
    </row>
    <row r="27" spans="1:45" ht="9.6" customHeight="1" x14ac:dyDescent="0.25">
      <c r="A27" s="356"/>
      <c r="B27" s="334"/>
      <c r="C27" s="334"/>
      <c r="D27" s="334"/>
      <c r="E27" s="334"/>
      <c r="F27" s="327"/>
      <c r="G27" s="327"/>
      <c r="H27" s="331"/>
      <c r="I27" s="357"/>
      <c r="J27" s="334"/>
      <c r="K27" s="327"/>
      <c r="L27" s="327"/>
      <c r="M27" s="327"/>
      <c r="N27" s="329"/>
      <c r="O27" s="329"/>
      <c r="P27" s="329"/>
      <c r="Q27" s="329"/>
      <c r="R27" s="330"/>
      <c r="S27" s="331"/>
      <c r="T27" s="331"/>
      <c r="U27" s="331"/>
      <c r="V27" s="331"/>
      <c r="W27" s="331"/>
      <c r="X27" s="331"/>
      <c r="AI27" s="205"/>
      <c r="AJ27" s="205"/>
      <c r="AK27" s="205"/>
      <c r="AL27" s="331"/>
      <c r="AM27" s="331"/>
      <c r="AN27" s="331"/>
      <c r="AO27" s="331"/>
      <c r="AP27" s="331"/>
      <c r="AQ27" s="331"/>
      <c r="AR27" s="331"/>
      <c r="AS27" s="331"/>
    </row>
    <row r="28" spans="1:45" ht="9.6" customHeight="1" x14ac:dyDescent="0.25">
      <c r="A28" s="356"/>
      <c r="B28" s="327"/>
      <c r="C28" s="327"/>
      <c r="D28" s="327"/>
      <c r="E28" s="334"/>
      <c r="F28" s="327"/>
      <c r="G28" s="327"/>
      <c r="H28" s="327"/>
      <c r="I28" s="327"/>
      <c r="J28" s="334"/>
      <c r="K28" s="327"/>
      <c r="L28" s="327"/>
      <c r="M28" s="327"/>
      <c r="N28" s="329"/>
      <c r="O28" s="329"/>
      <c r="P28" s="329"/>
      <c r="Q28" s="329"/>
      <c r="R28" s="330"/>
      <c r="S28" s="331"/>
      <c r="T28" s="331"/>
      <c r="U28" s="331"/>
      <c r="V28" s="331"/>
      <c r="W28" s="331"/>
      <c r="X28" s="331"/>
      <c r="Y28" s="331"/>
      <c r="Z28" s="331"/>
      <c r="AA28" s="331"/>
      <c r="AB28" s="331"/>
      <c r="AC28" s="331"/>
      <c r="AD28" s="331"/>
      <c r="AE28" s="331"/>
      <c r="AF28" s="331"/>
      <c r="AG28" s="331"/>
      <c r="AH28" s="331"/>
      <c r="AI28" s="360"/>
      <c r="AJ28" s="360"/>
      <c r="AK28" s="360"/>
      <c r="AL28" s="331"/>
      <c r="AM28" s="331"/>
      <c r="AN28" s="331"/>
      <c r="AO28" s="331"/>
      <c r="AP28" s="331"/>
      <c r="AQ28" s="331"/>
      <c r="AR28" s="331"/>
      <c r="AS28" s="331"/>
    </row>
    <row r="29" spans="1:45" ht="9.6" customHeight="1" x14ac:dyDescent="0.25">
      <c r="A29" s="356"/>
      <c r="B29" s="334"/>
      <c r="C29" s="334"/>
      <c r="D29" s="334"/>
      <c r="E29" s="334"/>
      <c r="F29" s="327"/>
      <c r="G29" s="327"/>
      <c r="H29" s="331"/>
      <c r="I29" s="327"/>
      <c r="J29" s="334"/>
      <c r="K29" s="327"/>
      <c r="L29" s="327"/>
      <c r="M29" s="357"/>
      <c r="N29" s="334"/>
      <c r="O29" s="327"/>
      <c r="P29" s="329"/>
      <c r="Q29" s="329"/>
      <c r="R29" s="330"/>
      <c r="S29" s="331"/>
      <c r="T29" s="331"/>
      <c r="U29" s="331"/>
      <c r="V29" s="331"/>
      <c r="W29" s="331"/>
      <c r="X29" s="331"/>
      <c r="Y29" s="331"/>
      <c r="Z29" s="331"/>
      <c r="AA29" s="331"/>
      <c r="AB29" s="331"/>
      <c r="AC29" s="331"/>
      <c r="AD29" s="331"/>
      <c r="AE29" s="331"/>
      <c r="AF29" s="331"/>
      <c r="AG29" s="331"/>
      <c r="AH29" s="331"/>
      <c r="AI29" s="360"/>
      <c r="AJ29" s="360"/>
      <c r="AK29" s="360"/>
      <c r="AL29" s="331"/>
      <c r="AM29" s="331"/>
      <c r="AN29" s="331"/>
      <c r="AO29" s="331"/>
      <c r="AP29" s="331"/>
      <c r="AQ29" s="331"/>
      <c r="AR29" s="331"/>
      <c r="AS29" s="331"/>
    </row>
    <row r="30" spans="1:45" ht="9.6" customHeight="1" x14ac:dyDescent="0.25">
      <c r="A30" s="356"/>
      <c r="B30" s="327"/>
      <c r="C30" s="327"/>
      <c r="D30" s="327"/>
      <c r="E30" s="334"/>
      <c r="F30" s="327"/>
      <c r="G30" s="327"/>
      <c r="H30" s="327"/>
      <c r="I30" s="327"/>
      <c r="J30" s="334"/>
      <c r="K30" s="327"/>
      <c r="L30" s="327"/>
      <c r="M30" s="327"/>
      <c r="N30" s="329"/>
      <c r="O30" s="327"/>
      <c r="P30" s="329"/>
      <c r="Q30" s="329"/>
      <c r="R30" s="330"/>
      <c r="S30" s="331"/>
      <c r="T30" s="331"/>
      <c r="U30" s="331"/>
      <c r="V30" s="331"/>
      <c r="W30" s="331"/>
      <c r="X30" s="331"/>
      <c r="Y30" s="331"/>
      <c r="Z30" s="331"/>
      <c r="AA30" s="331"/>
      <c r="AB30" s="331"/>
      <c r="AC30" s="331"/>
      <c r="AD30" s="331"/>
      <c r="AE30" s="331"/>
      <c r="AF30" s="331"/>
      <c r="AG30" s="331"/>
      <c r="AH30" s="331"/>
      <c r="AI30" s="360"/>
      <c r="AJ30" s="360"/>
      <c r="AK30" s="360"/>
      <c r="AL30" s="331"/>
      <c r="AM30" s="331"/>
      <c r="AN30" s="331"/>
      <c r="AO30" s="331"/>
      <c r="AP30" s="331"/>
      <c r="AQ30" s="331"/>
      <c r="AR30" s="331"/>
      <c r="AS30" s="331"/>
    </row>
    <row r="31" spans="1:45" ht="9.6" customHeight="1" x14ac:dyDescent="0.25">
      <c r="A31" s="356"/>
      <c r="B31" s="334"/>
      <c r="C31" s="334"/>
      <c r="D31" s="334"/>
      <c r="E31" s="334"/>
      <c r="F31" s="327"/>
      <c r="G31" s="327"/>
      <c r="H31" s="331"/>
      <c r="I31" s="357"/>
      <c r="J31" s="334"/>
      <c r="K31" s="327"/>
      <c r="L31" s="327"/>
      <c r="M31" s="327"/>
      <c r="N31" s="329"/>
      <c r="O31" s="329"/>
      <c r="P31" s="329"/>
      <c r="Q31" s="329"/>
      <c r="R31" s="330"/>
      <c r="S31" s="331"/>
      <c r="T31" s="331"/>
      <c r="U31" s="331"/>
      <c r="V31" s="331"/>
      <c r="W31" s="331"/>
      <c r="X31" s="331"/>
      <c r="Y31" s="331"/>
      <c r="Z31" s="331"/>
      <c r="AA31" s="331"/>
      <c r="AB31" s="331"/>
      <c r="AC31" s="331"/>
      <c r="AD31" s="331"/>
      <c r="AE31" s="331"/>
      <c r="AF31" s="331"/>
      <c r="AG31" s="331"/>
      <c r="AH31" s="331"/>
      <c r="AI31" s="360"/>
      <c r="AJ31" s="360"/>
      <c r="AK31" s="360"/>
      <c r="AL31" s="331"/>
      <c r="AM31" s="331"/>
      <c r="AN31" s="331"/>
      <c r="AO31" s="331"/>
      <c r="AP31" s="331"/>
      <c r="AQ31" s="331"/>
      <c r="AR31" s="331"/>
      <c r="AS31" s="331"/>
    </row>
    <row r="32" spans="1:45" ht="9.6" customHeight="1" x14ac:dyDescent="0.25">
      <c r="A32" s="356"/>
      <c r="B32" s="327"/>
      <c r="C32" s="327"/>
      <c r="D32" s="327"/>
      <c r="E32" s="334"/>
      <c r="F32" s="327"/>
      <c r="G32" s="327"/>
      <c r="H32" s="327"/>
      <c r="I32" s="327"/>
      <c r="J32" s="334"/>
      <c r="K32" s="327"/>
      <c r="L32" s="358"/>
      <c r="M32" s="327"/>
      <c r="N32" s="329"/>
      <c r="O32" s="329"/>
      <c r="P32" s="329"/>
      <c r="Q32" s="329"/>
      <c r="R32" s="330"/>
      <c r="S32" s="331"/>
      <c r="T32" s="331"/>
      <c r="U32" s="331"/>
      <c r="V32" s="331"/>
      <c r="W32" s="331"/>
      <c r="X32" s="331"/>
      <c r="Y32" s="331"/>
      <c r="Z32" s="331"/>
      <c r="AA32" s="331"/>
      <c r="AB32" s="331"/>
      <c r="AC32" s="331"/>
      <c r="AD32" s="331"/>
      <c r="AE32" s="331"/>
      <c r="AF32" s="331"/>
      <c r="AG32" s="331"/>
      <c r="AH32" s="331"/>
      <c r="AI32" s="360"/>
      <c r="AJ32" s="360"/>
      <c r="AK32" s="360"/>
      <c r="AL32" s="331"/>
      <c r="AM32" s="331"/>
      <c r="AN32" s="331"/>
      <c r="AO32" s="331"/>
      <c r="AP32" s="331"/>
      <c r="AQ32" s="331"/>
      <c r="AR32" s="331"/>
      <c r="AS32" s="331"/>
    </row>
    <row r="33" spans="1:45" ht="9.6" customHeight="1" x14ac:dyDescent="0.25">
      <c r="A33" s="356"/>
      <c r="B33" s="334"/>
      <c r="C33" s="334"/>
      <c r="D33" s="334"/>
      <c r="E33" s="334"/>
      <c r="F33" s="327"/>
      <c r="G33" s="327"/>
      <c r="H33" s="331"/>
      <c r="I33" s="327"/>
      <c r="J33" s="334"/>
      <c r="K33" s="357"/>
      <c r="L33" s="334"/>
      <c r="M33" s="327"/>
      <c r="N33" s="329"/>
      <c r="O33" s="329"/>
      <c r="P33" s="329"/>
      <c r="Q33" s="329"/>
      <c r="R33" s="330"/>
      <c r="S33" s="331"/>
      <c r="T33" s="331"/>
      <c r="U33" s="331"/>
      <c r="V33" s="331"/>
      <c r="W33" s="331"/>
      <c r="X33" s="331"/>
      <c r="Y33" s="331"/>
      <c r="Z33" s="331"/>
      <c r="AA33" s="331"/>
      <c r="AB33" s="331"/>
      <c r="AC33" s="331"/>
      <c r="AD33" s="331"/>
      <c r="AE33" s="331"/>
      <c r="AF33" s="331"/>
      <c r="AG33" s="331"/>
      <c r="AH33" s="331"/>
      <c r="AI33" s="360"/>
      <c r="AJ33" s="360"/>
      <c r="AK33" s="360"/>
      <c r="AL33" s="331"/>
      <c r="AM33" s="331"/>
      <c r="AN33" s="331"/>
      <c r="AO33" s="331"/>
      <c r="AP33" s="331"/>
      <c r="AQ33" s="331"/>
      <c r="AR33" s="331"/>
      <c r="AS33" s="331"/>
    </row>
    <row r="34" spans="1:45" ht="9.6" customHeight="1" x14ac:dyDescent="0.25">
      <c r="A34" s="356"/>
      <c r="B34" s="327"/>
      <c r="C34" s="327"/>
      <c r="D34" s="327"/>
      <c r="E34" s="334"/>
      <c r="F34" s="327"/>
      <c r="G34" s="327"/>
      <c r="H34" s="327"/>
      <c r="I34" s="327"/>
      <c r="J34" s="334"/>
      <c r="K34" s="327"/>
      <c r="L34" s="327"/>
      <c r="M34" s="327"/>
      <c r="N34" s="329"/>
      <c r="O34" s="329"/>
      <c r="P34" s="329"/>
      <c r="Q34" s="329"/>
      <c r="R34" s="330"/>
      <c r="S34" s="331"/>
      <c r="T34" s="331"/>
      <c r="U34" s="331"/>
      <c r="V34" s="331"/>
      <c r="W34" s="331"/>
      <c r="X34" s="331"/>
      <c r="Y34" s="331"/>
      <c r="Z34" s="331"/>
      <c r="AA34" s="331"/>
      <c r="AB34" s="331"/>
      <c r="AC34" s="331"/>
      <c r="AD34" s="331"/>
      <c r="AE34" s="331"/>
      <c r="AF34" s="331"/>
      <c r="AG34" s="331"/>
      <c r="AH34" s="331"/>
      <c r="AI34" s="360"/>
      <c r="AJ34" s="360"/>
      <c r="AK34" s="360"/>
      <c r="AL34" s="331"/>
      <c r="AM34" s="331"/>
      <c r="AN34" s="331"/>
      <c r="AO34" s="331"/>
      <c r="AP34" s="331"/>
      <c r="AQ34" s="331"/>
      <c r="AR34" s="331"/>
      <c r="AS34" s="331"/>
    </row>
    <row r="35" spans="1:45" ht="9.6" customHeight="1" x14ac:dyDescent="0.25">
      <c r="A35" s="356"/>
      <c r="B35" s="334"/>
      <c r="C35" s="334"/>
      <c r="D35" s="334"/>
      <c r="E35" s="334"/>
      <c r="F35" s="327"/>
      <c r="G35" s="327"/>
      <c r="H35" s="331"/>
      <c r="I35" s="357"/>
      <c r="J35" s="334"/>
      <c r="K35" s="327"/>
      <c r="L35" s="327"/>
      <c r="M35" s="327"/>
      <c r="N35" s="329"/>
      <c r="O35" s="329"/>
      <c r="P35" s="329"/>
      <c r="Q35" s="329"/>
      <c r="R35" s="330"/>
      <c r="S35" s="331"/>
      <c r="T35" s="331"/>
      <c r="U35" s="331"/>
      <c r="V35" s="331"/>
      <c r="W35" s="331"/>
      <c r="X35" s="331"/>
      <c r="Y35" s="331"/>
      <c r="Z35" s="331"/>
      <c r="AA35" s="331"/>
      <c r="AB35" s="331"/>
      <c r="AC35" s="331"/>
      <c r="AD35" s="331"/>
      <c r="AE35" s="331"/>
      <c r="AF35" s="331"/>
      <c r="AG35" s="331"/>
      <c r="AH35" s="331"/>
      <c r="AI35" s="360"/>
      <c r="AJ35" s="360"/>
      <c r="AK35" s="360"/>
      <c r="AL35" s="331"/>
      <c r="AM35" s="331"/>
      <c r="AN35" s="331"/>
      <c r="AO35" s="331"/>
      <c r="AP35" s="331"/>
      <c r="AQ35" s="331"/>
      <c r="AR35" s="331"/>
      <c r="AS35" s="331"/>
    </row>
    <row r="36" spans="1:45" ht="9.6" customHeight="1" x14ac:dyDescent="0.25">
      <c r="A36" s="355"/>
      <c r="B36" s="327"/>
      <c r="C36" s="327"/>
      <c r="D36" s="327"/>
      <c r="E36" s="334"/>
      <c r="F36" s="327"/>
      <c r="G36" s="327"/>
      <c r="H36" s="327"/>
      <c r="I36" s="327"/>
      <c r="J36" s="334"/>
      <c r="K36" s="327"/>
      <c r="L36" s="327"/>
      <c r="M36" s="327"/>
      <c r="N36" s="327"/>
      <c r="O36" s="327"/>
      <c r="P36" s="327"/>
      <c r="Q36" s="329"/>
      <c r="R36" s="330"/>
      <c r="S36" s="331"/>
      <c r="T36" s="331"/>
      <c r="U36" s="331"/>
      <c r="V36" s="331"/>
      <c r="W36" s="331"/>
      <c r="X36" s="331"/>
      <c r="Y36" s="331"/>
      <c r="Z36" s="331"/>
      <c r="AA36" s="331"/>
      <c r="AB36" s="331"/>
      <c r="AC36" s="331"/>
      <c r="AD36" s="331"/>
      <c r="AE36" s="331"/>
      <c r="AF36" s="331"/>
      <c r="AG36" s="331"/>
      <c r="AH36" s="331"/>
      <c r="AI36" s="360"/>
      <c r="AJ36" s="360"/>
      <c r="AK36" s="360"/>
      <c r="AL36" s="331"/>
      <c r="AM36" s="331"/>
      <c r="AN36" s="331"/>
      <c r="AO36" s="331"/>
      <c r="AP36" s="331"/>
      <c r="AQ36" s="331"/>
      <c r="AR36" s="331"/>
      <c r="AS36" s="331"/>
    </row>
    <row r="37" spans="1:45" ht="9.6" customHeight="1" x14ac:dyDescent="0.25">
      <c r="A37" s="356"/>
      <c r="B37" s="334"/>
      <c r="C37" s="334"/>
      <c r="D37" s="334"/>
      <c r="E37" s="334"/>
      <c r="F37" s="361"/>
      <c r="G37" s="361"/>
      <c r="H37" s="362"/>
      <c r="I37" s="326"/>
      <c r="J37" s="344"/>
      <c r="K37" s="326"/>
      <c r="L37" s="326"/>
      <c r="M37" s="326"/>
      <c r="N37" s="347"/>
      <c r="O37" s="347"/>
      <c r="P37" s="347"/>
      <c r="Q37" s="329"/>
      <c r="R37" s="330"/>
      <c r="S37" s="331"/>
      <c r="T37" s="331"/>
      <c r="U37" s="331"/>
      <c r="V37" s="331"/>
      <c r="W37" s="331"/>
      <c r="X37" s="331"/>
      <c r="Y37" s="331"/>
      <c r="Z37" s="331"/>
      <c r="AA37" s="331"/>
      <c r="AB37" s="331"/>
      <c r="AC37" s="331"/>
      <c r="AD37" s="331"/>
      <c r="AE37" s="331"/>
      <c r="AF37" s="331"/>
      <c r="AG37" s="331"/>
      <c r="AH37" s="331"/>
      <c r="AI37" s="360"/>
      <c r="AJ37" s="360"/>
      <c r="AK37" s="360"/>
      <c r="AL37" s="331"/>
      <c r="AM37" s="331"/>
      <c r="AN37" s="331"/>
      <c r="AO37" s="331"/>
      <c r="AP37" s="331"/>
      <c r="AQ37" s="331"/>
      <c r="AR37" s="331"/>
      <c r="AS37" s="331"/>
    </row>
    <row r="38" spans="1:45" ht="9.6" customHeight="1" x14ac:dyDescent="0.25">
      <c r="A38" s="355"/>
      <c r="B38" s="327"/>
      <c r="C38" s="327"/>
      <c r="D38" s="327"/>
      <c r="E38" s="334"/>
      <c r="F38" s="327"/>
      <c r="G38" s="327"/>
      <c r="H38" s="327"/>
      <c r="I38" s="327"/>
      <c r="J38" s="334"/>
      <c r="K38" s="327"/>
      <c r="L38" s="327"/>
      <c r="M38" s="327"/>
      <c r="N38" s="329"/>
      <c r="O38" s="329"/>
      <c r="P38" s="329"/>
      <c r="Q38" s="329"/>
      <c r="R38" s="330"/>
      <c r="S38" s="331"/>
      <c r="T38" s="331"/>
      <c r="U38" s="331"/>
      <c r="V38" s="331"/>
      <c r="W38" s="331"/>
      <c r="X38" s="331"/>
      <c r="Y38" s="331"/>
      <c r="Z38" s="331"/>
      <c r="AA38" s="331"/>
      <c r="AB38" s="331"/>
      <c r="AC38" s="331"/>
      <c r="AD38" s="331"/>
      <c r="AE38" s="331"/>
      <c r="AF38" s="331"/>
      <c r="AG38" s="331"/>
      <c r="AH38" s="331"/>
      <c r="AI38" s="360"/>
      <c r="AJ38" s="360"/>
      <c r="AK38" s="360"/>
      <c r="AL38" s="331"/>
      <c r="AM38" s="331"/>
      <c r="AN38" s="331"/>
      <c r="AO38" s="331"/>
      <c r="AP38" s="331"/>
      <c r="AQ38" s="331"/>
      <c r="AR38" s="331"/>
      <c r="AS38" s="331"/>
    </row>
    <row r="39" spans="1:45" ht="9.6" customHeight="1" x14ac:dyDescent="0.25">
      <c r="A39" s="356"/>
      <c r="B39" s="334"/>
      <c r="C39" s="334"/>
      <c r="D39" s="334"/>
      <c r="E39" s="334"/>
      <c r="F39" s="327"/>
      <c r="G39" s="327"/>
      <c r="H39" s="331"/>
      <c r="I39" s="357"/>
      <c r="J39" s="334"/>
      <c r="K39" s="327"/>
      <c r="L39" s="327"/>
      <c r="M39" s="327"/>
      <c r="N39" s="329"/>
      <c r="O39" s="329"/>
      <c r="P39" s="329"/>
      <c r="Q39" s="329"/>
      <c r="R39" s="330"/>
      <c r="S39" s="331"/>
      <c r="T39" s="331"/>
      <c r="U39" s="331"/>
      <c r="V39" s="331"/>
      <c r="W39" s="331"/>
      <c r="X39" s="331"/>
      <c r="Y39" s="331"/>
      <c r="Z39" s="331"/>
      <c r="AA39" s="331"/>
      <c r="AB39" s="331"/>
      <c r="AC39" s="331"/>
      <c r="AD39" s="331"/>
      <c r="AE39" s="331"/>
      <c r="AF39" s="331"/>
      <c r="AG39" s="331"/>
      <c r="AH39" s="331"/>
      <c r="AI39" s="360"/>
      <c r="AJ39" s="360"/>
      <c r="AK39" s="360"/>
      <c r="AL39" s="331"/>
      <c r="AM39" s="331"/>
      <c r="AN39" s="331"/>
      <c r="AO39" s="331"/>
      <c r="AP39" s="331"/>
      <c r="AQ39" s="331"/>
      <c r="AR39" s="331"/>
      <c r="AS39" s="331"/>
    </row>
    <row r="40" spans="1:45" ht="9.6" customHeight="1" x14ac:dyDescent="0.25">
      <c r="A40" s="356"/>
      <c r="B40" s="327"/>
      <c r="C40" s="327"/>
      <c r="D40" s="327"/>
      <c r="E40" s="334"/>
      <c r="F40" s="327"/>
      <c r="G40" s="327"/>
      <c r="H40" s="327"/>
      <c r="I40" s="327"/>
      <c r="J40" s="334"/>
      <c r="K40" s="327"/>
      <c r="L40" s="358"/>
      <c r="M40" s="327"/>
      <c r="N40" s="329"/>
      <c r="O40" s="329"/>
      <c r="P40" s="329"/>
      <c r="Q40" s="329"/>
      <c r="R40" s="330"/>
      <c r="S40" s="331"/>
      <c r="T40" s="331"/>
      <c r="U40" s="331"/>
      <c r="V40" s="331"/>
      <c r="W40" s="331"/>
      <c r="X40" s="331"/>
      <c r="Y40" s="331"/>
      <c r="Z40" s="331"/>
      <c r="AA40" s="331"/>
      <c r="AB40" s="331"/>
      <c r="AC40" s="331"/>
      <c r="AD40" s="331"/>
      <c r="AE40" s="331"/>
      <c r="AF40" s="331"/>
      <c r="AG40" s="331"/>
      <c r="AH40" s="331"/>
      <c r="AI40" s="360"/>
      <c r="AJ40" s="360"/>
      <c r="AK40" s="360"/>
      <c r="AL40" s="331"/>
      <c r="AM40" s="331"/>
      <c r="AN40" s="331"/>
      <c r="AO40" s="331"/>
      <c r="AP40" s="331"/>
      <c r="AQ40" s="331"/>
      <c r="AR40" s="331"/>
      <c r="AS40" s="331"/>
    </row>
    <row r="41" spans="1:45" ht="9.6" customHeight="1" x14ac:dyDescent="0.25">
      <c r="A41" s="356"/>
      <c r="B41" s="334"/>
      <c r="C41" s="334"/>
      <c r="D41" s="334"/>
      <c r="E41" s="334"/>
      <c r="F41" s="327"/>
      <c r="G41" s="327"/>
      <c r="H41" s="331"/>
      <c r="I41" s="327"/>
      <c r="J41" s="334"/>
      <c r="K41" s="357"/>
      <c r="L41" s="334"/>
      <c r="M41" s="327"/>
      <c r="N41" s="329"/>
      <c r="O41" s="329"/>
      <c r="P41" s="329"/>
      <c r="Q41" s="329"/>
      <c r="R41" s="330"/>
      <c r="S41" s="331"/>
      <c r="T41" s="331"/>
      <c r="U41" s="331"/>
      <c r="V41" s="331"/>
      <c r="W41" s="331"/>
      <c r="X41" s="331"/>
      <c r="Y41" s="331"/>
      <c r="Z41" s="331"/>
      <c r="AA41" s="331"/>
      <c r="AB41" s="331"/>
      <c r="AC41" s="331"/>
      <c r="AD41" s="331"/>
      <c r="AE41" s="331"/>
      <c r="AF41" s="331"/>
      <c r="AG41" s="331"/>
      <c r="AH41" s="331"/>
      <c r="AI41" s="360"/>
      <c r="AJ41" s="360"/>
      <c r="AK41" s="360"/>
      <c r="AL41" s="331"/>
      <c r="AM41" s="331"/>
      <c r="AN41" s="331"/>
      <c r="AO41" s="331"/>
      <c r="AP41" s="331"/>
      <c r="AQ41" s="331"/>
      <c r="AR41" s="331"/>
      <c r="AS41" s="331"/>
    </row>
    <row r="42" spans="1:45" ht="9.6" customHeight="1" x14ac:dyDescent="0.25">
      <c r="A42" s="356"/>
      <c r="B42" s="327"/>
      <c r="C42" s="327"/>
      <c r="D42" s="327"/>
      <c r="E42" s="334"/>
      <c r="F42" s="327"/>
      <c r="G42" s="327"/>
      <c r="H42" s="327"/>
      <c r="I42" s="327"/>
      <c r="J42" s="334"/>
      <c r="K42" s="327"/>
      <c r="L42" s="327"/>
      <c r="M42" s="327"/>
      <c r="N42" s="329"/>
      <c r="O42" s="329"/>
      <c r="P42" s="329"/>
      <c r="Q42" s="329"/>
      <c r="R42" s="330"/>
      <c r="S42" s="359"/>
      <c r="T42" s="331"/>
      <c r="U42" s="331"/>
      <c r="V42" s="331"/>
      <c r="W42" s="331"/>
      <c r="X42" s="331"/>
      <c r="Y42" s="331"/>
      <c r="Z42" s="331"/>
      <c r="AA42" s="331"/>
      <c r="AB42" s="331"/>
      <c r="AC42" s="331"/>
      <c r="AD42" s="331"/>
      <c r="AE42" s="331"/>
      <c r="AF42" s="331"/>
      <c r="AG42" s="331"/>
      <c r="AH42" s="331"/>
      <c r="AI42" s="360"/>
      <c r="AJ42" s="360"/>
      <c r="AK42" s="360"/>
      <c r="AL42" s="331"/>
      <c r="AM42" s="331"/>
      <c r="AN42" s="331"/>
      <c r="AO42" s="331"/>
      <c r="AP42" s="331"/>
      <c r="AQ42" s="331"/>
      <c r="AR42" s="331"/>
      <c r="AS42" s="331"/>
    </row>
    <row r="43" spans="1:45" ht="9.6" customHeight="1" x14ac:dyDescent="0.25">
      <c r="A43" s="356"/>
      <c r="B43" s="334"/>
      <c r="C43" s="334"/>
      <c r="D43" s="334"/>
      <c r="E43" s="334"/>
      <c r="F43" s="327"/>
      <c r="G43" s="327"/>
      <c r="H43" s="331"/>
      <c r="I43" s="357"/>
      <c r="J43" s="334"/>
      <c r="K43" s="327"/>
      <c r="L43" s="327"/>
      <c r="M43" s="327"/>
      <c r="N43" s="329"/>
      <c r="O43" s="329"/>
      <c r="P43" s="329"/>
      <c r="Q43" s="329"/>
      <c r="R43" s="330"/>
      <c r="S43" s="331"/>
      <c r="T43" s="331"/>
      <c r="U43" s="331"/>
      <c r="V43" s="331"/>
      <c r="W43" s="331"/>
      <c r="X43" s="331"/>
      <c r="Y43" s="331"/>
      <c r="Z43" s="331"/>
      <c r="AA43" s="331"/>
      <c r="AB43" s="331"/>
      <c r="AC43" s="331"/>
      <c r="AD43" s="331"/>
      <c r="AE43" s="331"/>
      <c r="AF43" s="331"/>
      <c r="AG43" s="331"/>
      <c r="AH43" s="331"/>
      <c r="AI43" s="360"/>
      <c r="AJ43" s="360"/>
      <c r="AK43" s="360"/>
      <c r="AL43" s="331"/>
      <c r="AM43" s="331"/>
      <c r="AN43" s="331"/>
      <c r="AO43" s="331"/>
      <c r="AP43" s="331"/>
      <c r="AQ43" s="331"/>
      <c r="AR43" s="331"/>
      <c r="AS43" s="331"/>
    </row>
    <row r="44" spans="1:45" ht="9.6" customHeight="1" x14ac:dyDescent="0.25">
      <c r="A44" s="356"/>
      <c r="B44" s="327"/>
      <c r="C44" s="327"/>
      <c r="D44" s="327"/>
      <c r="E44" s="334"/>
      <c r="F44" s="327"/>
      <c r="G44" s="327"/>
      <c r="H44" s="327"/>
      <c r="I44" s="327"/>
      <c r="J44" s="334"/>
      <c r="K44" s="327"/>
      <c r="L44" s="327"/>
      <c r="M44" s="327"/>
      <c r="N44" s="329"/>
      <c r="O44" s="329"/>
      <c r="P44" s="329"/>
      <c r="Q44" s="329"/>
      <c r="R44" s="330"/>
      <c r="S44" s="331"/>
      <c r="T44" s="331"/>
      <c r="U44" s="331"/>
      <c r="V44" s="331"/>
      <c r="W44" s="331"/>
      <c r="X44" s="331"/>
      <c r="Y44" s="331"/>
      <c r="Z44" s="331"/>
      <c r="AA44" s="331"/>
      <c r="AB44" s="331"/>
      <c r="AC44" s="331"/>
      <c r="AD44" s="331"/>
      <c r="AE44" s="331"/>
      <c r="AF44" s="331"/>
      <c r="AG44" s="331"/>
      <c r="AH44" s="331"/>
      <c r="AI44" s="360"/>
      <c r="AJ44" s="360"/>
      <c r="AK44" s="360"/>
      <c r="AL44" s="331"/>
      <c r="AM44" s="331"/>
      <c r="AN44" s="331"/>
      <c r="AO44" s="331"/>
      <c r="AP44" s="331"/>
      <c r="AQ44" s="331"/>
      <c r="AR44" s="331"/>
      <c r="AS44" s="331"/>
    </row>
    <row r="45" spans="1:45" ht="9.6" customHeight="1" x14ac:dyDescent="0.25">
      <c r="A45" s="356"/>
      <c r="B45" s="334"/>
      <c r="C45" s="334"/>
      <c r="D45" s="334"/>
      <c r="E45" s="334"/>
      <c r="F45" s="327"/>
      <c r="G45" s="327"/>
      <c r="H45" s="331"/>
      <c r="I45" s="327"/>
      <c r="J45" s="334"/>
      <c r="K45" s="327"/>
      <c r="L45" s="327"/>
      <c r="M45" s="357"/>
      <c r="N45" s="334"/>
      <c r="O45" s="327"/>
      <c r="P45" s="329"/>
      <c r="Q45" s="329"/>
      <c r="R45" s="330"/>
      <c r="S45" s="331"/>
      <c r="T45" s="331"/>
      <c r="U45" s="331"/>
      <c r="V45" s="331"/>
      <c r="W45" s="331"/>
      <c r="X45" s="331"/>
      <c r="Y45" s="331"/>
      <c r="Z45" s="331"/>
      <c r="AA45" s="331"/>
      <c r="AB45" s="331"/>
      <c r="AC45" s="331"/>
      <c r="AD45" s="331"/>
      <c r="AE45" s="331"/>
      <c r="AF45" s="331"/>
      <c r="AG45" s="331"/>
      <c r="AH45" s="331"/>
      <c r="AI45" s="360"/>
      <c r="AJ45" s="360"/>
      <c r="AK45" s="360"/>
      <c r="AL45" s="331"/>
      <c r="AM45" s="331"/>
      <c r="AN45" s="331"/>
      <c r="AO45" s="331"/>
      <c r="AP45" s="331"/>
      <c r="AQ45" s="331"/>
      <c r="AR45" s="331"/>
      <c r="AS45" s="331"/>
    </row>
    <row r="46" spans="1:45" ht="9.6" customHeight="1" x14ac:dyDescent="0.25">
      <c r="A46" s="356"/>
      <c r="B46" s="327"/>
      <c r="C46" s="327"/>
      <c r="D46" s="327"/>
      <c r="E46" s="334"/>
      <c r="F46" s="327"/>
      <c r="G46" s="327"/>
      <c r="H46" s="327"/>
      <c r="I46" s="327"/>
      <c r="J46" s="334"/>
      <c r="K46" s="327"/>
      <c r="L46" s="327"/>
      <c r="M46" s="327"/>
      <c r="N46" s="329"/>
      <c r="O46" s="327"/>
      <c r="P46" s="329"/>
      <c r="Q46" s="329"/>
      <c r="R46" s="330"/>
      <c r="S46" s="331"/>
      <c r="T46" s="331"/>
      <c r="U46" s="331"/>
      <c r="V46" s="331"/>
      <c r="W46" s="331"/>
      <c r="X46" s="331"/>
      <c r="Y46" s="331"/>
      <c r="Z46" s="331"/>
      <c r="AA46" s="331"/>
      <c r="AB46" s="331"/>
      <c r="AC46" s="331"/>
      <c r="AD46" s="331"/>
      <c r="AE46" s="331"/>
      <c r="AF46" s="331"/>
      <c r="AG46" s="331"/>
      <c r="AH46" s="331"/>
      <c r="AI46" s="360"/>
      <c r="AJ46" s="360"/>
      <c r="AK46" s="360"/>
      <c r="AL46" s="331"/>
      <c r="AM46" s="331"/>
      <c r="AN46" s="331"/>
      <c r="AO46" s="331"/>
      <c r="AP46" s="331"/>
      <c r="AQ46" s="331"/>
      <c r="AR46" s="331"/>
      <c r="AS46" s="331"/>
    </row>
    <row r="47" spans="1:45" ht="9.6" customHeight="1" x14ac:dyDescent="0.25">
      <c r="A47" s="356"/>
      <c r="B47" s="334"/>
      <c r="C47" s="334"/>
      <c r="D47" s="334"/>
      <c r="E47" s="334"/>
      <c r="F47" s="327"/>
      <c r="G47" s="327"/>
      <c r="H47" s="331"/>
      <c r="I47" s="357"/>
      <c r="J47" s="334"/>
      <c r="K47" s="327"/>
      <c r="L47" s="327"/>
      <c r="M47" s="327"/>
      <c r="N47" s="329"/>
      <c r="O47" s="329"/>
      <c r="P47" s="329"/>
      <c r="Q47" s="329"/>
      <c r="R47" s="330"/>
      <c r="S47" s="331"/>
      <c r="T47" s="331"/>
      <c r="U47" s="331"/>
      <c r="V47" s="331"/>
      <c r="W47" s="331"/>
      <c r="X47" s="331"/>
      <c r="Y47" s="331"/>
      <c r="Z47" s="331"/>
      <c r="AA47" s="331"/>
      <c r="AB47" s="331"/>
      <c r="AC47" s="331"/>
      <c r="AD47" s="331"/>
      <c r="AE47" s="331"/>
      <c r="AF47" s="331"/>
      <c r="AG47" s="331"/>
      <c r="AH47" s="331"/>
      <c r="AI47" s="360"/>
      <c r="AJ47" s="360"/>
      <c r="AK47" s="360"/>
      <c r="AL47" s="331"/>
      <c r="AM47" s="331"/>
      <c r="AN47" s="331"/>
      <c r="AO47" s="331"/>
      <c r="AP47" s="331"/>
      <c r="AQ47" s="331"/>
      <c r="AR47" s="331"/>
      <c r="AS47" s="331"/>
    </row>
    <row r="48" spans="1:45" ht="9.6" customHeight="1" x14ac:dyDescent="0.25">
      <c r="A48" s="356"/>
      <c r="B48" s="327"/>
      <c r="C48" s="327"/>
      <c r="D48" s="327"/>
      <c r="E48" s="334"/>
      <c r="F48" s="327"/>
      <c r="G48" s="327"/>
      <c r="H48" s="327"/>
      <c r="I48" s="327"/>
      <c r="J48" s="334"/>
      <c r="K48" s="327"/>
      <c r="L48" s="358"/>
      <c r="M48" s="327"/>
      <c r="N48" s="329"/>
      <c r="O48" s="329"/>
      <c r="P48" s="329"/>
      <c r="Q48" s="329"/>
      <c r="R48" s="330"/>
      <c r="S48" s="331"/>
      <c r="T48" s="331"/>
      <c r="U48" s="331"/>
      <c r="V48" s="331"/>
      <c r="W48" s="331"/>
      <c r="X48" s="331"/>
      <c r="Y48" s="331"/>
      <c r="Z48" s="331"/>
      <c r="AA48" s="331"/>
      <c r="AB48" s="331"/>
      <c r="AC48" s="331"/>
      <c r="AD48" s="331"/>
      <c r="AE48" s="331"/>
      <c r="AF48" s="331"/>
      <c r="AG48" s="331"/>
      <c r="AH48" s="331"/>
      <c r="AI48" s="360"/>
      <c r="AJ48" s="360"/>
      <c r="AK48" s="360"/>
      <c r="AL48" s="331"/>
      <c r="AM48" s="331"/>
      <c r="AN48" s="331"/>
      <c r="AO48" s="331"/>
      <c r="AP48" s="331"/>
      <c r="AQ48" s="331"/>
      <c r="AR48" s="331"/>
      <c r="AS48" s="331"/>
    </row>
    <row r="49" spans="1:45" ht="9.6" customHeight="1" x14ac:dyDescent="0.25">
      <c r="A49" s="356"/>
      <c r="B49" s="334"/>
      <c r="C49" s="334"/>
      <c r="D49" s="334"/>
      <c r="E49" s="334"/>
      <c r="F49" s="327"/>
      <c r="G49" s="327"/>
      <c r="H49" s="331"/>
      <c r="I49" s="327"/>
      <c r="J49" s="334"/>
      <c r="K49" s="357"/>
      <c r="L49" s="334"/>
      <c r="M49" s="327"/>
      <c r="N49" s="329"/>
      <c r="O49" s="329"/>
      <c r="P49" s="329"/>
      <c r="Q49" s="329"/>
      <c r="R49" s="330"/>
      <c r="S49" s="331"/>
      <c r="T49" s="331"/>
      <c r="U49" s="331"/>
      <c r="V49" s="331"/>
      <c r="W49" s="331"/>
      <c r="X49" s="331"/>
      <c r="Y49" s="331"/>
      <c r="Z49" s="331"/>
      <c r="AA49" s="331"/>
      <c r="AB49" s="331"/>
      <c r="AC49" s="331"/>
      <c r="AD49" s="331"/>
      <c r="AE49" s="331"/>
      <c r="AF49" s="331"/>
      <c r="AG49" s="331"/>
      <c r="AH49" s="331"/>
      <c r="AI49" s="360"/>
      <c r="AJ49" s="360"/>
      <c r="AK49" s="360"/>
      <c r="AL49" s="331"/>
      <c r="AM49" s="331"/>
      <c r="AN49" s="331"/>
      <c r="AO49" s="331"/>
      <c r="AP49" s="331"/>
      <c r="AQ49" s="331"/>
      <c r="AR49" s="331"/>
      <c r="AS49" s="331"/>
    </row>
    <row r="50" spans="1:45" ht="9.6" customHeight="1" x14ac:dyDescent="0.25">
      <c r="A50" s="356"/>
      <c r="B50" s="327"/>
      <c r="C50" s="327"/>
      <c r="D50" s="327"/>
      <c r="E50" s="334"/>
      <c r="F50" s="327"/>
      <c r="G50" s="327"/>
      <c r="H50" s="327"/>
      <c r="I50" s="327"/>
      <c r="J50" s="334"/>
      <c r="K50" s="327"/>
      <c r="L50" s="327"/>
      <c r="M50" s="327"/>
      <c r="N50" s="329"/>
      <c r="O50" s="329"/>
      <c r="P50" s="329"/>
      <c r="Q50" s="329"/>
      <c r="R50" s="330"/>
      <c r="S50" s="331"/>
      <c r="T50" s="331"/>
      <c r="U50" s="331"/>
      <c r="V50" s="331"/>
      <c r="W50" s="331"/>
      <c r="X50" s="331"/>
      <c r="Y50" s="331"/>
      <c r="Z50" s="331"/>
      <c r="AA50" s="331"/>
      <c r="AB50" s="331"/>
      <c r="AC50" s="331"/>
      <c r="AD50" s="331"/>
      <c r="AE50" s="331"/>
      <c r="AF50" s="331"/>
      <c r="AG50" s="331"/>
      <c r="AH50" s="331"/>
      <c r="AI50" s="360"/>
      <c r="AJ50" s="360"/>
      <c r="AK50" s="360"/>
      <c r="AL50" s="331"/>
      <c r="AM50" s="331"/>
      <c r="AN50" s="331"/>
      <c r="AO50" s="331"/>
      <c r="AP50" s="331"/>
      <c r="AQ50" s="331"/>
      <c r="AR50" s="331"/>
      <c r="AS50" s="331"/>
    </row>
    <row r="51" spans="1:45" ht="9.6" customHeight="1" x14ac:dyDescent="0.25">
      <c r="A51" s="356"/>
      <c r="B51" s="334"/>
      <c r="C51" s="334"/>
      <c r="D51" s="334"/>
      <c r="E51" s="334"/>
      <c r="F51" s="327"/>
      <c r="G51" s="327"/>
      <c r="H51" s="331"/>
      <c r="I51" s="357"/>
      <c r="J51" s="334"/>
      <c r="K51" s="327"/>
      <c r="L51" s="327"/>
      <c r="M51" s="327"/>
      <c r="N51" s="329"/>
      <c r="O51" s="329"/>
      <c r="P51" s="329"/>
      <c r="Q51" s="329"/>
      <c r="R51" s="330"/>
      <c r="S51" s="331"/>
      <c r="T51" s="331"/>
      <c r="U51" s="331"/>
      <c r="V51" s="331"/>
      <c r="W51" s="331"/>
      <c r="X51" s="331"/>
      <c r="Y51" s="331"/>
      <c r="Z51" s="331"/>
      <c r="AA51" s="331"/>
      <c r="AB51" s="331"/>
      <c r="AC51" s="331"/>
      <c r="AD51" s="331"/>
      <c r="AE51" s="331"/>
      <c r="AF51" s="331"/>
      <c r="AG51" s="331"/>
      <c r="AH51" s="331"/>
      <c r="AI51" s="360"/>
      <c r="AJ51" s="360"/>
      <c r="AK51" s="360"/>
      <c r="AL51" s="331"/>
      <c r="AM51" s="331"/>
      <c r="AN51" s="331"/>
      <c r="AO51" s="331"/>
      <c r="AP51" s="331"/>
      <c r="AQ51" s="331"/>
      <c r="AR51" s="331"/>
      <c r="AS51" s="331"/>
    </row>
    <row r="52" spans="1:45" ht="9.6" customHeight="1" x14ac:dyDescent="0.25">
      <c r="A52" s="355"/>
      <c r="B52" s="327"/>
      <c r="C52" s="327"/>
      <c r="D52" s="327"/>
      <c r="E52" s="334"/>
      <c r="F52" s="327"/>
      <c r="G52" s="327"/>
      <c r="H52" s="327"/>
      <c r="I52" s="327"/>
      <c r="J52" s="334"/>
      <c r="K52" s="327"/>
      <c r="L52" s="327"/>
      <c r="M52" s="327"/>
      <c r="N52" s="327"/>
      <c r="O52" s="327"/>
      <c r="P52" s="327"/>
      <c r="Q52" s="329"/>
      <c r="R52" s="330"/>
      <c r="S52" s="331"/>
      <c r="T52" s="331"/>
      <c r="U52" s="331"/>
      <c r="V52" s="331"/>
      <c r="W52" s="331"/>
      <c r="X52" s="331"/>
      <c r="Y52" s="331"/>
      <c r="Z52" s="331"/>
      <c r="AA52" s="331"/>
      <c r="AB52" s="331"/>
      <c r="AC52" s="331"/>
      <c r="AD52" s="331"/>
      <c r="AE52" s="331"/>
      <c r="AF52" s="331"/>
      <c r="AG52" s="331"/>
      <c r="AH52" s="331"/>
      <c r="AI52" s="360"/>
      <c r="AJ52" s="360"/>
      <c r="AK52" s="360"/>
      <c r="AL52" s="331"/>
      <c r="AM52" s="331"/>
      <c r="AN52" s="331"/>
      <c r="AO52" s="331"/>
      <c r="AP52" s="331"/>
      <c r="AQ52" s="331"/>
      <c r="AR52" s="331"/>
      <c r="AS52" s="331"/>
    </row>
    <row r="53" spans="1:45" ht="6.75" customHeight="1" x14ac:dyDescent="0.25">
      <c r="A53" s="363"/>
      <c r="B53" s="363"/>
      <c r="C53" s="363"/>
      <c r="D53" s="363"/>
      <c r="E53" s="363"/>
      <c r="F53" s="364"/>
      <c r="G53" s="364"/>
      <c r="H53" s="364"/>
      <c r="I53" s="364"/>
      <c r="J53" s="365"/>
      <c r="K53" s="364"/>
      <c r="L53" s="366"/>
      <c r="M53" s="364"/>
      <c r="N53" s="366"/>
      <c r="O53" s="364"/>
      <c r="P53" s="366"/>
      <c r="Q53" s="364"/>
      <c r="R53" s="366"/>
      <c r="S53" s="360"/>
      <c r="T53" s="360"/>
      <c r="U53" s="360"/>
      <c r="V53" s="360"/>
      <c r="W53" s="360"/>
      <c r="X53" s="360"/>
      <c r="Y53" s="360"/>
      <c r="Z53" s="360"/>
      <c r="AA53" s="360"/>
      <c r="AB53" s="360"/>
      <c r="AC53" s="360"/>
      <c r="AD53" s="360"/>
      <c r="AE53" s="360"/>
      <c r="AF53" s="360"/>
      <c r="AG53" s="360"/>
      <c r="AH53" s="360"/>
      <c r="AI53" s="360"/>
      <c r="AJ53" s="360"/>
      <c r="AK53" s="360"/>
      <c r="AL53" s="360"/>
      <c r="AM53" s="360"/>
      <c r="AN53" s="360"/>
      <c r="AO53" s="360"/>
      <c r="AP53" s="360"/>
      <c r="AQ53" s="360"/>
      <c r="AR53" s="360"/>
      <c r="AS53" s="360"/>
    </row>
    <row r="54" spans="1:45" ht="10.5" customHeight="1" x14ac:dyDescent="0.25">
      <c r="A54" s="220" t="s">
        <v>108</v>
      </c>
      <c r="B54" s="221"/>
      <c r="C54" s="221"/>
      <c r="D54" s="222"/>
      <c r="E54" s="367" t="s">
        <v>126</v>
      </c>
      <c r="F54" s="368" t="s">
        <v>127</v>
      </c>
      <c r="G54" s="367"/>
      <c r="H54" s="367"/>
      <c r="I54" s="369"/>
      <c r="J54" s="367" t="s">
        <v>126</v>
      </c>
      <c r="K54" s="368" t="s">
        <v>128</v>
      </c>
      <c r="L54" s="370"/>
      <c r="M54" s="368" t="s">
        <v>129</v>
      </c>
      <c r="N54" s="371"/>
      <c r="O54" s="372" t="s">
        <v>130</v>
      </c>
      <c r="P54" s="372"/>
      <c r="Q54" s="373"/>
      <c r="R54" s="374"/>
      <c r="S54" s="54"/>
      <c r="T54" s="256"/>
      <c r="U54" s="256"/>
      <c r="V54" s="256"/>
      <c r="W54" s="256"/>
      <c r="X54" s="256"/>
      <c r="Y54" s="256"/>
      <c r="Z54" s="256"/>
      <c r="AA54" s="256"/>
      <c r="AB54" s="256"/>
      <c r="AC54" s="256"/>
      <c r="AD54" s="256"/>
      <c r="AE54" s="256"/>
      <c r="AF54" s="256"/>
      <c r="AG54" s="256"/>
      <c r="AH54" s="256"/>
      <c r="AI54" s="256"/>
      <c r="AJ54" s="256"/>
      <c r="AK54" s="256"/>
      <c r="AL54" s="256"/>
      <c r="AM54" s="256"/>
      <c r="AN54" s="256"/>
      <c r="AO54" s="256"/>
      <c r="AP54" s="256"/>
      <c r="AQ54" s="256"/>
      <c r="AR54" s="256"/>
      <c r="AS54" s="256"/>
    </row>
    <row r="55" spans="1:45" ht="9" customHeight="1" x14ac:dyDescent="0.25">
      <c r="A55" s="231" t="s">
        <v>131</v>
      </c>
      <c r="B55" s="232"/>
      <c r="C55" s="375"/>
      <c r="D55" s="233"/>
      <c r="E55" s="376">
        <v>1</v>
      </c>
      <c r="F55" s="256" t="str">
        <f>IF(E55&gt;$R$62,0,UPPER(VLOOKUP(E55,'Lány 3 kcs. A ELO'!$A$7:$Q$134,2)))</f>
        <v xml:space="preserve">MOLNÁR </v>
      </c>
      <c r="G55" s="376"/>
      <c r="H55" s="256"/>
      <c r="I55" s="249"/>
      <c r="J55" s="377" t="s">
        <v>132</v>
      </c>
      <c r="K55" s="247"/>
      <c r="L55" s="248"/>
      <c r="M55" s="247"/>
      <c r="N55" s="378"/>
      <c r="O55" s="238" t="s">
        <v>133</v>
      </c>
      <c r="P55" s="379"/>
      <c r="Q55" s="379"/>
      <c r="R55" s="378"/>
      <c r="S55" s="54"/>
      <c r="T55" s="256"/>
      <c r="U55" s="256"/>
      <c r="V55" s="256"/>
      <c r="W55" s="256"/>
      <c r="X55" s="256"/>
      <c r="Y55" s="256"/>
      <c r="Z55" s="256"/>
      <c r="AA55" s="256"/>
      <c r="AB55" s="256"/>
      <c r="AC55" s="256"/>
      <c r="AD55" s="256"/>
      <c r="AE55" s="256"/>
      <c r="AF55" s="256"/>
      <c r="AG55" s="256"/>
      <c r="AH55" s="256"/>
      <c r="AI55" s="256"/>
      <c r="AJ55" s="256"/>
      <c r="AK55" s="256"/>
      <c r="AL55" s="256"/>
      <c r="AM55" s="256"/>
      <c r="AN55" s="256"/>
      <c r="AO55" s="256"/>
      <c r="AP55" s="256"/>
      <c r="AQ55" s="256"/>
      <c r="AR55" s="256"/>
      <c r="AS55" s="256"/>
    </row>
    <row r="56" spans="1:45" ht="9" customHeight="1" x14ac:dyDescent="0.25">
      <c r="A56" s="242" t="s">
        <v>134</v>
      </c>
      <c r="B56" s="243"/>
      <c r="C56" s="380"/>
      <c r="D56" s="244"/>
      <c r="E56" s="376">
        <v>2</v>
      </c>
      <c r="F56" s="256" t="str">
        <f>IF(E56&gt;$R$62,0,UPPER(VLOOKUP(E56,'Lány 3 kcs. A ELO'!$A$7:$Q$134,2)))</f>
        <v>PATKÓ</v>
      </c>
      <c r="G56" s="376"/>
      <c r="H56" s="256"/>
      <c r="I56" s="249"/>
      <c r="J56" s="377" t="s">
        <v>135</v>
      </c>
      <c r="K56" s="247"/>
      <c r="L56" s="248"/>
      <c r="M56" s="247"/>
      <c r="N56" s="378"/>
      <c r="O56" s="270"/>
      <c r="P56" s="272"/>
      <c r="Q56" s="243"/>
      <c r="R56" s="381"/>
      <c r="S56" s="54"/>
      <c r="T56" s="256"/>
      <c r="U56" s="256"/>
      <c r="V56" s="256"/>
      <c r="W56" s="256"/>
      <c r="X56" s="256"/>
      <c r="Y56" s="256"/>
      <c r="Z56" s="256"/>
      <c r="AA56" s="256"/>
      <c r="AB56" s="256"/>
      <c r="AC56" s="256"/>
      <c r="AD56" s="256"/>
      <c r="AE56" s="256"/>
      <c r="AF56" s="256"/>
      <c r="AG56" s="256"/>
      <c r="AH56" s="256"/>
      <c r="AI56" s="256"/>
      <c r="AJ56" s="256"/>
      <c r="AK56" s="256"/>
      <c r="AL56" s="256"/>
      <c r="AM56" s="256"/>
      <c r="AN56" s="256"/>
      <c r="AO56" s="256"/>
      <c r="AP56" s="256"/>
      <c r="AQ56" s="256"/>
      <c r="AR56" s="256"/>
      <c r="AS56" s="256"/>
    </row>
    <row r="57" spans="1:45" ht="9" customHeight="1" x14ac:dyDescent="0.25">
      <c r="A57" s="253"/>
      <c r="B57" s="254"/>
      <c r="C57" s="382"/>
      <c r="D57" s="255"/>
      <c r="E57" s="376"/>
      <c r="F57" s="256"/>
      <c r="G57" s="376"/>
      <c r="H57" s="256"/>
      <c r="I57" s="249"/>
      <c r="J57" s="377" t="s">
        <v>136</v>
      </c>
      <c r="K57" s="247"/>
      <c r="L57" s="248"/>
      <c r="M57" s="247"/>
      <c r="N57" s="378"/>
      <c r="O57" s="238" t="s">
        <v>137</v>
      </c>
      <c r="P57" s="379"/>
      <c r="Q57" s="379"/>
      <c r="R57" s="378"/>
      <c r="S57" s="54"/>
      <c r="T57" s="256"/>
      <c r="U57" s="256"/>
      <c r="V57" s="256"/>
      <c r="W57" s="256"/>
      <c r="X57" s="256"/>
      <c r="Y57" s="256"/>
      <c r="Z57" s="256"/>
      <c r="AA57" s="256"/>
      <c r="AB57" s="256"/>
      <c r="AC57" s="256"/>
      <c r="AD57" s="256"/>
      <c r="AE57" s="256"/>
      <c r="AF57" s="256"/>
      <c r="AG57" s="256"/>
      <c r="AH57" s="256"/>
      <c r="AI57" s="256"/>
      <c r="AJ57" s="256"/>
      <c r="AK57" s="256"/>
      <c r="AL57" s="256"/>
      <c r="AM57" s="256"/>
      <c r="AN57" s="256"/>
      <c r="AO57" s="256"/>
      <c r="AP57" s="256"/>
      <c r="AQ57" s="256"/>
      <c r="AR57" s="256"/>
      <c r="AS57" s="256"/>
    </row>
    <row r="58" spans="1:45" ht="9" customHeight="1" x14ac:dyDescent="0.25">
      <c r="A58" s="258"/>
      <c r="B58" s="259"/>
      <c r="C58" s="259"/>
      <c r="D58" s="260"/>
      <c r="E58" s="376"/>
      <c r="F58" s="256"/>
      <c r="G58" s="376"/>
      <c r="H58" s="256"/>
      <c r="I58" s="249"/>
      <c r="J58" s="377" t="s">
        <v>138</v>
      </c>
      <c r="K58" s="247"/>
      <c r="L58" s="248"/>
      <c r="M58" s="247"/>
      <c r="N58" s="378"/>
      <c r="O58" s="247"/>
      <c r="P58" s="248"/>
      <c r="Q58" s="247"/>
      <c r="R58" s="378"/>
      <c r="S58" s="54"/>
      <c r="T58" s="256"/>
      <c r="U58" s="256"/>
      <c r="V58" s="256"/>
      <c r="W58" s="256"/>
      <c r="X58" s="256"/>
      <c r="Y58" s="256"/>
      <c r="Z58" s="256"/>
      <c r="AA58" s="256"/>
      <c r="AB58" s="256"/>
      <c r="AC58" s="256"/>
      <c r="AD58" s="256"/>
      <c r="AE58" s="256"/>
      <c r="AF58" s="256"/>
      <c r="AG58" s="256"/>
      <c r="AH58" s="256"/>
      <c r="AI58" s="256"/>
      <c r="AJ58" s="256"/>
      <c r="AK58" s="256"/>
      <c r="AL58" s="256"/>
      <c r="AM58" s="256"/>
      <c r="AN58" s="256"/>
      <c r="AO58" s="256"/>
      <c r="AP58" s="256"/>
      <c r="AQ58" s="256"/>
      <c r="AR58" s="256"/>
      <c r="AS58" s="256"/>
    </row>
    <row r="59" spans="1:45" ht="9" customHeight="1" x14ac:dyDescent="0.25">
      <c r="A59" s="262"/>
      <c r="B59" s="49"/>
      <c r="C59" s="49"/>
      <c r="D59" s="263"/>
      <c r="E59" s="376"/>
      <c r="F59" s="256"/>
      <c r="G59" s="376"/>
      <c r="H59" s="256"/>
      <c r="I59" s="249"/>
      <c r="J59" s="377" t="s">
        <v>139</v>
      </c>
      <c r="K59" s="247"/>
      <c r="L59" s="248"/>
      <c r="M59" s="247"/>
      <c r="N59" s="378"/>
      <c r="O59" s="243"/>
      <c r="P59" s="272"/>
      <c r="Q59" s="243"/>
      <c r="R59" s="381"/>
      <c r="S59" s="54"/>
      <c r="T59" s="256"/>
      <c r="U59" s="256"/>
      <c r="V59" s="256"/>
      <c r="W59" s="256"/>
      <c r="X59" s="256"/>
      <c r="Y59" s="256"/>
      <c r="Z59" s="256"/>
      <c r="AA59" s="256"/>
      <c r="AB59" s="256"/>
      <c r="AC59" s="256"/>
      <c r="AD59" s="256"/>
      <c r="AE59" s="256"/>
      <c r="AF59" s="256"/>
      <c r="AG59" s="256"/>
      <c r="AH59" s="256"/>
      <c r="AI59" s="256"/>
      <c r="AJ59" s="256"/>
      <c r="AK59" s="256"/>
      <c r="AL59" s="256"/>
      <c r="AM59" s="256"/>
      <c r="AN59" s="256"/>
      <c r="AO59" s="256"/>
      <c r="AP59" s="256"/>
      <c r="AQ59" s="256"/>
      <c r="AR59" s="256"/>
      <c r="AS59" s="256"/>
    </row>
    <row r="60" spans="1:45" ht="9" customHeight="1" x14ac:dyDescent="0.25">
      <c r="A60" s="264"/>
      <c r="B60" s="14"/>
      <c r="C60" s="259"/>
      <c r="D60" s="260"/>
      <c r="E60" s="376"/>
      <c r="F60" s="256"/>
      <c r="G60" s="376"/>
      <c r="H60" s="256"/>
      <c r="I60" s="249"/>
      <c r="J60" s="377" t="s">
        <v>140</v>
      </c>
      <c r="K60" s="247"/>
      <c r="L60" s="248"/>
      <c r="M60" s="247"/>
      <c r="N60" s="378"/>
      <c r="O60" s="238" t="s">
        <v>33</v>
      </c>
      <c r="P60" s="379"/>
      <c r="Q60" s="379"/>
      <c r="R60" s="378"/>
      <c r="S60" s="54"/>
      <c r="T60" s="256"/>
      <c r="U60" s="256"/>
      <c r="V60" s="256"/>
      <c r="W60" s="256"/>
      <c r="X60" s="256"/>
      <c r="Y60" s="256"/>
      <c r="Z60" s="256"/>
      <c r="AA60" s="256"/>
      <c r="AB60" s="256"/>
      <c r="AC60" s="256"/>
      <c r="AD60" s="256"/>
      <c r="AE60" s="256"/>
      <c r="AF60" s="256"/>
      <c r="AG60" s="256"/>
      <c r="AH60" s="256"/>
      <c r="AI60" s="256"/>
      <c r="AJ60" s="256"/>
      <c r="AK60" s="256"/>
      <c r="AL60" s="256"/>
      <c r="AM60" s="256"/>
      <c r="AN60" s="256"/>
      <c r="AO60" s="256"/>
      <c r="AP60" s="256"/>
      <c r="AQ60" s="256"/>
      <c r="AR60" s="256"/>
      <c r="AS60" s="256"/>
    </row>
    <row r="61" spans="1:45" ht="9" customHeight="1" x14ac:dyDescent="0.25">
      <c r="A61" s="264"/>
      <c r="B61" s="14"/>
      <c r="C61" s="383"/>
      <c r="D61" s="265"/>
      <c r="E61" s="376"/>
      <c r="F61" s="256"/>
      <c r="G61" s="376"/>
      <c r="H61" s="256"/>
      <c r="I61" s="249"/>
      <c r="J61" s="377" t="s">
        <v>141</v>
      </c>
      <c r="K61" s="247"/>
      <c r="L61" s="248"/>
      <c r="M61" s="247"/>
      <c r="N61" s="378"/>
      <c r="O61" s="247"/>
      <c r="P61" s="248"/>
      <c r="Q61" s="247"/>
      <c r="R61" s="378"/>
      <c r="S61" s="54"/>
      <c r="T61" s="256"/>
      <c r="U61" s="256"/>
      <c r="V61" s="256"/>
      <c r="W61" s="256"/>
      <c r="X61" s="256"/>
      <c r="Y61" s="256"/>
      <c r="Z61" s="256"/>
      <c r="AA61" s="256"/>
      <c r="AB61" s="256"/>
      <c r="AC61" s="256"/>
      <c r="AD61" s="256"/>
      <c r="AE61" s="256"/>
      <c r="AF61" s="256"/>
      <c r="AG61" s="256"/>
      <c r="AH61" s="256"/>
      <c r="AI61" s="256"/>
      <c r="AJ61" s="256"/>
      <c r="AK61" s="256"/>
      <c r="AL61" s="256"/>
      <c r="AM61" s="256"/>
      <c r="AN61" s="256"/>
      <c r="AO61" s="256"/>
      <c r="AP61" s="256"/>
      <c r="AQ61" s="256"/>
      <c r="AR61" s="256"/>
      <c r="AS61" s="256"/>
    </row>
    <row r="62" spans="1:45" ht="9" customHeight="1" x14ac:dyDescent="0.25">
      <c r="A62" s="266"/>
      <c r="B62" s="267"/>
      <c r="C62" s="384"/>
      <c r="D62" s="268"/>
      <c r="E62" s="385"/>
      <c r="F62" s="270"/>
      <c r="G62" s="385"/>
      <c r="H62" s="270"/>
      <c r="I62" s="273"/>
      <c r="J62" s="386" t="s">
        <v>142</v>
      </c>
      <c r="K62" s="243"/>
      <c r="L62" s="272"/>
      <c r="M62" s="243"/>
      <c r="N62" s="381"/>
      <c r="O62" s="243">
        <f>R4</f>
        <v>0</v>
      </c>
      <c r="P62" s="272"/>
      <c r="Q62" s="243"/>
      <c r="R62" s="387">
        <f>MIN(4,'Lány 3 kcs. A ELO'!Q5)</f>
        <v>4</v>
      </c>
      <c r="S62" s="54"/>
      <c r="T62" s="256"/>
      <c r="U62" s="256"/>
      <c r="V62" s="256"/>
      <c r="W62" s="256"/>
      <c r="X62" s="256"/>
      <c r="Y62" s="256"/>
      <c r="Z62" s="256"/>
      <c r="AA62" s="256"/>
      <c r="AB62" s="256"/>
      <c r="AC62" s="256"/>
      <c r="AD62" s="256"/>
      <c r="AE62" s="256"/>
      <c r="AF62" s="256"/>
      <c r="AG62" s="256"/>
      <c r="AH62" s="256"/>
      <c r="AI62" s="256"/>
      <c r="AJ62" s="256"/>
      <c r="AK62" s="256"/>
      <c r="AL62" s="256"/>
      <c r="AM62" s="256"/>
      <c r="AN62" s="256"/>
      <c r="AO62" s="256"/>
      <c r="AP62" s="256"/>
      <c r="AQ62" s="256"/>
      <c r="AR62" s="256"/>
      <c r="AS62" s="256"/>
    </row>
    <row r="63" spans="1:45" x14ac:dyDescent="0.25">
      <c r="T63" s="205"/>
      <c r="U63" s="205"/>
      <c r="V63" s="205"/>
      <c r="W63" s="205"/>
      <c r="X63" s="205"/>
      <c r="Y63" s="205"/>
      <c r="Z63" s="205"/>
      <c r="AA63" s="205"/>
      <c r="AB63" s="205"/>
      <c r="AC63" s="205"/>
      <c r="AD63" s="205"/>
      <c r="AE63" s="205"/>
      <c r="AF63" s="205"/>
      <c r="AG63" s="205"/>
      <c r="AH63" s="205"/>
      <c r="AL63" s="205"/>
      <c r="AM63" s="205"/>
      <c r="AN63" s="205"/>
      <c r="AO63" s="205"/>
      <c r="AP63" s="205"/>
      <c r="AQ63" s="205"/>
      <c r="AR63" s="205"/>
      <c r="AS63" s="205"/>
    </row>
    <row r="64" spans="1:45" x14ac:dyDescent="0.25">
      <c r="T64" s="205"/>
      <c r="U64" s="205"/>
      <c r="V64" s="205"/>
      <c r="W64" s="205"/>
      <c r="X64" s="205"/>
      <c r="Y64" s="205"/>
      <c r="Z64" s="205"/>
      <c r="AA64" s="205"/>
      <c r="AB64" s="205"/>
      <c r="AC64" s="205"/>
      <c r="AD64" s="205"/>
      <c r="AE64" s="205"/>
      <c r="AF64" s="205"/>
      <c r="AG64" s="205"/>
      <c r="AH64" s="205"/>
      <c r="AL64" s="205"/>
      <c r="AM64" s="205"/>
      <c r="AN64" s="205"/>
      <c r="AO64" s="205"/>
      <c r="AP64" s="205"/>
      <c r="AQ64" s="205"/>
      <c r="AR64" s="205"/>
      <c r="AS64" s="205"/>
    </row>
    <row r="65" spans="20:45" x14ac:dyDescent="0.25">
      <c r="T65" s="205"/>
      <c r="U65" s="205"/>
      <c r="V65" s="205"/>
      <c r="W65" s="205"/>
      <c r="X65" s="205"/>
      <c r="Y65" s="205"/>
      <c r="Z65" s="205"/>
      <c r="AA65" s="205"/>
      <c r="AB65" s="205"/>
      <c r="AC65" s="205"/>
      <c r="AD65" s="205"/>
      <c r="AE65" s="205"/>
      <c r="AF65" s="205"/>
      <c r="AG65" s="205"/>
      <c r="AH65" s="205"/>
      <c r="AL65" s="205"/>
      <c r="AM65" s="205"/>
      <c r="AN65" s="205"/>
      <c r="AO65" s="205"/>
      <c r="AP65" s="205"/>
      <c r="AQ65" s="205"/>
      <c r="AR65" s="205"/>
      <c r="AS65" s="205"/>
    </row>
    <row r="66" spans="20:45" x14ac:dyDescent="0.25">
      <c r="T66" s="205"/>
      <c r="U66" s="205"/>
      <c r="V66" s="205"/>
      <c r="W66" s="205"/>
      <c r="X66" s="205"/>
      <c r="Y66" s="205"/>
      <c r="Z66" s="205"/>
      <c r="AA66" s="205"/>
      <c r="AB66" s="205"/>
      <c r="AC66" s="205"/>
      <c r="AD66" s="205"/>
      <c r="AE66" s="205"/>
      <c r="AF66" s="205"/>
      <c r="AG66" s="205"/>
      <c r="AH66" s="205"/>
      <c r="AL66" s="205"/>
      <c r="AM66" s="205"/>
      <c r="AN66" s="205"/>
      <c r="AO66" s="205"/>
      <c r="AP66" s="205"/>
      <c r="AQ66" s="205"/>
      <c r="AR66" s="205"/>
      <c r="AS66" s="205"/>
    </row>
    <row r="67" spans="20:45" x14ac:dyDescent="0.25">
      <c r="T67" s="205"/>
      <c r="U67" s="205"/>
      <c r="V67" s="205"/>
      <c r="W67" s="205"/>
      <c r="X67" s="205"/>
      <c r="Y67" s="205"/>
      <c r="Z67" s="205"/>
      <c r="AA67" s="205"/>
      <c r="AB67" s="205"/>
      <c r="AC67" s="205"/>
      <c r="AD67" s="205"/>
      <c r="AE67" s="205"/>
      <c r="AF67" s="205"/>
      <c r="AG67" s="205"/>
      <c r="AH67" s="205"/>
      <c r="AL67" s="205"/>
      <c r="AM67" s="205"/>
      <c r="AN67" s="205"/>
      <c r="AO67" s="205"/>
      <c r="AP67" s="205"/>
      <c r="AQ67" s="205"/>
      <c r="AR67" s="205"/>
      <c r="AS67" s="205"/>
    </row>
    <row r="68" spans="20:45" x14ac:dyDescent="0.25">
      <c r="T68" s="205"/>
      <c r="U68" s="205"/>
      <c r="V68" s="205"/>
      <c r="W68" s="205"/>
      <c r="X68" s="205"/>
      <c r="Y68" s="205"/>
      <c r="Z68" s="205"/>
      <c r="AA68" s="205"/>
      <c r="AB68" s="205"/>
      <c r="AC68" s="205"/>
      <c r="AD68" s="205"/>
      <c r="AE68" s="205"/>
      <c r="AF68" s="205"/>
      <c r="AG68" s="205"/>
      <c r="AH68" s="205"/>
      <c r="AL68" s="205"/>
      <c r="AM68" s="205"/>
      <c r="AN68" s="205"/>
      <c r="AO68" s="205"/>
      <c r="AP68" s="205"/>
      <c r="AQ68" s="205"/>
      <c r="AR68" s="205"/>
      <c r="AS68" s="205"/>
    </row>
    <row r="69" spans="20:45" x14ac:dyDescent="0.25">
      <c r="T69" s="205"/>
      <c r="U69" s="205"/>
      <c r="V69" s="205"/>
      <c r="W69" s="205"/>
      <c r="X69" s="205"/>
      <c r="Y69" s="205"/>
      <c r="Z69" s="205"/>
      <c r="AA69" s="205"/>
      <c r="AB69" s="205"/>
      <c r="AC69" s="205"/>
      <c r="AD69" s="205"/>
      <c r="AE69" s="205"/>
      <c r="AF69" s="205"/>
      <c r="AG69" s="205"/>
      <c r="AH69" s="205"/>
      <c r="AL69" s="205"/>
      <c r="AM69" s="205"/>
      <c r="AN69" s="205"/>
      <c r="AO69" s="205"/>
      <c r="AP69" s="205"/>
      <c r="AQ69" s="205"/>
      <c r="AR69" s="205"/>
      <c r="AS69" s="205"/>
    </row>
    <row r="70" spans="20:45" x14ac:dyDescent="0.25">
      <c r="T70" s="205"/>
      <c r="U70" s="205"/>
      <c r="V70" s="205"/>
      <c r="W70" s="205"/>
      <c r="X70" s="205"/>
      <c r="Y70" s="205"/>
      <c r="Z70" s="205"/>
      <c r="AA70" s="205"/>
      <c r="AB70" s="205"/>
      <c r="AC70" s="205"/>
      <c r="AD70" s="205"/>
      <c r="AE70" s="205"/>
      <c r="AF70" s="205"/>
      <c r="AG70" s="205"/>
      <c r="AH70" s="205"/>
      <c r="AL70" s="205"/>
      <c r="AM70" s="205"/>
      <c r="AN70" s="205"/>
      <c r="AO70" s="205"/>
      <c r="AP70" s="205"/>
      <c r="AQ70" s="205"/>
      <c r="AR70" s="205"/>
      <c r="AS70" s="205"/>
    </row>
    <row r="71" spans="20:45" x14ac:dyDescent="0.25">
      <c r="T71" s="205"/>
      <c r="U71" s="205"/>
      <c r="V71" s="205"/>
      <c r="W71" s="205"/>
      <c r="X71" s="205"/>
      <c r="Y71" s="205"/>
      <c r="Z71" s="205"/>
      <c r="AA71" s="205"/>
      <c r="AB71" s="205"/>
      <c r="AC71" s="205"/>
      <c r="AD71" s="205"/>
      <c r="AE71" s="205"/>
      <c r="AF71" s="205"/>
      <c r="AG71" s="205"/>
      <c r="AH71" s="205"/>
      <c r="AL71" s="205"/>
      <c r="AM71" s="205"/>
      <c r="AN71" s="205"/>
      <c r="AO71" s="205"/>
      <c r="AP71" s="205"/>
      <c r="AQ71" s="205"/>
      <c r="AR71" s="205"/>
      <c r="AS71" s="205"/>
    </row>
    <row r="72" spans="20:45" x14ac:dyDescent="0.25">
      <c r="T72" s="205"/>
      <c r="U72" s="205"/>
      <c r="V72" s="205"/>
      <c r="W72" s="205"/>
      <c r="X72" s="205"/>
      <c r="Y72" s="205"/>
      <c r="Z72" s="205"/>
      <c r="AA72" s="205"/>
      <c r="AB72" s="205"/>
      <c r="AC72" s="205"/>
      <c r="AD72" s="205"/>
      <c r="AE72" s="205"/>
      <c r="AF72" s="205"/>
      <c r="AG72" s="205"/>
      <c r="AH72" s="205"/>
      <c r="AL72" s="205"/>
      <c r="AM72" s="205"/>
      <c r="AN72" s="205"/>
      <c r="AO72" s="205"/>
      <c r="AP72" s="205"/>
      <c r="AQ72" s="205"/>
      <c r="AR72" s="205"/>
      <c r="AS72" s="205"/>
    </row>
    <row r="73" spans="20:45" x14ac:dyDescent="0.25">
      <c r="T73" s="205"/>
      <c r="U73" s="205"/>
      <c r="V73" s="205"/>
      <c r="W73" s="205"/>
      <c r="X73" s="205"/>
      <c r="Y73" s="205"/>
      <c r="Z73" s="205"/>
      <c r="AA73" s="205"/>
      <c r="AB73" s="205"/>
      <c r="AC73" s="205"/>
      <c r="AD73" s="205"/>
      <c r="AE73" s="205"/>
      <c r="AF73" s="205"/>
      <c r="AG73" s="205"/>
      <c r="AH73" s="205"/>
      <c r="AL73" s="205"/>
      <c r="AM73" s="205"/>
      <c r="AN73" s="205"/>
      <c r="AO73" s="205"/>
      <c r="AP73" s="205"/>
      <c r="AQ73" s="205"/>
      <c r="AR73" s="205"/>
      <c r="AS73" s="205"/>
    </row>
    <row r="74" spans="20:45" x14ac:dyDescent="0.25">
      <c r="T74" s="205"/>
      <c r="U74" s="205"/>
      <c r="V74" s="205"/>
      <c r="W74" s="205"/>
      <c r="X74" s="205"/>
      <c r="Y74" s="205"/>
      <c r="Z74" s="205"/>
      <c r="AA74" s="205"/>
      <c r="AB74" s="205"/>
      <c r="AC74" s="205"/>
      <c r="AD74" s="205"/>
      <c r="AE74" s="205"/>
      <c r="AF74" s="205"/>
      <c r="AG74" s="205"/>
      <c r="AH74" s="205"/>
      <c r="AL74" s="205"/>
      <c r="AM74" s="205"/>
      <c r="AN74" s="205"/>
      <c r="AO74" s="205"/>
      <c r="AP74" s="205"/>
      <c r="AQ74" s="205"/>
      <c r="AR74" s="205"/>
      <c r="AS74" s="205"/>
    </row>
    <row r="75" spans="20:45" x14ac:dyDescent="0.25">
      <c r="T75" s="205"/>
      <c r="U75" s="205"/>
      <c r="V75" s="205"/>
      <c r="W75" s="205"/>
      <c r="X75" s="205"/>
      <c r="Y75" s="205"/>
      <c r="Z75" s="205"/>
      <c r="AA75" s="205"/>
      <c r="AB75" s="205"/>
      <c r="AC75" s="205"/>
      <c r="AD75" s="205"/>
      <c r="AE75" s="205"/>
      <c r="AF75" s="205"/>
      <c r="AG75" s="205"/>
      <c r="AH75" s="205"/>
      <c r="AL75" s="205"/>
      <c r="AM75" s="205"/>
      <c r="AN75" s="205"/>
      <c r="AO75" s="205"/>
      <c r="AP75" s="205"/>
      <c r="AQ75" s="205"/>
      <c r="AR75" s="205"/>
      <c r="AS75" s="205"/>
    </row>
    <row r="76" spans="20:45" x14ac:dyDescent="0.25">
      <c r="T76" s="205"/>
      <c r="U76" s="205"/>
      <c r="V76" s="205"/>
      <c r="W76" s="205"/>
      <c r="X76" s="205"/>
      <c r="Y76" s="205"/>
      <c r="Z76" s="205"/>
      <c r="AA76" s="205"/>
      <c r="AB76" s="205"/>
      <c r="AC76" s="205"/>
      <c r="AD76" s="205"/>
      <c r="AE76" s="205"/>
      <c r="AF76" s="205"/>
      <c r="AG76" s="205"/>
      <c r="AH76" s="205"/>
      <c r="AL76" s="205"/>
      <c r="AM76" s="205"/>
      <c r="AN76" s="205"/>
      <c r="AO76" s="205"/>
      <c r="AP76" s="205"/>
      <c r="AQ76" s="205"/>
      <c r="AR76" s="205"/>
      <c r="AS76" s="205"/>
    </row>
    <row r="77" spans="20:45" x14ac:dyDescent="0.25">
      <c r="T77" s="205"/>
      <c r="U77" s="205"/>
      <c r="V77" s="205"/>
      <c r="W77" s="205"/>
      <c r="X77" s="205"/>
      <c r="Y77" s="205"/>
      <c r="Z77" s="205"/>
      <c r="AA77" s="205"/>
      <c r="AB77" s="205"/>
      <c r="AC77" s="205"/>
      <c r="AD77" s="205"/>
      <c r="AE77" s="205"/>
      <c r="AF77" s="205"/>
      <c r="AG77" s="205"/>
      <c r="AH77" s="205"/>
      <c r="AL77" s="205"/>
      <c r="AM77" s="205"/>
      <c r="AN77" s="205"/>
      <c r="AO77" s="205"/>
      <c r="AP77" s="205"/>
      <c r="AQ77" s="205"/>
      <c r="AR77" s="205"/>
      <c r="AS77" s="205"/>
    </row>
    <row r="78" spans="20:45" x14ac:dyDescent="0.25">
      <c r="T78" s="205"/>
      <c r="U78" s="205"/>
      <c r="V78" s="205"/>
      <c r="W78" s="205"/>
      <c r="X78" s="205"/>
      <c r="Y78" s="205"/>
      <c r="Z78" s="205"/>
      <c r="AA78" s="205"/>
      <c r="AB78" s="205"/>
      <c r="AC78" s="205"/>
      <c r="AD78" s="205"/>
      <c r="AE78" s="205"/>
      <c r="AF78" s="205"/>
      <c r="AG78" s="205"/>
      <c r="AH78" s="205"/>
      <c r="AL78" s="205"/>
      <c r="AM78" s="205"/>
      <c r="AN78" s="205"/>
      <c r="AO78" s="205"/>
      <c r="AP78" s="205"/>
      <c r="AQ78" s="205"/>
      <c r="AR78" s="205"/>
      <c r="AS78" s="205"/>
    </row>
    <row r="79" spans="20:45" x14ac:dyDescent="0.25">
      <c r="T79" s="205"/>
      <c r="U79" s="205"/>
      <c r="V79" s="205"/>
      <c r="W79" s="205"/>
      <c r="X79" s="205"/>
      <c r="Y79" s="205"/>
      <c r="Z79" s="205"/>
      <c r="AA79" s="205"/>
      <c r="AB79" s="205"/>
      <c r="AC79" s="205"/>
      <c r="AD79" s="205"/>
      <c r="AE79" s="205"/>
      <c r="AF79" s="205"/>
      <c r="AG79" s="205"/>
      <c r="AH79" s="205"/>
      <c r="AL79" s="205"/>
      <c r="AM79" s="205"/>
      <c r="AN79" s="205"/>
      <c r="AO79" s="205"/>
      <c r="AP79" s="205"/>
      <c r="AQ79" s="205"/>
      <c r="AR79" s="205"/>
      <c r="AS79" s="205"/>
    </row>
    <row r="80" spans="20:45" x14ac:dyDescent="0.25">
      <c r="T80" s="205"/>
      <c r="U80" s="205"/>
      <c r="V80" s="205"/>
      <c r="W80" s="205"/>
      <c r="X80" s="205"/>
      <c r="Y80" s="205"/>
      <c r="Z80" s="205"/>
      <c r="AA80" s="205"/>
      <c r="AB80" s="205"/>
      <c r="AC80" s="205"/>
      <c r="AD80" s="205"/>
      <c r="AE80" s="205"/>
      <c r="AF80" s="205"/>
      <c r="AG80" s="205"/>
      <c r="AH80" s="205"/>
      <c r="AL80" s="205"/>
      <c r="AM80" s="205"/>
      <c r="AN80" s="205"/>
      <c r="AO80" s="205"/>
      <c r="AP80" s="205"/>
      <c r="AQ80" s="205"/>
      <c r="AR80" s="205"/>
      <c r="AS80" s="205"/>
    </row>
    <row r="81" spans="20:45" x14ac:dyDescent="0.25">
      <c r="T81" s="205"/>
      <c r="U81" s="205"/>
      <c r="V81" s="205"/>
      <c r="W81" s="205"/>
      <c r="X81" s="205"/>
      <c r="Y81" s="205"/>
      <c r="Z81" s="205"/>
      <c r="AA81" s="205"/>
      <c r="AB81" s="205"/>
      <c r="AC81" s="205"/>
      <c r="AD81" s="205"/>
      <c r="AE81" s="205"/>
      <c r="AF81" s="205"/>
      <c r="AG81" s="205"/>
      <c r="AH81" s="205"/>
      <c r="AL81" s="205"/>
      <c r="AM81" s="205"/>
      <c r="AN81" s="205"/>
      <c r="AO81" s="205"/>
      <c r="AP81" s="205"/>
      <c r="AQ81" s="205"/>
      <c r="AR81" s="205"/>
      <c r="AS81" s="205"/>
    </row>
    <row r="82" spans="20:45" x14ac:dyDescent="0.25"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L82" s="205"/>
      <c r="AM82" s="205"/>
      <c r="AN82" s="205"/>
      <c r="AO82" s="205"/>
      <c r="AP82" s="205"/>
      <c r="AQ82" s="205"/>
      <c r="AR82" s="205"/>
      <c r="AS82" s="205"/>
    </row>
    <row r="83" spans="20:45" x14ac:dyDescent="0.25"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L83" s="205"/>
      <c r="AM83" s="205"/>
      <c r="AN83" s="205"/>
      <c r="AO83" s="205"/>
      <c r="AP83" s="205"/>
      <c r="AQ83" s="205"/>
      <c r="AR83" s="205"/>
      <c r="AS83" s="205"/>
    </row>
    <row r="84" spans="20:45" x14ac:dyDescent="0.25"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L84" s="205"/>
      <c r="AM84" s="205"/>
      <c r="AN84" s="205"/>
      <c r="AO84" s="205"/>
      <c r="AP84" s="205"/>
      <c r="AQ84" s="205"/>
      <c r="AR84" s="205"/>
      <c r="AS84" s="205"/>
    </row>
    <row r="85" spans="20:45" x14ac:dyDescent="0.25"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L85" s="205"/>
      <c r="AM85" s="205"/>
      <c r="AN85" s="205"/>
      <c r="AO85" s="205"/>
      <c r="AP85" s="205"/>
      <c r="AQ85" s="205"/>
      <c r="AR85" s="205"/>
      <c r="AS85" s="205"/>
    </row>
    <row r="86" spans="20:45" x14ac:dyDescent="0.25"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L86" s="205"/>
      <c r="AM86" s="205"/>
      <c r="AN86" s="205"/>
      <c r="AO86" s="205"/>
      <c r="AP86" s="205"/>
      <c r="AQ86" s="205"/>
      <c r="AR86" s="205"/>
      <c r="AS86" s="205"/>
    </row>
    <row r="87" spans="20:45" x14ac:dyDescent="0.25">
      <c r="T87" s="205"/>
      <c r="U87" s="205"/>
      <c r="V87" s="205"/>
      <c r="W87" s="205"/>
      <c r="X87" s="205"/>
      <c r="Y87" s="205"/>
      <c r="Z87" s="205"/>
      <c r="AA87" s="205"/>
      <c r="AB87" s="205"/>
      <c r="AC87" s="205"/>
      <c r="AD87" s="205"/>
      <c r="AE87" s="205"/>
      <c r="AF87" s="205"/>
      <c r="AG87" s="205"/>
      <c r="AH87" s="205"/>
      <c r="AL87" s="205"/>
      <c r="AM87" s="205"/>
      <c r="AN87" s="205"/>
      <c r="AO87" s="205"/>
      <c r="AP87" s="205"/>
      <c r="AQ87" s="205"/>
      <c r="AR87" s="205"/>
      <c r="AS87" s="205"/>
    </row>
    <row r="88" spans="20:45" x14ac:dyDescent="0.25">
      <c r="T88" s="205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205"/>
      <c r="AF88" s="205"/>
      <c r="AG88" s="205"/>
      <c r="AH88" s="205"/>
      <c r="AL88" s="205"/>
      <c r="AM88" s="205"/>
      <c r="AN88" s="205"/>
      <c r="AO88" s="205"/>
      <c r="AP88" s="205"/>
      <c r="AQ88" s="205"/>
      <c r="AR88" s="205"/>
      <c r="AS88" s="205"/>
    </row>
    <row r="89" spans="20:45" x14ac:dyDescent="0.25">
      <c r="T89" s="205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205"/>
      <c r="AF89" s="205"/>
      <c r="AG89" s="205"/>
      <c r="AH89" s="205"/>
      <c r="AL89" s="205"/>
      <c r="AM89" s="205"/>
      <c r="AN89" s="205"/>
      <c r="AO89" s="205"/>
      <c r="AP89" s="205"/>
      <c r="AQ89" s="205"/>
      <c r="AR89" s="205"/>
      <c r="AS89" s="205"/>
    </row>
    <row r="90" spans="20:45" x14ac:dyDescent="0.25">
      <c r="T90" s="205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205"/>
      <c r="AF90" s="205"/>
      <c r="AG90" s="205"/>
      <c r="AH90" s="205"/>
      <c r="AL90" s="205"/>
      <c r="AM90" s="205"/>
      <c r="AN90" s="205"/>
      <c r="AO90" s="205"/>
      <c r="AP90" s="205"/>
      <c r="AQ90" s="205"/>
      <c r="AR90" s="205"/>
      <c r="AS90" s="205"/>
    </row>
    <row r="91" spans="20:45" x14ac:dyDescent="0.25">
      <c r="T91" s="205"/>
      <c r="U91" s="205"/>
      <c r="V91" s="205"/>
      <c r="W91" s="205"/>
      <c r="X91" s="205"/>
      <c r="Y91" s="205"/>
      <c r="Z91" s="205"/>
      <c r="AA91" s="205"/>
      <c r="AB91" s="205"/>
      <c r="AC91" s="205"/>
      <c r="AD91" s="205"/>
      <c r="AE91" s="205"/>
      <c r="AF91" s="205"/>
      <c r="AG91" s="205"/>
      <c r="AH91" s="205"/>
      <c r="AL91" s="205"/>
      <c r="AM91" s="205"/>
      <c r="AN91" s="205"/>
      <c r="AO91" s="205"/>
      <c r="AP91" s="205"/>
      <c r="AQ91" s="205"/>
      <c r="AR91" s="205"/>
      <c r="AS91" s="205"/>
    </row>
    <row r="92" spans="20:45" x14ac:dyDescent="0.25">
      <c r="T92" s="205"/>
      <c r="U92" s="205"/>
      <c r="V92" s="205"/>
      <c r="W92" s="205"/>
      <c r="X92" s="205"/>
      <c r="Y92" s="205"/>
      <c r="Z92" s="205"/>
      <c r="AA92" s="205"/>
      <c r="AB92" s="205"/>
      <c r="AC92" s="205"/>
      <c r="AD92" s="205"/>
      <c r="AE92" s="205"/>
      <c r="AF92" s="205"/>
      <c r="AG92" s="205"/>
      <c r="AH92" s="205"/>
      <c r="AL92" s="205"/>
      <c r="AM92" s="205"/>
      <c r="AN92" s="205"/>
      <c r="AO92" s="205"/>
      <c r="AP92" s="205"/>
      <c r="AQ92" s="205"/>
      <c r="AR92" s="205"/>
      <c r="AS92" s="205"/>
    </row>
    <row r="93" spans="20:45" x14ac:dyDescent="0.25">
      <c r="T93" s="205"/>
      <c r="U93" s="205"/>
      <c r="V93" s="205"/>
      <c r="W93" s="205"/>
      <c r="X93" s="205"/>
      <c r="Y93" s="205"/>
      <c r="Z93" s="205"/>
      <c r="AA93" s="205"/>
      <c r="AB93" s="205"/>
      <c r="AC93" s="205"/>
      <c r="AD93" s="205"/>
      <c r="AE93" s="205"/>
      <c r="AF93" s="205"/>
      <c r="AG93" s="205"/>
      <c r="AH93" s="205"/>
      <c r="AL93" s="205"/>
      <c r="AM93" s="205"/>
      <c r="AN93" s="205"/>
      <c r="AO93" s="205"/>
      <c r="AP93" s="205"/>
      <c r="AQ93" s="205"/>
      <c r="AR93" s="205"/>
      <c r="AS93" s="205"/>
    </row>
    <row r="94" spans="20:45" x14ac:dyDescent="0.25"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L94" s="205"/>
      <c r="AM94" s="205"/>
      <c r="AN94" s="205"/>
      <c r="AO94" s="205"/>
      <c r="AP94" s="205"/>
      <c r="AQ94" s="205"/>
      <c r="AR94" s="205"/>
      <c r="AS94" s="205"/>
    </row>
    <row r="95" spans="20:45" x14ac:dyDescent="0.25"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5"/>
      <c r="AH95" s="205"/>
      <c r="AL95" s="205"/>
      <c r="AM95" s="205"/>
      <c r="AN95" s="205"/>
      <c r="AO95" s="205"/>
      <c r="AP95" s="205"/>
      <c r="AQ95" s="205"/>
      <c r="AR95" s="205"/>
      <c r="AS95" s="205"/>
    </row>
    <row r="96" spans="20:45" x14ac:dyDescent="0.25"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5"/>
      <c r="AH96" s="205"/>
      <c r="AL96" s="205"/>
      <c r="AM96" s="205"/>
      <c r="AN96" s="205"/>
      <c r="AO96" s="205"/>
      <c r="AP96" s="205"/>
      <c r="AQ96" s="205"/>
      <c r="AR96" s="205"/>
      <c r="AS96" s="205"/>
    </row>
    <row r="97" spans="20:45" x14ac:dyDescent="0.25"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5"/>
      <c r="AH97" s="205"/>
      <c r="AL97" s="205"/>
      <c r="AM97" s="205"/>
      <c r="AN97" s="205"/>
      <c r="AO97" s="205"/>
      <c r="AP97" s="205"/>
      <c r="AQ97" s="205"/>
      <c r="AR97" s="205"/>
      <c r="AS97" s="205"/>
    </row>
    <row r="98" spans="20:45" x14ac:dyDescent="0.25"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5"/>
      <c r="AH98" s="205"/>
      <c r="AL98" s="205"/>
      <c r="AM98" s="205"/>
      <c r="AN98" s="205"/>
      <c r="AO98" s="205"/>
      <c r="AP98" s="205"/>
      <c r="AQ98" s="205"/>
      <c r="AR98" s="205"/>
      <c r="AS98" s="205"/>
    </row>
    <row r="99" spans="20:45" x14ac:dyDescent="0.25"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5"/>
      <c r="AH99" s="205"/>
      <c r="AL99" s="205"/>
      <c r="AM99" s="205"/>
      <c r="AN99" s="205"/>
      <c r="AO99" s="205"/>
      <c r="AP99" s="205"/>
      <c r="AQ99" s="205"/>
      <c r="AR99" s="205"/>
      <c r="AS99" s="205"/>
    </row>
    <row r="100" spans="20:45" x14ac:dyDescent="0.25"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5"/>
      <c r="AH100" s="205"/>
      <c r="AL100" s="205"/>
      <c r="AM100" s="205"/>
      <c r="AN100" s="205"/>
      <c r="AO100" s="205"/>
      <c r="AP100" s="205"/>
      <c r="AQ100" s="205"/>
      <c r="AR100" s="205"/>
      <c r="AS100" s="205"/>
    </row>
    <row r="101" spans="20:45" x14ac:dyDescent="0.25">
      <c r="T101" s="205"/>
      <c r="U101" s="205"/>
      <c r="V101" s="205"/>
      <c r="W101" s="205"/>
      <c r="X101" s="205"/>
      <c r="Y101" s="205"/>
      <c r="Z101" s="205"/>
      <c r="AA101" s="205"/>
      <c r="AB101" s="205"/>
      <c r="AC101" s="205"/>
      <c r="AD101" s="205"/>
      <c r="AE101" s="205"/>
      <c r="AF101" s="205"/>
      <c r="AG101" s="205"/>
      <c r="AH101" s="205"/>
      <c r="AL101" s="205"/>
      <c r="AM101" s="205"/>
      <c r="AN101" s="205"/>
      <c r="AO101" s="205"/>
      <c r="AP101" s="205"/>
      <c r="AQ101" s="205"/>
      <c r="AR101" s="205"/>
      <c r="AS101" s="205"/>
    </row>
    <row r="102" spans="20:45" x14ac:dyDescent="0.25">
      <c r="T102" s="205"/>
      <c r="U102" s="205"/>
      <c r="V102" s="205"/>
      <c r="W102" s="205"/>
      <c r="X102" s="205"/>
      <c r="Y102" s="205"/>
      <c r="Z102" s="205"/>
      <c r="AA102" s="205"/>
      <c r="AB102" s="205"/>
      <c r="AC102" s="205"/>
      <c r="AD102" s="205"/>
      <c r="AE102" s="205"/>
      <c r="AF102" s="205"/>
      <c r="AG102" s="205"/>
      <c r="AH102" s="205"/>
      <c r="AL102" s="205"/>
      <c r="AM102" s="205"/>
      <c r="AN102" s="205"/>
      <c r="AO102" s="205"/>
      <c r="AP102" s="205"/>
      <c r="AQ102" s="205"/>
      <c r="AR102" s="205"/>
      <c r="AS102" s="205"/>
    </row>
    <row r="103" spans="20:45" x14ac:dyDescent="0.25">
      <c r="T103" s="205"/>
      <c r="U103" s="205"/>
      <c r="V103" s="205"/>
      <c r="W103" s="205"/>
      <c r="X103" s="205"/>
      <c r="Y103" s="205"/>
      <c r="Z103" s="205"/>
      <c r="AA103" s="205"/>
      <c r="AB103" s="205"/>
      <c r="AC103" s="205"/>
      <c r="AD103" s="205"/>
      <c r="AE103" s="205"/>
      <c r="AF103" s="205"/>
      <c r="AG103" s="205"/>
      <c r="AH103" s="205"/>
      <c r="AL103" s="205"/>
      <c r="AM103" s="205"/>
      <c r="AN103" s="205"/>
      <c r="AO103" s="205"/>
      <c r="AP103" s="205"/>
      <c r="AQ103" s="205"/>
      <c r="AR103" s="205"/>
      <c r="AS103" s="205"/>
    </row>
    <row r="104" spans="20:45" x14ac:dyDescent="0.25">
      <c r="T104" s="205"/>
      <c r="U104" s="205"/>
      <c r="V104" s="205"/>
      <c r="W104" s="205"/>
      <c r="X104" s="205"/>
      <c r="Y104" s="205"/>
      <c r="Z104" s="205"/>
      <c r="AA104" s="205"/>
      <c r="AB104" s="205"/>
      <c r="AC104" s="205"/>
      <c r="AD104" s="205"/>
      <c r="AE104" s="205"/>
      <c r="AF104" s="205"/>
      <c r="AG104" s="205"/>
      <c r="AH104" s="205"/>
      <c r="AL104" s="205"/>
      <c r="AM104" s="205"/>
      <c r="AN104" s="205"/>
      <c r="AO104" s="205"/>
      <c r="AP104" s="205"/>
      <c r="AQ104" s="205"/>
      <c r="AR104" s="205"/>
      <c r="AS104" s="205"/>
    </row>
    <row r="105" spans="20:45" x14ac:dyDescent="0.25">
      <c r="T105" s="205"/>
      <c r="U105" s="205"/>
      <c r="V105" s="205"/>
      <c r="W105" s="205"/>
      <c r="X105" s="205"/>
      <c r="Y105" s="205"/>
      <c r="Z105" s="205"/>
      <c r="AA105" s="205"/>
      <c r="AB105" s="205"/>
      <c r="AC105" s="205"/>
      <c r="AD105" s="205"/>
      <c r="AE105" s="205"/>
      <c r="AF105" s="205"/>
      <c r="AG105" s="205"/>
      <c r="AH105" s="205"/>
      <c r="AL105" s="205"/>
      <c r="AM105" s="205"/>
      <c r="AN105" s="205"/>
      <c r="AO105" s="205"/>
      <c r="AP105" s="205"/>
      <c r="AQ105" s="205"/>
      <c r="AR105" s="205"/>
      <c r="AS105" s="205"/>
    </row>
    <row r="106" spans="20:45" x14ac:dyDescent="0.25">
      <c r="T106" s="205"/>
      <c r="U106" s="205"/>
      <c r="V106" s="205"/>
      <c r="W106" s="205"/>
      <c r="X106" s="205"/>
      <c r="Y106" s="205"/>
      <c r="Z106" s="205"/>
      <c r="AA106" s="205"/>
      <c r="AB106" s="205"/>
      <c r="AC106" s="205"/>
      <c r="AD106" s="205"/>
      <c r="AE106" s="205"/>
      <c r="AF106" s="205"/>
      <c r="AG106" s="205"/>
      <c r="AH106" s="205"/>
      <c r="AL106" s="205"/>
      <c r="AM106" s="205"/>
      <c r="AN106" s="205"/>
      <c r="AO106" s="205"/>
      <c r="AP106" s="205"/>
      <c r="AQ106" s="205"/>
      <c r="AR106" s="205"/>
      <c r="AS106" s="205"/>
    </row>
    <row r="107" spans="20:45" x14ac:dyDescent="0.25">
      <c r="T107" s="205"/>
      <c r="U107" s="205"/>
      <c r="V107" s="205"/>
      <c r="W107" s="205"/>
      <c r="X107" s="205"/>
      <c r="Y107" s="205"/>
      <c r="Z107" s="205"/>
      <c r="AA107" s="205"/>
      <c r="AB107" s="205"/>
      <c r="AC107" s="205"/>
      <c r="AD107" s="205"/>
      <c r="AE107" s="205"/>
      <c r="AF107" s="205"/>
      <c r="AG107" s="205"/>
      <c r="AH107" s="205"/>
      <c r="AL107" s="205"/>
      <c r="AM107" s="205"/>
      <c r="AN107" s="205"/>
      <c r="AO107" s="205"/>
      <c r="AP107" s="205"/>
      <c r="AQ107" s="205"/>
      <c r="AR107" s="205"/>
      <c r="AS107" s="205"/>
    </row>
    <row r="108" spans="20:45" x14ac:dyDescent="0.25">
      <c r="T108" s="205"/>
      <c r="U108" s="205"/>
      <c r="V108" s="205"/>
      <c r="W108" s="205"/>
      <c r="X108" s="205"/>
      <c r="Y108" s="205"/>
      <c r="Z108" s="205"/>
      <c r="AA108" s="205"/>
      <c r="AB108" s="205"/>
      <c r="AC108" s="205"/>
      <c r="AD108" s="205"/>
      <c r="AE108" s="205"/>
      <c r="AF108" s="205"/>
      <c r="AG108" s="205"/>
      <c r="AH108" s="205"/>
      <c r="AL108" s="205"/>
      <c r="AM108" s="205"/>
      <c r="AN108" s="205"/>
      <c r="AO108" s="205"/>
      <c r="AP108" s="205"/>
      <c r="AQ108" s="205"/>
      <c r="AR108" s="205"/>
      <c r="AS108" s="205"/>
    </row>
    <row r="109" spans="20:45" x14ac:dyDescent="0.25">
      <c r="T109" s="205"/>
      <c r="U109" s="205"/>
      <c r="V109" s="205"/>
      <c r="W109" s="205"/>
      <c r="X109" s="205"/>
      <c r="Y109" s="205"/>
      <c r="Z109" s="205"/>
      <c r="AA109" s="205"/>
      <c r="AB109" s="205"/>
      <c r="AC109" s="205"/>
      <c r="AD109" s="205"/>
      <c r="AE109" s="205"/>
      <c r="AF109" s="205"/>
      <c r="AG109" s="205"/>
      <c r="AH109" s="205"/>
      <c r="AL109" s="205"/>
      <c r="AM109" s="205"/>
      <c r="AN109" s="205"/>
      <c r="AO109" s="205"/>
      <c r="AP109" s="205"/>
      <c r="AQ109" s="205"/>
      <c r="AR109" s="205"/>
      <c r="AS109" s="205"/>
    </row>
    <row r="110" spans="20:45" x14ac:dyDescent="0.25">
      <c r="T110" s="205"/>
      <c r="U110" s="205"/>
      <c r="V110" s="205"/>
      <c r="W110" s="205"/>
      <c r="X110" s="205"/>
      <c r="Y110" s="205"/>
      <c r="Z110" s="205"/>
      <c r="AA110" s="205"/>
      <c r="AB110" s="205"/>
      <c r="AC110" s="205"/>
      <c r="AD110" s="205"/>
      <c r="AE110" s="205"/>
      <c r="AF110" s="205"/>
      <c r="AG110" s="205"/>
      <c r="AH110" s="205"/>
      <c r="AL110" s="205"/>
      <c r="AM110" s="205"/>
      <c r="AN110" s="205"/>
      <c r="AO110" s="205"/>
      <c r="AP110" s="205"/>
      <c r="AQ110" s="205"/>
      <c r="AR110" s="205"/>
      <c r="AS110" s="205"/>
    </row>
    <row r="111" spans="20:45" x14ac:dyDescent="0.25">
      <c r="T111" s="205"/>
      <c r="U111" s="205"/>
      <c r="V111" s="205"/>
      <c r="W111" s="205"/>
      <c r="X111" s="205"/>
      <c r="Y111" s="205"/>
      <c r="Z111" s="205"/>
      <c r="AA111" s="205"/>
      <c r="AB111" s="205"/>
      <c r="AC111" s="205"/>
      <c r="AD111" s="205"/>
      <c r="AE111" s="205"/>
      <c r="AF111" s="205"/>
      <c r="AG111" s="205"/>
      <c r="AH111" s="205"/>
      <c r="AL111" s="205"/>
      <c r="AM111" s="205"/>
      <c r="AN111" s="205"/>
      <c r="AO111" s="205"/>
      <c r="AP111" s="205"/>
      <c r="AQ111" s="205"/>
      <c r="AR111" s="205"/>
      <c r="AS111" s="205"/>
    </row>
    <row r="112" spans="20:45" x14ac:dyDescent="0.25"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L112" s="205"/>
      <c r="AM112" s="205"/>
      <c r="AN112" s="205"/>
      <c r="AO112" s="205"/>
      <c r="AP112" s="205"/>
      <c r="AQ112" s="205"/>
      <c r="AR112" s="205"/>
      <c r="AS112" s="205"/>
    </row>
    <row r="113" spans="20:45" x14ac:dyDescent="0.25">
      <c r="T113" s="205"/>
      <c r="U113" s="205"/>
      <c r="V113" s="205"/>
      <c r="W113" s="205"/>
      <c r="X113" s="205"/>
      <c r="Y113" s="205"/>
      <c r="Z113" s="205"/>
      <c r="AA113" s="205"/>
      <c r="AB113" s="205"/>
      <c r="AC113" s="205"/>
      <c r="AD113" s="205"/>
      <c r="AE113" s="205"/>
      <c r="AF113" s="205"/>
      <c r="AG113" s="205"/>
      <c r="AH113" s="205"/>
      <c r="AL113" s="205"/>
      <c r="AM113" s="205"/>
      <c r="AN113" s="205"/>
      <c r="AO113" s="205"/>
      <c r="AP113" s="205"/>
      <c r="AQ113" s="205"/>
      <c r="AR113" s="205"/>
      <c r="AS113" s="205"/>
    </row>
    <row r="114" spans="20:45" x14ac:dyDescent="0.25">
      <c r="T114" s="205"/>
      <c r="U114" s="205"/>
      <c r="V114" s="205"/>
      <c r="W114" s="205"/>
      <c r="X114" s="205"/>
      <c r="Y114" s="205"/>
      <c r="Z114" s="205"/>
      <c r="AA114" s="205"/>
      <c r="AB114" s="205"/>
      <c r="AC114" s="205"/>
      <c r="AD114" s="205"/>
      <c r="AE114" s="205"/>
      <c r="AF114" s="205"/>
      <c r="AG114" s="205"/>
      <c r="AH114" s="205"/>
      <c r="AL114" s="205"/>
      <c r="AM114" s="205"/>
      <c r="AN114" s="205"/>
      <c r="AO114" s="205"/>
      <c r="AP114" s="205"/>
      <c r="AQ114" s="205"/>
      <c r="AR114" s="205"/>
      <c r="AS114" s="205"/>
    </row>
    <row r="115" spans="20:45" x14ac:dyDescent="0.25">
      <c r="T115" s="205"/>
      <c r="U115" s="205"/>
      <c r="V115" s="205"/>
      <c r="W115" s="205"/>
      <c r="X115" s="205"/>
      <c r="Y115" s="205"/>
      <c r="Z115" s="205"/>
      <c r="AA115" s="205"/>
      <c r="AB115" s="205"/>
      <c r="AC115" s="205"/>
      <c r="AD115" s="205"/>
      <c r="AE115" s="205"/>
      <c r="AF115" s="205"/>
      <c r="AG115" s="205"/>
      <c r="AH115" s="205"/>
      <c r="AL115" s="205"/>
      <c r="AM115" s="205"/>
      <c r="AN115" s="205"/>
      <c r="AO115" s="205"/>
      <c r="AP115" s="205"/>
      <c r="AQ115" s="205"/>
      <c r="AR115" s="205"/>
      <c r="AS115" s="205"/>
    </row>
    <row r="116" spans="20:45" x14ac:dyDescent="0.25">
      <c r="T116" s="205"/>
      <c r="U116" s="205"/>
      <c r="V116" s="205"/>
      <c r="W116" s="205"/>
      <c r="X116" s="205"/>
      <c r="Y116" s="205"/>
      <c r="Z116" s="205"/>
      <c r="AA116" s="205"/>
      <c r="AB116" s="205"/>
      <c r="AC116" s="205"/>
      <c r="AD116" s="205"/>
      <c r="AE116" s="205"/>
      <c r="AF116" s="205"/>
      <c r="AG116" s="205"/>
      <c r="AH116" s="205"/>
      <c r="AL116" s="205"/>
      <c r="AM116" s="205"/>
      <c r="AN116" s="205"/>
      <c r="AO116" s="205"/>
      <c r="AP116" s="205"/>
      <c r="AQ116" s="205"/>
      <c r="AR116" s="205"/>
      <c r="AS116" s="205"/>
    </row>
    <row r="117" spans="20:45" x14ac:dyDescent="0.25">
      <c r="T117" s="205"/>
      <c r="U117" s="205"/>
      <c r="V117" s="205"/>
      <c r="W117" s="205"/>
      <c r="X117" s="205"/>
      <c r="Y117" s="205"/>
      <c r="Z117" s="205"/>
      <c r="AA117" s="205"/>
      <c r="AB117" s="205"/>
      <c r="AC117" s="205"/>
      <c r="AD117" s="205"/>
      <c r="AE117" s="205"/>
      <c r="AF117" s="205"/>
      <c r="AG117" s="205"/>
      <c r="AH117" s="205"/>
      <c r="AL117" s="205"/>
      <c r="AM117" s="205"/>
      <c r="AN117" s="205"/>
      <c r="AO117" s="205"/>
      <c r="AP117" s="205"/>
      <c r="AQ117" s="205"/>
      <c r="AR117" s="205"/>
      <c r="AS117" s="205"/>
    </row>
    <row r="118" spans="20:45" x14ac:dyDescent="0.25">
      <c r="T118" s="205"/>
      <c r="U118" s="205"/>
      <c r="V118" s="205"/>
      <c r="W118" s="205"/>
      <c r="X118" s="205"/>
      <c r="Y118" s="205"/>
      <c r="Z118" s="205"/>
      <c r="AA118" s="205"/>
      <c r="AB118" s="205"/>
      <c r="AC118" s="205"/>
      <c r="AD118" s="205"/>
      <c r="AE118" s="205"/>
      <c r="AF118" s="205"/>
      <c r="AG118" s="205"/>
      <c r="AH118" s="205"/>
      <c r="AL118" s="205"/>
      <c r="AM118" s="205"/>
      <c r="AN118" s="205"/>
      <c r="AO118" s="205"/>
      <c r="AP118" s="205"/>
      <c r="AQ118" s="205"/>
      <c r="AR118" s="205"/>
      <c r="AS118" s="205"/>
    </row>
    <row r="119" spans="20:45" x14ac:dyDescent="0.25"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L119" s="205"/>
      <c r="AM119" s="205"/>
      <c r="AN119" s="205"/>
      <c r="AO119" s="205"/>
      <c r="AP119" s="205"/>
      <c r="AQ119" s="205"/>
      <c r="AR119" s="205"/>
      <c r="AS119" s="205"/>
    </row>
    <row r="120" spans="20:45" x14ac:dyDescent="0.25"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L120" s="205"/>
      <c r="AM120" s="205"/>
      <c r="AN120" s="205"/>
      <c r="AO120" s="205"/>
      <c r="AP120" s="205"/>
      <c r="AQ120" s="205"/>
      <c r="AR120" s="205"/>
      <c r="AS120" s="205"/>
    </row>
    <row r="121" spans="20:45" x14ac:dyDescent="0.25"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L121" s="205"/>
      <c r="AM121" s="205"/>
      <c r="AN121" s="205"/>
      <c r="AO121" s="205"/>
      <c r="AP121" s="205"/>
      <c r="AQ121" s="205"/>
      <c r="AR121" s="205"/>
      <c r="AS121" s="205"/>
    </row>
    <row r="122" spans="20:45" x14ac:dyDescent="0.25"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L122" s="205"/>
      <c r="AM122" s="205"/>
      <c r="AN122" s="205"/>
      <c r="AO122" s="205"/>
      <c r="AP122" s="205"/>
      <c r="AQ122" s="205"/>
      <c r="AR122" s="205"/>
      <c r="AS122" s="205"/>
    </row>
    <row r="123" spans="20:45" x14ac:dyDescent="0.25">
      <c r="T123" s="205"/>
      <c r="U123" s="205"/>
      <c r="V123" s="205"/>
      <c r="W123" s="205"/>
      <c r="X123" s="205"/>
      <c r="Y123" s="205"/>
      <c r="Z123" s="205"/>
      <c r="AA123" s="205"/>
      <c r="AB123" s="205"/>
      <c r="AC123" s="205"/>
      <c r="AD123" s="205"/>
      <c r="AE123" s="205"/>
      <c r="AF123" s="205"/>
      <c r="AG123" s="205"/>
      <c r="AH123" s="205"/>
      <c r="AL123" s="205"/>
      <c r="AM123" s="205"/>
      <c r="AN123" s="205"/>
      <c r="AO123" s="205"/>
      <c r="AP123" s="205"/>
      <c r="AQ123" s="205"/>
      <c r="AR123" s="205"/>
      <c r="AS123" s="205"/>
    </row>
    <row r="124" spans="20:45" x14ac:dyDescent="0.25">
      <c r="T124" s="205"/>
      <c r="U124" s="205"/>
      <c r="V124" s="205"/>
      <c r="W124" s="205"/>
      <c r="X124" s="205"/>
      <c r="Y124" s="205"/>
      <c r="Z124" s="205"/>
      <c r="AA124" s="205"/>
      <c r="AB124" s="205"/>
      <c r="AC124" s="205"/>
      <c r="AD124" s="205"/>
      <c r="AE124" s="205"/>
      <c r="AF124" s="205"/>
      <c r="AG124" s="205"/>
      <c r="AH124" s="205"/>
      <c r="AL124" s="205"/>
      <c r="AM124" s="205"/>
      <c r="AN124" s="205"/>
      <c r="AO124" s="205"/>
      <c r="AP124" s="205"/>
      <c r="AQ124" s="205"/>
      <c r="AR124" s="205"/>
      <c r="AS124" s="205"/>
    </row>
    <row r="125" spans="20:45" x14ac:dyDescent="0.25">
      <c r="T125" s="205"/>
      <c r="U125" s="205"/>
      <c r="V125" s="205"/>
      <c r="W125" s="205"/>
      <c r="X125" s="205"/>
      <c r="Y125" s="205"/>
      <c r="Z125" s="205"/>
      <c r="AA125" s="205"/>
      <c r="AB125" s="205"/>
      <c r="AC125" s="205"/>
      <c r="AD125" s="205"/>
      <c r="AE125" s="205"/>
      <c r="AF125" s="205"/>
      <c r="AG125" s="205"/>
      <c r="AH125" s="205"/>
      <c r="AL125" s="205"/>
      <c r="AM125" s="205"/>
      <c r="AN125" s="205"/>
      <c r="AO125" s="205"/>
      <c r="AP125" s="205"/>
      <c r="AQ125" s="205"/>
      <c r="AR125" s="205"/>
      <c r="AS125" s="205"/>
    </row>
    <row r="126" spans="20:45" x14ac:dyDescent="0.25">
      <c r="T126" s="205"/>
      <c r="U126" s="205"/>
      <c r="V126" s="205"/>
      <c r="W126" s="205"/>
      <c r="X126" s="205"/>
      <c r="Y126" s="205"/>
      <c r="Z126" s="205"/>
      <c r="AA126" s="205"/>
      <c r="AB126" s="205"/>
      <c r="AC126" s="205"/>
      <c r="AD126" s="205"/>
      <c r="AE126" s="205"/>
      <c r="AF126" s="205"/>
      <c r="AG126" s="205"/>
      <c r="AH126" s="205"/>
      <c r="AL126" s="205"/>
      <c r="AM126" s="205"/>
      <c r="AN126" s="205"/>
      <c r="AO126" s="205"/>
      <c r="AP126" s="205"/>
      <c r="AQ126" s="205"/>
      <c r="AR126" s="205"/>
      <c r="AS126" s="205"/>
    </row>
    <row r="127" spans="20:45" x14ac:dyDescent="0.25">
      <c r="T127" s="205"/>
      <c r="U127" s="205"/>
      <c r="V127" s="205"/>
      <c r="W127" s="205"/>
      <c r="X127" s="205"/>
      <c r="Y127" s="205"/>
      <c r="Z127" s="205"/>
      <c r="AA127" s="205"/>
      <c r="AB127" s="205"/>
      <c r="AC127" s="205"/>
      <c r="AD127" s="205"/>
      <c r="AE127" s="205"/>
      <c r="AF127" s="205"/>
      <c r="AG127" s="205"/>
      <c r="AH127" s="205"/>
      <c r="AL127" s="205"/>
      <c r="AM127" s="205"/>
      <c r="AN127" s="205"/>
      <c r="AO127" s="205"/>
      <c r="AP127" s="205"/>
      <c r="AQ127" s="205"/>
      <c r="AR127" s="205"/>
      <c r="AS127" s="205"/>
    </row>
    <row r="128" spans="20:45" x14ac:dyDescent="0.25">
      <c r="T128" s="205"/>
      <c r="U128" s="205"/>
      <c r="V128" s="205"/>
      <c r="W128" s="205"/>
      <c r="X128" s="205"/>
      <c r="Y128" s="205"/>
      <c r="Z128" s="205"/>
      <c r="AA128" s="205"/>
      <c r="AB128" s="205"/>
      <c r="AC128" s="205"/>
      <c r="AD128" s="205"/>
      <c r="AE128" s="205"/>
      <c r="AF128" s="205"/>
      <c r="AG128" s="205"/>
      <c r="AH128" s="205"/>
      <c r="AL128" s="205"/>
      <c r="AM128" s="205"/>
      <c r="AN128" s="205"/>
      <c r="AO128" s="205"/>
      <c r="AP128" s="205"/>
      <c r="AQ128" s="205"/>
      <c r="AR128" s="205"/>
      <c r="AS128" s="205"/>
    </row>
    <row r="129" spans="20:45" x14ac:dyDescent="0.25">
      <c r="T129" s="205"/>
      <c r="U129" s="205"/>
      <c r="V129" s="205"/>
      <c r="W129" s="205"/>
      <c r="X129" s="205"/>
      <c r="Y129" s="205"/>
      <c r="Z129" s="205"/>
      <c r="AA129" s="205"/>
      <c r="AB129" s="205"/>
      <c r="AC129" s="205"/>
      <c r="AD129" s="205"/>
      <c r="AE129" s="205"/>
      <c r="AF129" s="205"/>
      <c r="AG129" s="205"/>
      <c r="AH129" s="205"/>
      <c r="AL129" s="205"/>
      <c r="AM129" s="205"/>
      <c r="AN129" s="205"/>
      <c r="AO129" s="205"/>
      <c r="AP129" s="205"/>
      <c r="AQ129" s="205"/>
      <c r="AR129" s="205"/>
      <c r="AS129" s="205"/>
    </row>
    <row r="130" spans="20:45" x14ac:dyDescent="0.25">
      <c r="T130" s="205"/>
      <c r="U130" s="205"/>
      <c r="V130" s="205"/>
      <c r="W130" s="205"/>
      <c r="X130" s="205"/>
      <c r="Y130" s="205"/>
      <c r="Z130" s="205"/>
      <c r="AA130" s="205"/>
      <c r="AB130" s="205"/>
      <c r="AC130" s="205"/>
      <c r="AD130" s="205"/>
      <c r="AE130" s="205"/>
      <c r="AF130" s="205"/>
      <c r="AG130" s="205"/>
      <c r="AH130" s="205"/>
      <c r="AL130" s="205"/>
      <c r="AM130" s="205"/>
      <c r="AN130" s="205"/>
      <c r="AO130" s="205"/>
      <c r="AP130" s="205"/>
      <c r="AQ130" s="205"/>
      <c r="AR130" s="205"/>
      <c r="AS130" s="205"/>
    </row>
    <row r="131" spans="20:45" x14ac:dyDescent="0.25">
      <c r="T131" s="205"/>
      <c r="U131" s="205"/>
      <c r="V131" s="205"/>
      <c r="W131" s="205"/>
      <c r="X131" s="205"/>
      <c r="Y131" s="205"/>
      <c r="Z131" s="205"/>
      <c r="AA131" s="205"/>
      <c r="AB131" s="205"/>
      <c r="AC131" s="205"/>
      <c r="AD131" s="205"/>
      <c r="AE131" s="205"/>
      <c r="AF131" s="205"/>
      <c r="AG131" s="205"/>
      <c r="AH131" s="205"/>
      <c r="AL131" s="205"/>
      <c r="AM131" s="205"/>
      <c r="AN131" s="205"/>
      <c r="AO131" s="205"/>
      <c r="AP131" s="205"/>
      <c r="AQ131" s="205"/>
      <c r="AR131" s="205"/>
      <c r="AS131" s="205"/>
    </row>
    <row r="132" spans="20:45" x14ac:dyDescent="0.25">
      <c r="T132" s="205"/>
      <c r="U132" s="205"/>
      <c r="V132" s="205"/>
      <c r="W132" s="205"/>
      <c r="X132" s="205"/>
      <c r="Y132" s="205"/>
      <c r="Z132" s="205"/>
      <c r="AA132" s="205"/>
      <c r="AB132" s="205"/>
      <c r="AC132" s="205"/>
      <c r="AD132" s="205"/>
      <c r="AE132" s="205"/>
      <c r="AF132" s="205"/>
      <c r="AG132" s="205"/>
      <c r="AH132" s="205"/>
      <c r="AL132" s="205"/>
      <c r="AM132" s="205"/>
      <c r="AN132" s="205"/>
      <c r="AO132" s="205"/>
      <c r="AP132" s="205"/>
      <c r="AQ132" s="205"/>
      <c r="AR132" s="205"/>
      <c r="AS132" s="205"/>
    </row>
    <row r="133" spans="20:45" x14ac:dyDescent="0.25">
      <c r="T133" s="205"/>
      <c r="U133" s="205"/>
      <c r="V133" s="205"/>
      <c r="W133" s="205"/>
      <c r="X133" s="205"/>
      <c r="Y133" s="205"/>
      <c r="Z133" s="205"/>
      <c r="AA133" s="205"/>
      <c r="AB133" s="205"/>
      <c r="AC133" s="205"/>
      <c r="AD133" s="205"/>
      <c r="AE133" s="205"/>
      <c r="AF133" s="205"/>
      <c r="AG133" s="205"/>
      <c r="AH133" s="205"/>
      <c r="AL133" s="205"/>
      <c r="AM133" s="205"/>
      <c r="AN133" s="205"/>
      <c r="AO133" s="205"/>
      <c r="AP133" s="205"/>
      <c r="AQ133" s="205"/>
      <c r="AR133" s="205"/>
      <c r="AS133" s="205"/>
    </row>
    <row r="134" spans="20:45" x14ac:dyDescent="0.25">
      <c r="T134" s="205"/>
      <c r="U134" s="205"/>
      <c r="V134" s="205"/>
      <c r="W134" s="205"/>
      <c r="X134" s="205"/>
      <c r="Y134" s="205"/>
      <c r="Z134" s="205"/>
      <c r="AA134" s="205"/>
      <c r="AB134" s="205"/>
      <c r="AC134" s="205"/>
      <c r="AD134" s="205"/>
      <c r="AE134" s="205"/>
      <c r="AF134" s="205"/>
      <c r="AG134" s="205"/>
      <c r="AH134" s="205"/>
      <c r="AL134" s="205"/>
      <c r="AM134" s="205"/>
      <c r="AN134" s="205"/>
      <c r="AO134" s="205"/>
      <c r="AP134" s="205"/>
      <c r="AQ134" s="205"/>
      <c r="AR134" s="205"/>
      <c r="AS134" s="205"/>
    </row>
    <row r="135" spans="20:45" x14ac:dyDescent="0.25">
      <c r="T135" s="205"/>
      <c r="U135" s="205"/>
      <c r="V135" s="205"/>
      <c r="W135" s="205"/>
      <c r="X135" s="205"/>
      <c r="Y135" s="205"/>
      <c r="Z135" s="205"/>
      <c r="AA135" s="205"/>
      <c r="AB135" s="205"/>
      <c r="AC135" s="205"/>
      <c r="AD135" s="205"/>
      <c r="AE135" s="205"/>
      <c r="AF135" s="205"/>
      <c r="AG135" s="205"/>
      <c r="AH135" s="205"/>
      <c r="AL135" s="205"/>
      <c r="AM135" s="205"/>
      <c r="AN135" s="205"/>
      <c r="AO135" s="205"/>
      <c r="AP135" s="205"/>
      <c r="AQ135" s="205"/>
      <c r="AR135" s="205"/>
      <c r="AS135" s="205"/>
    </row>
    <row r="136" spans="20:45" x14ac:dyDescent="0.25">
      <c r="T136" s="205"/>
      <c r="U136" s="205"/>
      <c r="V136" s="205"/>
      <c r="W136" s="205"/>
      <c r="X136" s="205"/>
      <c r="Y136" s="205"/>
      <c r="Z136" s="205"/>
      <c r="AA136" s="205"/>
      <c r="AB136" s="205"/>
      <c r="AC136" s="205"/>
      <c r="AD136" s="205"/>
      <c r="AE136" s="205"/>
      <c r="AF136" s="205"/>
      <c r="AG136" s="205"/>
      <c r="AH136" s="205"/>
      <c r="AL136" s="205"/>
      <c r="AM136" s="205"/>
      <c r="AN136" s="205"/>
      <c r="AO136" s="205"/>
      <c r="AP136" s="205"/>
      <c r="AQ136" s="205"/>
      <c r="AR136" s="205"/>
      <c r="AS136" s="205"/>
    </row>
    <row r="137" spans="20:45" x14ac:dyDescent="0.25">
      <c r="T137" s="205"/>
      <c r="U137" s="205"/>
      <c r="V137" s="205"/>
      <c r="W137" s="205"/>
      <c r="X137" s="205"/>
      <c r="Y137" s="205"/>
      <c r="Z137" s="205"/>
      <c r="AA137" s="205"/>
      <c r="AB137" s="205"/>
      <c r="AC137" s="205"/>
      <c r="AD137" s="205"/>
      <c r="AE137" s="205"/>
      <c r="AF137" s="205"/>
      <c r="AG137" s="205"/>
      <c r="AH137" s="205"/>
      <c r="AL137" s="205"/>
      <c r="AM137" s="205"/>
      <c r="AN137" s="205"/>
      <c r="AO137" s="205"/>
      <c r="AP137" s="205"/>
      <c r="AQ137" s="205"/>
      <c r="AR137" s="205"/>
      <c r="AS137" s="205"/>
    </row>
    <row r="138" spans="20:45" x14ac:dyDescent="0.25">
      <c r="T138" s="205"/>
      <c r="U138" s="205"/>
      <c r="V138" s="205"/>
      <c r="W138" s="205"/>
      <c r="X138" s="205"/>
      <c r="Y138" s="205"/>
      <c r="Z138" s="205"/>
      <c r="AA138" s="205"/>
      <c r="AB138" s="205"/>
      <c r="AC138" s="205"/>
      <c r="AD138" s="205"/>
      <c r="AE138" s="205"/>
      <c r="AF138" s="205"/>
      <c r="AG138" s="205"/>
      <c r="AH138" s="205"/>
      <c r="AL138" s="205"/>
      <c r="AM138" s="205"/>
      <c r="AN138" s="205"/>
      <c r="AO138" s="205"/>
      <c r="AP138" s="205"/>
      <c r="AQ138" s="205"/>
      <c r="AR138" s="205"/>
      <c r="AS138" s="205"/>
    </row>
    <row r="139" spans="20:45" x14ac:dyDescent="0.25">
      <c r="T139" s="205"/>
      <c r="U139" s="205"/>
      <c r="V139" s="205"/>
      <c r="W139" s="205"/>
      <c r="X139" s="205"/>
      <c r="Y139" s="205"/>
      <c r="Z139" s="205"/>
      <c r="AA139" s="205"/>
      <c r="AB139" s="205"/>
      <c r="AC139" s="205"/>
      <c r="AD139" s="205"/>
      <c r="AE139" s="205"/>
      <c r="AF139" s="205"/>
      <c r="AG139" s="205"/>
      <c r="AH139" s="205"/>
      <c r="AL139" s="205"/>
      <c r="AM139" s="205"/>
      <c r="AN139" s="205"/>
      <c r="AO139" s="205"/>
      <c r="AP139" s="205"/>
      <c r="AQ139" s="205"/>
      <c r="AR139" s="205"/>
      <c r="AS139" s="205"/>
    </row>
    <row r="140" spans="20:45" x14ac:dyDescent="0.25">
      <c r="T140" s="205"/>
      <c r="U140" s="205"/>
      <c r="V140" s="205"/>
      <c r="W140" s="205"/>
      <c r="X140" s="205"/>
      <c r="Y140" s="205"/>
      <c r="Z140" s="205"/>
      <c r="AA140" s="205"/>
      <c r="AB140" s="205"/>
      <c r="AC140" s="205"/>
      <c r="AD140" s="205"/>
      <c r="AE140" s="205"/>
      <c r="AF140" s="205"/>
      <c r="AG140" s="205"/>
      <c r="AH140" s="205"/>
      <c r="AL140" s="205"/>
      <c r="AM140" s="205"/>
      <c r="AN140" s="205"/>
      <c r="AO140" s="205"/>
      <c r="AP140" s="205"/>
      <c r="AQ140" s="205"/>
      <c r="AR140" s="205"/>
      <c r="AS140" s="205"/>
    </row>
  </sheetData>
  <sheetProtection selectLockedCells="1" selectUnlockedCells="1"/>
  <mergeCells count="1">
    <mergeCell ref="A4:C4"/>
  </mergeCells>
  <conditionalFormatting sqref="B22 B24 B26 B28 B30 B32 B34 B36 B38 B40 B42 B44 B46 B48 B50 B52">
    <cfRule type="cellIs" dxfId="148" priority="10" stopIfTrue="1" operator="equal">
      <formula>"QA"</formula>
    </cfRule>
    <cfRule type="cellIs" dxfId="147" priority="11" stopIfTrue="1" operator="equal">
      <formula>"DA"</formula>
    </cfRule>
  </conditionalFormatting>
  <conditionalFormatting sqref="E7 E21">
    <cfRule type="expression" dxfId="146" priority="13" stopIfTrue="1">
      <formula>$E7&lt;5</formula>
    </cfRule>
  </conditionalFormatting>
  <conditionalFormatting sqref="E22 E24 E26 E28 E30 E32 E34 E36 E38 E40 E42 E44 E46 E48 E50 E52">
    <cfRule type="expression" dxfId="145" priority="5" stopIfTrue="1">
      <formula>AND($E22&lt;9,$C22&gt;0)</formula>
    </cfRule>
  </conditionalFormatting>
  <conditionalFormatting sqref="F7 F9 F11 F13 F15 F17 F19">
    <cfRule type="cellIs" dxfId="144" priority="14" stopIfTrue="1" operator="equal">
      <formula>"Bye"</formula>
    </cfRule>
  </conditionalFormatting>
  <conditionalFormatting sqref="F21:F22 F24 F26 F28 F30 F32 F34 F36 F38 F40 F42 F44 F46 F48 F50">
    <cfRule type="cellIs" dxfId="143" priority="6" stopIfTrue="1" operator="equal">
      <formula>"Bye"</formula>
    </cfRule>
  </conditionalFormatting>
  <conditionalFormatting sqref="F22 F24 F26 F28 F30 F32 F34 F36 F38 F40 F42 F44 F46 F48 F50">
    <cfRule type="expression" dxfId="142" priority="7" stopIfTrue="1">
      <formula>AND($E22&lt;9,$C22&gt;0)</formula>
    </cfRule>
  </conditionalFormatting>
  <conditionalFormatting sqref="H7 H9 H11 H13 H15 H17 H19 H21 G22:I22 G24:I24 G26:I26 G28:I28 G30:I30 G32:I32 G34:I34 G36:I36 G38:I38 G40:I40 G42:I42 G44:I44 G46:I46 G48:I48 G50:I50">
    <cfRule type="expression" dxfId="141" priority="1" stopIfTrue="1">
      <formula>AND($E7&lt;9,$C7&gt;0)</formula>
    </cfRule>
  </conditionalFormatting>
  <conditionalFormatting sqref="I8 K10 I12 M14 I16 K18 I20 I23 K25 I27 M29 I31 K33 I35 I39 K41 I43 M45 I47 K49 I51">
    <cfRule type="expression" dxfId="140" priority="2" stopIfTrue="1">
      <formula>AND($O$1="CU",I8="Umpire")</formula>
    </cfRule>
    <cfRule type="expression" dxfId="139" priority="3" stopIfTrue="1">
      <formula>AND($O$1="CU",I8&lt;&gt;"Umpire",J8&lt;&gt;"")</formula>
    </cfRule>
    <cfRule type="expression" dxfId="138" priority="4" stopIfTrue="1">
      <formula>AND($O$1="CU",I8&lt;&gt;"Umpire")</formula>
    </cfRule>
  </conditionalFormatting>
  <conditionalFormatting sqref="J8 L10 J12 N14 J16 L18 J20 R62">
    <cfRule type="expression" dxfId="137" priority="12" stopIfTrue="1">
      <formula>$O$1="CU"</formula>
    </cfRule>
  </conditionalFormatting>
  <conditionalFormatting sqref="K8 M10 K12 O14 K16 M18 K20 K23 M25 K27 O29 K31 M33 K35 K39 M41 K43 O45 K47 M49 K51">
    <cfRule type="expression" dxfId="136" priority="8" stopIfTrue="1">
      <formula>J8="as"</formula>
    </cfRule>
    <cfRule type="expression" dxfId="135" priority="9" stopIfTrue="1">
      <formula>J8="bs"</formula>
    </cfRule>
  </conditionalFormatting>
  <conditionalFormatting sqref="O16">
    <cfRule type="expression" dxfId="134" priority="15" stopIfTrue="1">
      <formula>AND($O$1="CU",O16="Umpire")</formula>
    </cfRule>
    <cfRule type="expression" dxfId="133" priority="16" stopIfTrue="1">
      <formula>AND($O$1="CU",O16&lt;&gt;"Umpire",P16&lt;&gt;"")</formula>
    </cfRule>
    <cfRule type="expression" dxfId="132" priority="17" stopIfTrue="1">
      <formula>AND($O$1="CU",O16&lt;&gt;"Umpire")</formula>
    </cfRule>
  </conditionalFormatting>
  <dataValidations count="1">
    <dataValidation type="list" allowBlank="1" sqref="I8 K10 I12 M14 I16 O16 K18 I20 I23 K25 I27 M29 I31 K33 I35 I39 K41 I43 M45 I47 K49 I51" xr:uid="{00000000-0002-0000-0600-000000000000}">
      <formula1>$U$7:$U$16</formula1>
      <formula2>0</formula2>
    </dataValidation>
  </dataValidations>
  <printOptions horizontalCentered="1" verticalCentered="1"/>
  <pageMargins left="0" right="0" top="0.98402777777777783" bottom="0.98402777777777783" header="0.51181102362204722" footer="0.51181102362204722"/>
  <pageSetup paperSize="9" scale="95" firstPageNumber="0" orientation="portrait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3" r:id="rId3" name="Button 1">
              <controlPr defaultSize="0" print="0" autoFill="0" autoLine="0" autoPict="0" macro="[0]!Modul1.Jun_Show_CU" altText="Legyen bíró">
                <anchor moveWithCells="1" sizeWithCells="1">
                  <from>
                    <xdr:col>12</xdr:col>
                    <xdr:colOff>525780</xdr:colOff>
                    <xdr:row>0</xdr:row>
                    <xdr:rowOff>7620</xdr:rowOff>
                  </from>
                  <to>
                    <xdr:col>14</xdr:col>
                    <xdr:colOff>373380</xdr:colOff>
                    <xdr:row>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4" name="Button 2">
              <controlPr defaultSize="0" print="0" autoFill="0" autoLine="0" autoPict="0" macro="[0]!Modul1.Jun_Hide_CU" altText="Nincs bíró">
                <anchor moveWithCells="1" sizeWithCells="1">
                  <from>
                    <xdr:col>12</xdr:col>
                    <xdr:colOff>518160</xdr:colOff>
                    <xdr:row>0</xdr:row>
                    <xdr:rowOff>182880</xdr:rowOff>
                  </from>
                  <to>
                    <xdr:col>14</xdr:col>
                    <xdr:colOff>373380</xdr:colOff>
                    <xdr:row>1</xdr:row>
                    <xdr:rowOff>60960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indexed="27"/>
  </sheetPr>
  <dimension ref="A1:Q156"/>
  <sheetViews>
    <sheetView showGridLines="0" showZeros="0" workbookViewId="0">
      <pane ySplit="6" topLeftCell="A7" activePane="bottomLeft" state="frozen"/>
      <selection pane="bottomLeft" activeCell="D36" sqref="D36"/>
    </sheetView>
  </sheetViews>
  <sheetFormatPr defaultRowHeight="13.2" x14ac:dyDescent="0.25"/>
  <cols>
    <col min="1" max="1" width="3.88671875" customWidth="1"/>
    <col min="2" max="2" width="14" bestFit="1" customWidth="1"/>
    <col min="3" max="3" width="13.44140625" bestFit="1" customWidth="1"/>
    <col min="4" max="4" width="101.6640625" style="39" bestFit="1" customWidth="1"/>
    <col min="5" max="5" width="10.6640625" style="88" customWidth="1"/>
    <col min="6" max="6" width="6.109375" style="89" hidden="1" customWidth="1"/>
    <col min="7" max="7" width="35" style="89" customWidth="1"/>
    <col min="8" max="8" width="7.6640625" style="39" customWidth="1"/>
    <col min="9" max="13" width="7.44140625" style="39" hidden="1" customWidth="1"/>
    <col min="14" max="15" width="7.44140625" style="39" customWidth="1"/>
    <col min="16" max="16" width="7.44140625" style="39" hidden="1" customWidth="1"/>
    <col min="17" max="17" width="7.44140625" style="39" customWidth="1"/>
  </cols>
  <sheetData>
    <row r="1" spans="1:17" ht="24.6" x14ac:dyDescent="0.4">
      <c r="A1" s="90" t="str">
        <f>Altalanos!$A$6</f>
        <v>Diákolimpia 2026</v>
      </c>
      <c r="B1" s="90"/>
      <c r="C1" s="90"/>
      <c r="D1" s="91"/>
      <c r="E1" s="92" t="s">
        <v>29</v>
      </c>
      <c r="F1" s="93"/>
      <c r="G1" s="94"/>
      <c r="H1" s="95"/>
      <c r="I1" s="95"/>
      <c r="J1" s="96"/>
      <c r="K1" s="96"/>
      <c r="L1" s="96"/>
      <c r="M1" s="96"/>
      <c r="N1" s="96"/>
      <c r="O1" s="96"/>
      <c r="P1" s="96"/>
      <c r="Q1" s="97"/>
    </row>
    <row r="2" spans="1:17" x14ac:dyDescent="0.25">
      <c r="B2" s="98" t="s">
        <v>30</v>
      </c>
      <c r="C2" s="388" t="str">
        <f>Altalanos!$B$8</f>
        <v>Lány 3 kcs. B</v>
      </c>
      <c r="D2" s="93"/>
      <c r="E2" s="92" t="s">
        <v>31</v>
      </c>
      <c r="F2" s="99"/>
      <c r="G2" s="99"/>
      <c r="H2" s="100"/>
      <c r="I2" s="100"/>
      <c r="J2" s="95"/>
      <c r="K2" s="95"/>
      <c r="L2" s="95"/>
      <c r="M2" s="95"/>
      <c r="N2" s="101"/>
      <c r="O2" s="102"/>
      <c r="P2" s="102"/>
      <c r="Q2" s="101"/>
    </row>
    <row r="3" spans="1:17" x14ac:dyDescent="0.25">
      <c r="A3" s="103" t="s">
        <v>32</v>
      </c>
      <c r="B3" s="104"/>
      <c r="C3" s="104"/>
      <c r="D3" s="104"/>
      <c r="E3" s="104"/>
      <c r="F3" s="104"/>
      <c r="G3" s="104"/>
      <c r="H3" s="104"/>
      <c r="I3" s="105"/>
      <c r="J3" s="106"/>
      <c r="K3" s="107"/>
      <c r="L3" s="107"/>
      <c r="M3" s="107"/>
      <c r="N3" s="108" t="s">
        <v>33</v>
      </c>
      <c r="O3" s="109"/>
      <c r="P3" s="110"/>
      <c r="Q3" s="111"/>
    </row>
    <row r="4" spans="1:17" x14ac:dyDescent="0.25">
      <c r="A4" s="50" t="s">
        <v>22</v>
      </c>
      <c r="B4" s="50"/>
      <c r="C4" s="48" t="s">
        <v>15</v>
      </c>
      <c r="D4" s="50" t="s">
        <v>34</v>
      </c>
      <c r="E4" s="112"/>
      <c r="F4" s="52"/>
      <c r="G4" s="113"/>
      <c r="H4" s="114" t="s">
        <v>35</v>
      </c>
      <c r="I4" s="115"/>
      <c r="J4" s="116"/>
      <c r="K4" s="117"/>
      <c r="L4" s="117"/>
      <c r="M4" s="117"/>
      <c r="N4" s="116"/>
      <c r="O4" s="118"/>
      <c r="P4" s="118"/>
      <c r="Q4" s="119"/>
    </row>
    <row r="5" spans="1:17" x14ac:dyDescent="0.25">
      <c r="A5" s="120">
        <f>Altalanos!$A$10</f>
        <v>0</v>
      </c>
      <c r="B5" s="120"/>
      <c r="C5" s="121">
        <f>Altalanos!$C$10</f>
        <v>0</v>
      </c>
      <c r="D5" s="122" t="str">
        <f>Altalanos!$D$10</f>
        <v xml:space="preserve">  </v>
      </c>
      <c r="E5" s="122"/>
      <c r="F5" s="122"/>
      <c r="G5" s="122"/>
      <c r="H5" s="123">
        <f>Altalanos!$E$10</f>
        <v>0</v>
      </c>
      <c r="I5" s="124"/>
      <c r="J5" s="125"/>
      <c r="K5" s="123"/>
      <c r="L5" s="123"/>
      <c r="M5" s="123"/>
      <c r="N5" s="125"/>
      <c r="O5" s="122"/>
      <c r="P5" s="122"/>
      <c r="Q5" s="126"/>
    </row>
    <row r="6" spans="1:17" ht="30" customHeight="1" x14ac:dyDescent="0.25">
      <c r="A6" s="127" t="s">
        <v>36</v>
      </c>
      <c r="B6" s="128" t="s">
        <v>25</v>
      </c>
      <c r="C6" s="128" t="s">
        <v>26</v>
      </c>
      <c r="D6" s="128" t="s">
        <v>37</v>
      </c>
      <c r="E6" s="129" t="s">
        <v>38</v>
      </c>
      <c r="F6" s="129" t="s">
        <v>39</v>
      </c>
      <c r="G6" s="129" t="s">
        <v>40</v>
      </c>
      <c r="H6" s="130" t="s">
        <v>41</v>
      </c>
      <c r="I6" s="131"/>
      <c r="J6" s="132" t="s">
        <v>42</v>
      </c>
      <c r="K6" s="133" t="s">
        <v>43</v>
      </c>
      <c r="L6" s="134" t="s">
        <v>44</v>
      </c>
      <c r="M6" s="135" t="s">
        <v>45</v>
      </c>
      <c r="N6" s="136" t="s">
        <v>46</v>
      </c>
      <c r="O6" s="137" t="s">
        <v>47</v>
      </c>
      <c r="P6" s="138" t="s">
        <v>48</v>
      </c>
      <c r="Q6" s="129" t="s">
        <v>49</v>
      </c>
    </row>
    <row r="7" spans="1:17" ht="18.899999999999999" customHeight="1" x14ac:dyDescent="0.25">
      <c r="A7" s="139">
        <v>1</v>
      </c>
      <c r="B7" s="140" t="s">
        <v>178</v>
      </c>
      <c r="C7" s="162" t="s">
        <v>72</v>
      </c>
      <c r="D7" s="389" t="s">
        <v>179</v>
      </c>
      <c r="E7" s="142"/>
      <c r="F7" s="143"/>
      <c r="G7" s="144"/>
      <c r="H7" s="145"/>
      <c r="I7" s="145"/>
      <c r="J7" s="146"/>
      <c r="K7" s="147"/>
      <c r="L7" s="148"/>
      <c r="M7" s="147"/>
      <c r="N7" s="149"/>
      <c r="O7" s="145"/>
      <c r="P7" s="150"/>
      <c r="Q7" s="151"/>
    </row>
    <row r="8" spans="1:17" ht="18.899999999999999" customHeight="1" x14ac:dyDescent="0.25">
      <c r="A8" s="139">
        <v>2</v>
      </c>
      <c r="B8" s="140" t="s">
        <v>180</v>
      </c>
      <c r="C8" s="140" t="s">
        <v>181</v>
      </c>
      <c r="D8" s="141" t="s">
        <v>182</v>
      </c>
      <c r="E8" s="142"/>
      <c r="F8" s="154"/>
      <c r="G8" s="155"/>
      <c r="H8" s="145"/>
      <c r="I8" s="145"/>
      <c r="J8" s="146"/>
      <c r="K8" s="147"/>
      <c r="L8" s="148"/>
      <c r="M8" s="147"/>
      <c r="N8" s="149"/>
      <c r="O8" s="145"/>
      <c r="P8" s="150"/>
      <c r="Q8" s="151"/>
    </row>
    <row r="9" spans="1:17" ht="18.899999999999999" customHeight="1" x14ac:dyDescent="0.3">
      <c r="A9" s="139">
        <v>3</v>
      </c>
      <c r="B9" s="152" t="s">
        <v>183</v>
      </c>
      <c r="C9" s="152" t="s">
        <v>184</v>
      </c>
      <c r="D9" s="390" t="s">
        <v>185</v>
      </c>
      <c r="E9" s="142"/>
      <c r="F9" s="154"/>
      <c r="G9" s="155"/>
      <c r="H9" s="145"/>
      <c r="I9" s="145"/>
      <c r="J9" s="146"/>
      <c r="K9" s="147"/>
      <c r="L9" s="148"/>
      <c r="M9" s="147"/>
      <c r="N9" s="149"/>
      <c r="O9" s="145"/>
      <c r="P9" s="156"/>
      <c r="Q9" s="157"/>
    </row>
    <row r="10" spans="1:17" ht="18.899999999999999" customHeight="1" x14ac:dyDescent="0.3">
      <c r="A10" s="139">
        <v>4</v>
      </c>
      <c r="B10" s="152" t="s">
        <v>186</v>
      </c>
      <c r="C10" s="152" t="s">
        <v>187</v>
      </c>
      <c r="D10" s="390" t="s">
        <v>188</v>
      </c>
      <c r="E10" s="142"/>
      <c r="F10" s="154"/>
      <c r="G10" s="155"/>
      <c r="H10" s="145"/>
      <c r="I10" s="145"/>
      <c r="J10" s="146"/>
      <c r="K10" s="147"/>
      <c r="L10" s="148"/>
      <c r="M10" s="147"/>
      <c r="N10" s="149"/>
      <c r="O10" s="145"/>
      <c r="P10" s="158"/>
      <c r="Q10" s="159"/>
    </row>
    <row r="11" spans="1:17" ht="18.899999999999999" customHeight="1" x14ac:dyDescent="0.25">
      <c r="A11" s="139">
        <v>5</v>
      </c>
      <c r="B11" s="140" t="s">
        <v>189</v>
      </c>
      <c r="C11" s="391" t="s">
        <v>190</v>
      </c>
      <c r="D11" s="392" t="s">
        <v>191</v>
      </c>
      <c r="E11" s="142"/>
      <c r="F11" s="154"/>
      <c r="G11" s="155"/>
      <c r="H11" s="145"/>
      <c r="I11" s="145"/>
      <c r="J11" s="146"/>
      <c r="K11" s="147"/>
      <c r="L11" s="148"/>
      <c r="M11" s="147"/>
      <c r="N11" s="149"/>
      <c r="O11" s="145"/>
      <c r="P11" s="158"/>
      <c r="Q11" s="159"/>
    </row>
    <row r="12" spans="1:17" ht="18.899999999999999" customHeight="1" x14ac:dyDescent="0.25">
      <c r="A12" s="139">
        <v>6</v>
      </c>
      <c r="B12" s="140" t="s">
        <v>192</v>
      </c>
      <c r="C12" s="391" t="s">
        <v>193</v>
      </c>
      <c r="D12" s="392" t="s">
        <v>194</v>
      </c>
      <c r="E12" s="142"/>
      <c r="F12" s="154"/>
      <c r="G12" s="155"/>
      <c r="H12" s="145"/>
      <c r="I12" s="145"/>
      <c r="J12" s="146"/>
      <c r="K12" s="147"/>
      <c r="L12" s="148"/>
      <c r="M12" s="147"/>
      <c r="N12" s="149"/>
      <c r="O12" s="145"/>
      <c r="P12" s="158"/>
      <c r="Q12" s="159"/>
    </row>
    <row r="13" spans="1:17" ht="18.899999999999999" customHeight="1" x14ac:dyDescent="0.3">
      <c r="A13" s="139">
        <v>7</v>
      </c>
      <c r="B13" s="391" t="s">
        <v>195</v>
      </c>
      <c r="C13" s="393" t="s">
        <v>196</v>
      </c>
      <c r="D13" s="394" t="s">
        <v>197</v>
      </c>
      <c r="E13" s="142"/>
      <c r="F13" s="154"/>
      <c r="G13" s="155"/>
      <c r="H13" s="145"/>
      <c r="I13" s="145"/>
      <c r="J13" s="146"/>
      <c r="K13" s="147"/>
      <c r="L13" s="148"/>
      <c r="M13" s="147"/>
      <c r="N13" s="149"/>
      <c r="O13" s="145"/>
      <c r="P13" s="158"/>
      <c r="Q13" s="159"/>
    </row>
    <row r="14" spans="1:17" ht="18.899999999999999" customHeight="1" x14ac:dyDescent="0.3">
      <c r="A14" s="139">
        <v>8</v>
      </c>
      <c r="B14" s="391" t="s">
        <v>189</v>
      </c>
      <c r="C14" s="393" t="s">
        <v>198</v>
      </c>
      <c r="D14" s="394" t="s">
        <v>197</v>
      </c>
      <c r="E14" s="142"/>
      <c r="F14" s="154"/>
      <c r="G14" s="155"/>
      <c r="H14" s="145"/>
      <c r="I14" s="145"/>
      <c r="J14" s="146"/>
      <c r="K14" s="147"/>
      <c r="L14" s="148"/>
      <c r="M14" s="147"/>
      <c r="N14" s="149"/>
      <c r="O14" s="145"/>
      <c r="P14" s="158"/>
      <c r="Q14" s="159"/>
    </row>
    <row r="15" spans="1:17" ht="18.899999999999999" customHeight="1" x14ac:dyDescent="0.25">
      <c r="A15" s="139">
        <v>9</v>
      </c>
      <c r="B15" s="140" t="s">
        <v>199</v>
      </c>
      <c r="C15" s="140" t="s">
        <v>200</v>
      </c>
      <c r="D15" s="141" t="s">
        <v>201</v>
      </c>
      <c r="E15" s="142"/>
      <c r="F15" s="151"/>
      <c r="G15" s="151"/>
      <c r="H15" s="145"/>
      <c r="I15" s="145"/>
      <c r="J15" s="146"/>
      <c r="K15" s="147"/>
      <c r="L15" s="148"/>
      <c r="M15" s="161"/>
      <c r="N15" s="149"/>
      <c r="O15" s="145"/>
      <c r="P15" s="151"/>
      <c r="Q15" s="151"/>
    </row>
    <row r="16" spans="1:17" ht="18.899999999999999" customHeight="1" x14ac:dyDescent="0.25">
      <c r="A16" s="139">
        <v>10</v>
      </c>
      <c r="B16" s="140" t="s">
        <v>202</v>
      </c>
      <c r="C16" s="140" t="s">
        <v>203</v>
      </c>
      <c r="D16" s="141" t="s">
        <v>204</v>
      </c>
      <c r="E16" s="142"/>
      <c r="F16" s="151"/>
      <c r="G16" s="151"/>
      <c r="H16" s="145"/>
      <c r="I16" s="145"/>
      <c r="J16" s="146"/>
      <c r="K16" s="147"/>
      <c r="L16" s="148"/>
      <c r="M16" s="161"/>
      <c r="N16" s="149"/>
      <c r="O16" s="145"/>
      <c r="P16" s="150"/>
      <c r="Q16" s="151"/>
    </row>
    <row r="17" spans="1:17" ht="18.899999999999999" customHeight="1" x14ac:dyDescent="0.25">
      <c r="A17" s="139">
        <v>11</v>
      </c>
      <c r="B17" s="140" t="s">
        <v>205</v>
      </c>
      <c r="C17" s="140" t="s">
        <v>206</v>
      </c>
      <c r="D17" s="141" t="s">
        <v>67</v>
      </c>
      <c r="E17" s="142"/>
      <c r="F17" s="151"/>
      <c r="G17" s="151"/>
      <c r="H17" s="145"/>
      <c r="I17" s="145"/>
      <c r="J17" s="146"/>
      <c r="K17" s="147"/>
      <c r="L17" s="148"/>
      <c r="M17" s="161"/>
      <c r="N17" s="149"/>
      <c r="O17" s="145"/>
      <c r="P17" s="150"/>
      <c r="Q17" s="151"/>
    </row>
    <row r="18" spans="1:17" ht="18.899999999999999" customHeight="1" x14ac:dyDescent="0.3">
      <c r="A18" s="139">
        <v>12</v>
      </c>
      <c r="B18" s="152" t="s">
        <v>207</v>
      </c>
      <c r="C18" s="152" t="s">
        <v>208</v>
      </c>
      <c r="D18" s="390" t="s">
        <v>209</v>
      </c>
      <c r="E18" s="142"/>
      <c r="F18" s="151"/>
      <c r="G18" s="151"/>
      <c r="H18" s="145"/>
      <c r="I18" s="145"/>
      <c r="J18" s="146"/>
      <c r="K18" s="147"/>
      <c r="L18" s="148"/>
      <c r="M18" s="161"/>
      <c r="N18" s="149"/>
      <c r="O18" s="145"/>
      <c r="P18" s="150"/>
      <c r="Q18" s="151"/>
    </row>
    <row r="19" spans="1:17" ht="18.899999999999999" customHeight="1" x14ac:dyDescent="0.3">
      <c r="A19" s="139">
        <v>13</v>
      </c>
      <c r="B19" s="152" t="s">
        <v>210</v>
      </c>
      <c r="C19" s="152" t="s">
        <v>92</v>
      </c>
      <c r="D19" s="390" t="s">
        <v>211</v>
      </c>
      <c r="E19" s="142"/>
      <c r="F19" s="151"/>
      <c r="G19" s="151"/>
      <c r="H19" s="145"/>
      <c r="I19" s="145"/>
      <c r="J19" s="146"/>
      <c r="K19" s="147"/>
      <c r="L19" s="148"/>
      <c r="M19" s="161"/>
      <c r="N19" s="149"/>
      <c r="O19" s="145"/>
      <c r="P19" s="150"/>
      <c r="Q19" s="151"/>
    </row>
    <row r="20" spans="1:17" ht="18.899999999999999" customHeight="1" x14ac:dyDescent="0.25">
      <c r="A20" s="139">
        <v>14</v>
      </c>
      <c r="B20" s="140" t="s">
        <v>212</v>
      </c>
      <c r="C20" s="391" t="s">
        <v>213</v>
      </c>
      <c r="D20" s="392" t="s">
        <v>214</v>
      </c>
      <c r="E20" s="142"/>
      <c r="F20" s="151"/>
      <c r="G20" s="151"/>
      <c r="H20" s="145"/>
      <c r="I20" s="145"/>
      <c r="J20" s="146"/>
      <c r="K20" s="147"/>
      <c r="L20" s="148"/>
      <c r="M20" s="161"/>
      <c r="N20" s="149"/>
      <c r="O20" s="145"/>
      <c r="P20" s="150"/>
      <c r="Q20" s="151"/>
    </row>
    <row r="21" spans="1:17" ht="18.899999999999999" customHeight="1" x14ac:dyDescent="0.25">
      <c r="A21" s="139">
        <v>15</v>
      </c>
      <c r="B21" s="140" t="s">
        <v>215</v>
      </c>
      <c r="C21" s="391" t="s">
        <v>216</v>
      </c>
      <c r="D21" s="392" t="s">
        <v>217</v>
      </c>
      <c r="E21" s="142"/>
      <c r="F21" s="151"/>
      <c r="G21" s="151"/>
      <c r="H21" s="145"/>
      <c r="I21" s="145"/>
      <c r="J21" s="146"/>
      <c r="K21" s="147"/>
      <c r="L21" s="148"/>
      <c r="M21" s="161"/>
      <c r="N21" s="149"/>
      <c r="O21" s="145"/>
      <c r="P21" s="150"/>
      <c r="Q21" s="151"/>
    </row>
    <row r="22" spans="1:17" ht="18.899999999999999" customHeight="1" x14ac:dyDescent="0.25">
      <c r="A22" s="139">
        <v>16</v>
      </c>
      <c r="B22" s="140" t="s">
        <v>218</v>
      </c>
      <c r="C22" s="391" t="s">
        <v>219</v>
      </c>
      <c r="D22" s="141" t="s">
        <v>220</v>
      </c>
      <c r="E22" s="142"/>
      <c r="F22" s="151"/>
      <c r="G22" s="151"/>
      <c r="H22" s="145"/>
      <c r="I22" s="145"/>
      <c r="J22" s="146"/>
      <c r="K22" s="147"/>
      <c r="L22" s="148"/>
      <c r="M22" s="161"/>
      <c r="N22" s="149"/>
      <c r="O22" s="145"/>
      <c r="P22" s="150"/>
      <c r="Q22" s="151"/>
    </row>
    <row r="23" spans="1:17" ht="18.899999999999999" customHeight="1" x14ac:dyDescent="0.25">
      <c r="A23" s="139">
        <v>17</v>
      </c>
      <c r="B23" s="140" t="s">
        <v>221</v>
      </c>
      <c r="C23" s="140" t="s">
        <v>222</v>
      </c>
      <c r="D23" s="163" t="s">
        <v>223</v>
      </c>
      <c r="E23" s="142"/>
      <c r="F23" s="151"/>
      <c r="G23" s="151"/>
      <c r="H23" s="145"/>
      <c r="I23" s="145"/>
      <c r="J23" s="146"/>
      <c r="K23" s="147"/>
      <c r="L23" s="148"/>
      <c r="M23" s="161"/>
      <c r="N23" s="149"/>
      <c r="O23" s="145"/>
      <c r="P23" s="150"/>
      <c r="Q23" s="151"/>
    </row>
    <row r="24" spans="1:17" ht="18.899999999999999" customHeight="1" x14ac:dyDescent="0.25">
      <c r="A24" s="139">
        <v>18</v>
      </c>
      <c r="B24" s="140" t="s">
        <v>224</v>
      </c>
      <c r="C24" s="140" t="s">
        <v>225</v>
      </c>
      <c r="D24" s="163" t="s">
        <v>226</v>
      </c>
      <c r="E24" s="142"/>
      <c r="F24" s="151"/>
      <c r="G24" s="151"/>
      <c r="H24" s="145"/>
      <c r="I24" s="145"/>
      <c r="J24" s="146"/>
      <c r="K24" s="147"/>
      <c r="L24" s="148"/>
      <c r="M24" s="161"/>
      <c r="N24" s="149"/>
      <c r="O24" s="145"/>
      <c r="P24" s="150"/>
      <c r="Q24" s="151"/>
    </row>
    <row r="25" spans="1:17" ht="18.899999999999999" customHeight="1" x14ac:dyDescent="0.25">
      <c r="A25" s="139">
        <v>19</v>
      </c>
      <c r="B25" s="140" t="s">
        <v>227</v>
      </c>
      <c r="C25" s="140" t="s">
        <v>228</v>
      </c>
      <c r="D25" s="141" t="s">
        <v>229</v>
      </c>
      <c r="E25" s="142"/>
      <c r="F25" s="151"/>
      <c r="G25" s="151"/>
      <c r="H25" s="145"/>
      <c r="I25" s="145"/>
      <c r="J25" s="146"/>
      <c r="K25" s="147"/>
      <c r="L25" s="148"/>
      <c r="M25" s="161"/>
      <c r="N25" s="149"/>
      <c r="O25" s="145"/>
      <c r="P25" s="150"/>
      <c r="Q25" s="151"/>
    </row>
    <row r="26" spans="1:17" ht="18.899999999999999" customHeight="1" x14ac:dyDescent="0.25">
      <c r="A26" s="139">
        <v>20</v>
      </c>
      <c r="B26" s="140" t="s">
        <v>230</v>
      </c>
      <c r="C26" s="140" t="s">
        <v>231</v>
      </c>
      <c r="D26" s="141" t="s">
        <v>232</v>
      </c>
      <c r="E26" s="142"/>
      <c r="F26" s="151"/>
      <c r="G26" s="151"/>
      <c r="H26" s="145"/>
      <c r="I26" s="145"/>
      <c r="J26" s="146"/>
      <c r="K26" s="147"/>
      <c r="L26" s="148"/>
      <c r="M26" s="161"/>
      <c r="N26" s="149"/>
      <c r="O26" s="145"/>
      <c r="P26" s="150"/>
      <c r="Q26" s="151"/>
    </row>
    <row r="27" spans="1:17" ht="18.899999999999999" customHeight="1" x14ac:dyDescent="0.25">
      <c r="A27" s="139">
        <v>21</v>
      </c>
      <c r="B27" s="140" t="s">
        <v>233</v>
      </c>
      <c r="C27" s="140" t="s">
        <v>234</v>
      </c>
      <c r="D27" s="141" t="s">
        <v>235</v>
      </c>
      <c r="E27" s="142"/>
      <c r="F27" s="151"/>
      <c r="G27" s="151"/>
      <c r="H27" s="145"/>
      <c r="I27" s="145"/>
      <c r="J27" s="146"/>
      <c r="K27" s="147"/>
      <c r="L27" s="148"/>
      <c r="M27" s="161"/>
      <c r="N27" s="149"/>
      <c r="O27" s="145"/>
      <c r="P27" s="150"/>
      <c r="Q27" s="151"/>
    </row>
    <row r="28" spans="1:17" ht="18.899999999999999" customHeight="1" x14ac:dyDescent="0.25">
      <c r="A28" s="139">
        <v>22</v>
      </c>
      <c r="B28" s="140" t="s">
        <v>236</v>
      </c>
      <c r="C28" s="395" t="s">
        <v>237</v>
      </c>
      <c r="D28" s="141" t="s">
        <v>238</v>
      </c>
      <c r="E28" s="165"/>
      <c r="F28" s="166"/>
      <c r="G28" s="157"/>
      <c r="H28" s="145"/>
      <c r="I28" s="145"/>
      <c r="J28" s="146"/>
      <c r="K28" s="147"/>
      <c r="L28" s="148"/>
      <c r="M28" s="161"/>
      <c r="N28" s="149"/>
      <c r="O28" s="145"/>
      <c r="P28" s="150"/>
      <c r="Q28" s="151"/>
    </row>
    <row r="29" spans="1:17" ht="18.899999999999999" customHeight="1" x14ac:dyDescent="0.25">
      <c r="A29" s="139">
        <v>23</v>
      </c>
      <c r="B29" s="140" t="s">
        <v>239</v>
      </c>
      <c r="C29" s="395" t="s">
        <v>240</v>
      </c>
      <c r="D29" s="141" t="s">
        <v>238</v>
      </c>
      <c r="E29" s="167"/>
      <c r="F29" s="151"/>
      <c r="G29" s="151"/>
      <c r="H29" s="145"/>
      <c r="I29" s="145"/>
      <c r="J29" s="146"/>
      <c r="K29" s="147"/>
      <c r="L29" s="148"/>
      <c r="M29" s="161"/>
      <c r="N29" s="149"/>
      <c r="O29" s="145"/>
      <c r="P29" s="150"/>
      <c r="Q29" s="151"/>
    </row>
    <row r="30" spans="1:17" ht="18.899999999999999" customHeight="1" x14ac:dyDescent="0.25">
      <c r="A30" s="139">
        <v>24</v>
      </c>
      <c r="B30" s="140" t="s">
        <v>241</v>
      </c>
      <c r="C30" s="140" t="s">
        <v>242</v>
      </c>
      <c r="D30" s="141" t="s">
        <v>243</v>
      </c>
      <c r="E30" s="142"/>
      <c r="F30" s="151"/>
      <c r="G30" s="151"/>
      <c r="H30" s="145"/>
      <c r="I30" s="145"/>
      <c r="J30" s="146"/>
      <c r="K30" s="147"/>
      <c r="L30" s="148"/>
      <c r="M30" s="161"/>
      <c r="N30" s="149"/>
      <c r="O30" s="145"/>
      <c r="P30" s="150"/>
      <c r="Q30" s="151"/>
    </row>
    <row r="31" spans="1:17" ht="18.899999999999999" customHeight="1" x14ac:dyDescent="0.25">
      <c r="A31" s="139">
        <v>25</v>
      </c>
      <c r="B31" s="396" t="s">
        <v>244</v>
      </c>
      <c r="C31" s="140" t="s">
        <v>92</v>
      </c>
      <c r="D31" s="141" t="s">
        <v>245</v>
      </c>
      <c r="E31" s="142"/>
      <c r="F31" s="151"/>
      <c r="G31" s="151"/>
      <c r="H31" s="145"/>
      <c r="I31" s="145"/>
      <c r="J31" s="146"/>
      <c r="K31" s="147"/>
      <c r="L31" s="148"/>
      <c r="M31" s="161"/>
      <c r="N31" s="149"/>
      <c r="O31" s="145"/>
      <c r="P31" s="150"/>
      <c r="Q31" s="151"/>
    </row>
    <row r="32" spans="1:17" ht="18.899999999999999" customHeight="1" x14ac:dyDescent="0.25">
      <c r="A32" s="139">
        <v>26</v>
      </c>
      <c r="B32" s="140" t="s">
        <v>246</v>
      </c>
      <c r="C32" s="140" t="s">
        <v>247</v>
      </c>
      <c r="D32" s="141" t="s">
        <v>248</v>
      </c>
      <c r="E32" s="168"/>
      <c r="F32" s="151"/>
      <c r="G32" s="151"/>
      <c r="H32" s="145"/>
      <c r="I32" s="145"/>
      <c r="J32" s="146"/>
      <c r="K32" s="147"/>
      <c r="L32" s="148"/>
      <c r="M32" s="161"/>
      <c r="N32" s="149"/>
      <c r="O32" s="145"/>
      <c r="P32" s="150"/>
      <c r="Q32" s="151"/>
    </row>
    <row r="33" spans="1:17" ht="18.899999999999999" customHeight="1" x14ac:dyDescent="0.25">
      <c r="A33" s="139">
        <v>27</v>
      </c>
      <c r="B33" s="140" t="s">
        <v>249</v>
      </c>
      <c r="C33" s="140" t="s">
        <v>250</v>
      </c>
      <c r="D33" s="141" t="s">
        <v>90</v>
      </c>
      <c r="E33" s="142"/>
      <c r="F33" s="151"/>
      <c r="G33" s="151"/>
      <c r="H33" s="145"/>
      <c r="I33" s="145"/>
      <c r="J33" s="146"/>
      <c r="K33" s="147"/>
      <c r="L33" s="148"/>
      <c r="M33" s="161"/>
      <c r="N33" s="149"/>
      <c r="O33" s="145"/>
      <c r="P33" s="150"/>
      <c r="Q33" s="151"/>
    </row>
    <row r="34" spans="1:17" ht="18.899999999999999" customHeight="1" x14ac:dyDescent="0.25">
      <c r="A34" s="139">
        <v>28</v>
      </c>
      <c r="B34" s="140" t="s">
        <v>251</v>
      </c>
      <c r="C34" s="140" t="s">
        <v>252</v>
      </c>
      <c r="D34" s="141" t="s">
        <v>253</v>
      </c>
      <c r="E34" s="142"/>
      <c r="F34" s="151"/>
      <c r="G34" s="151"/>
      <c r="H34" s="145"/>
      <c r="I34" s="145"/>
      <c r="J34" s="146"/>
      <c r="K34" s="147"/>
      <c r="L34" s="148"/>
      <c r="M34" s="161"/>
      <c r="N34" s="149"/>
      <c r="O34" s="145"/>
      <c r="P34" s="150"/>
      <c r="Q34" s="151"/>
    </row>
    <row r="35" spans="1:17" ht="18.899999999999999" customHeight="1" x14ac:dyDescent="0.25">
      <c r="A35" s="139">
        <v>29</v>
      </c>
      <c r="B35" s="140" t="s">
        <v>254</v>
      </c>
      <c r="C35" s="140" t="s">
        <v>255</v>
      </c>
      <c r="D35" s="141" t="s">
        <v>256</v>
      </c>
      <c r="E35" s="142"/>
      <c r="F35" s="151"/>
      <c r="G35" s="151"/>
      <c r="H35" s="145"/>
      <c r="I35" s="145"/>
      <c r="J35" s="146"/>
      <c r="K35" s="147"/>
      <c r="L35" s="148"/>
      <c r="M35" s="161"/>
      <c r="N35" s="149"/>
      <c r="O35" s="145"/>
      <c r="P35" s="150"/>
      <c r="Q35" s="151"/>
    </row>
    <row r="36" spans="1:17" ht="18.899999999999999" customHeight="1" x14ac:dyDescent="0.25">
      <c r="A36" s="139">
        <v>30</v>
      </c>
      <c r="B36" s="164"/>
      <c r="C36" s="164"/>
      <c r="D36" s="145"/>
      <c r="E36" s="142"/>
      <c r="F36" s="151"/>
      <c r="G36" s="151"/>
      <c r="H36" s="145"/>
      <c r="I36" s="145"/>
      <c r="J36" s="146"/>
      <c r="K36" s="147"/>
      <c r="L36" s="148"/>
      <c r="M36" s="161"/>
      <c r="N36" s="149"/>
      <c r="O36" s="145"/>
      <c r="P36" s="150"/>
      <c r="Q36" s="151"/>
    </row>
    <row r="37" spans="1:17" ht="18.899999999999999" customHeight="1" x14ac:dyDescent="0.25">
      <c r="A37" s="139">
        <v>31</v>
      </c>
      <c r="B37" s="164"/>
      <c r="C37" s="164"/>
      <c r="D37" s="145"/>
      <c r="E37" s="142"/>
      <c r="F37" s="151"/>
      <c r="G37" s="151"/>
      <c r="H37" s="145"/>
      <c r="I37" s="145"/>
      <c r="J37" s="146"/>
      <c r="K37" s="147"/>
      <c r="L37" s="148"/>
      <c r="M37" s="161"/>
      <c r="N37" s="149"/>
      <c r="O37" s="145"/>
      <c r="P37" s="150"/>
      <c r="Q37" s="151"/>
    </row>
    <row r="38" spans="1:17" ht="18.899999999999999" customHeight="1" x14ac:dyDescent="0.25">
      <c r="A38" s="139">
        <v>32</v>
      </c>
      <c r="B38" s="164"/>
      <c r="C38" s="164"/>
      <c r="D38" s="145"/>
      <c r="E38" s="142"/>
      <c r="F38" s="151"/>
      <c r="G38" s="151"/>
      <c r="H38" s="154"/>
      <c r="I38" s="155"/>
      <c r="J38" s="146"/>
      <c r="K38" s="147"/>
      <c r="L38" s="148"/>
      <c r="M38" s="161"/>
      <c r="N38" s="149"/>
      <c r="O38" s="151"/>
      <c r="P38" s="150"/>
      <c r="Q38" s="151"/>
    </row>
    <row r="39" spans="1:17" ht="18.899999999999999" customHeight="1" x14ac:dyDescent="0.25">
      <c r="A39" s="139">
        <v>33</v>
      </c>
      <c r="B39" s="164"/>
      <c r="C39" s="164"/>
      <c r="D39" s="145"/>
      <c r="E39" s="142"/>
      <c r="F39" s="151"/>
      <c r="G39" s="151"/>
      <c r="H39" s="154"/>
      <c r="I39" s="155"/>
      <c r="J39" s="146"/>
      <c r="K39" s="147"/>
      <c r="L39" s="148"/>
      <c r="M39" s="161"/>
      <c r="N39" s="157"/>
      <c r="O39" s="151"/>
      <c r="P39" s="150"/>
      <c r="Q39" s="151"/>
    </row>
    <row r="40" spans="1:17" ht="18.899999999999999" customHeight="1" x14ac:dyDescent="0.25">
      <c r="A40" s="139">
        <v>34</v>
      </c>
      <c r="B40" s="164"/>
      <c r="C40" s="164"/>
      <c r="D40" s="145"/>
      <c r="E40" s="142"/>
      <c r="F40" s="151"/>
      <c r="G40" s="151"/>
      <c r="H40" s="154"/>
      <c r="I40" s="155"/>
      <c r="J40" s="146" t="e">
        <f>IF(AND(Q40="",#REF!&gt;0,#REF!&lt;5),K40,0)</f>
        <v>#REF!</v>
      </c>
      <c r="K40" s="147" t="str">
        <f>IF(D40="","ZZZ9",IF(AND(#REF!&gt;0,#REF!&lt;5),D40&amp;#REF!,D40&amp;"9"))</f>
        <v>ZZZ9</v>
      </c>
      <c r="L40" s="148">
        <f t="shared" ref="L40:L156" si="0">IF(Q40="",999,Q40)</f>
        <v>999</v>
      </c>
      <c r="M40" s="161">
        <f t="shared" ref="M40:M156" si="1">IF(P40=999,999,1)</f>
        <v>999</v>
      </c>
      <c r="N40" s="157"/>
      <c r="O40" s="151"/>
      <c r="P40" s="150">
        <f t="shared" ref="P40:P156" si="2">IF(N40="DA",1,IF(N40="WC",2,IF(N40="SE",3,IF(N40="Q",4,IF(N40="LL",5,999)))))</f>
        <v>999</v>
      </c>
      <c r="Q40" s="151"/>
    </row>
    <row r="41" spans="1:17" ht="18.899999999999999" customHeight="1" x14ac:dyDescent="0.25">
      <c r="A41" s="139">
        <v>35</v>
      </c>
      <c r="B41" s="164"/>
      <c r="C41" s="164"/>
      <c r="D41" s="145"/>
      <c r="E41" s="142"/>
      <c r="F41" s="151"/>
      <c r="G41" s="151"/>
      <c r="H41" s="154"/>
      <c r="I41" s="155"/>
      <c r="J41" s="146" t="e">
        <f>IF(AND(Q41="",#REF!&gt;0,#REF!&lt;5),K41,0)</f>
        <v>#REF!</v>
      </c>
      <c r="K41" s="147" t="str">
        <f>IF(D41="","ZZZ9",IF(AND(#REF!&gt;0,#REF!&lt;5),D41&amp;#REF!,D41&amp;"9"))</f>
        <v>ZZZ9</v>
      </c>
      <c r="L41" s="148">
        <f t="shared" si="0"/>
        <v>999</v>
      </c>
      <c r="M41" s="161">
        <f t="shared" si="1"/>
        <v>999</v>
      </c>
      <c r="N41" s="157"/>
      <c r="O41" s="151"/>
      <c r="P41" s="150">
        <f t="shared" si="2"/>
        <v>999</v>
      </c>
      <c r="Q41" s="151"/>
    </row>
    <row r="42" spans="1:17" ht="18.899999999999999" customHeight="1" x14ac:dyDescent="0.25">
      <c r="A42" s="139">
        <v>36</v>
      </c>
      <c r="B42" s="164"/>
      <c r="C42" s="164"/>
      <c r="D42" s="145"/>
      <c r="E42" s="142"/>
      <c r="F42" s="151"/>
      <c r="G42" s="151"/>
      <c r="H42" s="154"/>
      <c r="I42" s="155"/>
      <c r="J42" s="146" t="e">
        <f>IF(AND(Q42="",#REF!&gt;0,#REF!&lt;5),K42,0)</f>
        <v>#REF!</v>
      </c>
      <c r="K42" s="147" t="str">
        <f>IF(D42="","ZZZ9",IF(AND(#REF!&gt;0,#REF!&lt;5),D42&amp;#REF!,D42&amp;"9"))</f>
        <v>ZZZ9</v>
      </c>
      <c r="L42" s="148">
        <f t="shared" si="0"/>
        <v>999</v>
      </c>
      <c r="M42" s="161">
        <f t="shared" si="1"/>
        <v>999</v>
      </c>
      <c r="N42" s="157"/>
      <c r="O42" s="151"/>
      <c r="P42" s="150">
        <f t="shared" si="2"/>
        <v>999</v>
      </c>
      <c r="Q42" s="151"/>
    </row>
    <row r="43" spans="1:17" ht="18.899999999999999" customHeight="1" x14ac:dyDescent="0.25">
      <c r="A43" s="139">
        <v>37</v>
      </c>
      <c r="B43" s="164"/>
      <c r="C43" s="164"/>
      <c r="D43" s="145"/>
      <c r="E43" s="142"/>
      <c r="F43" s="151"/>
      <c r="G43" s="151"/>
      <c r="H43" s="154"/>
      <c r="I43" s="155"/>
      <c r="J43" s="146" t="e">
        <f>IF(AND(Q43="",#REF!&gt;0,#REF!&lt;5),K43,0)</f>
        <v>#REF!</v>
      </c>
      <c r="K43" s="147" t="str">
        <f>IF(D43="","ZZZ9",IF(AND(#REF!&gt;0,#REF!&lt;5),D43&amp;#REF!,D43&amp;"9"))</f>
        <v>ZZZ9</v>
      </c>
      <c r="L43" s="148">
        <f t="shared" si="0"/>
        <v>999</v>
      </c>
      <c r="M43" s="161">
        <f t="shared" si="1"/>
        <v>999</v>
      </c>
      <c r="N43" s="157"/>
      <c r="O43" s="151"/>
      <c r="P43" s="150">
        <f t="shared" si="2"/>
        <v>999</v>
      </c>
      <c r="Q43" s="151"/>
    </row>
    <row r="44" spans="1:17" ht="18.899999999999999" customHeight="1" x14ac:dyDescent="0.25">
      <c r="A44" s="139">
        <v>38</v>
      </c>
      <c r="B44" s="164"/>
      <c r="C44" s="164"/>
      <c r="D44" s="145"/>
      <c r="E44" s="142"/>
      <c r="F44" s="151"/>
      <c r="G44" s="151"/>
      <c r="H44" s="154"/>
      <c r="I44" s="155"/>
      <c r="J44" s="146" t="e">
        <f>IF(AND(Q44="",#REF!&gt;0,#REF!&lt;5),K44,0)</f>
        <v>#REF!</v>
      </c>
      <c r="K44" s="147" t="str">
        <f>IF(D44="","ZZZ9",IF(AND(#REF!&gt;0,#REF!&lt;5),D44&amp;#REF!,D44&amp;"9"))</f>
        <v>ZZZ9</v>
      </c>
      <c r="L44" s="148">
        <f t="shared" si="0"/>
        <v>999</v>
      </c>
      <c r="M44" s="161">
        <f t="shared" si="1"/>
        <v>999</v>
      </c>
      <c r="N44" s="157"/>
      <c r="O44" s="151"/>
      <c r="P44" s="150">
        <f t="shared" si="2"/>
        <v>999</v>
      </c>
      <c r="Q44" s="151"/>
    </row>
    <row r="45" spans="1:17" ht="18.899999999999999" customHeight="1" x14ac:dyDescent="0.25">
      <c r="A45" s="139">
        <v>39</v>
      </c>
      <c r="B45" s="164"/>
      <c r="C45" s="164"/>
      <c r="D45" s="145"/>
      <c r="E45" s="142"/>
      <c r="F45" s="151"/>
      <c r="G45" s="151"/>
      <c r="H45" s="154"/>
      <c r="I45" s="155"/>
      <c r="J45" s="146" t="e">
        <f>IF(AND(Q45="",#REF!&gt;0,#REF!&lt;5),K45,0)</f>
        <v>#REF!</v>
      </c>
      <c r="K45" s="147" t="str">
        <f>IF(D45="","ZZZ9",IF(AND(#REF!&gt;0,#REF!&lt;5),D45&amp;#REF!,D45&amp;"9"))</f>
        <v>ZZZ9</v>
      </c>
      <c r="L45" s="148">
        <f t="shared" si="0"/>
        <v>999</v>
      </c>
      <c r="M45" s="161">
        <f t="shared" si="1"/>
        <v>999</v>
      </c>
      <c r="N45" s="157"/>
      <c r="O45" s="151"/>
      <c r="P45" s="150">
        <f t="shared" si="2"/>
        <v>999</v>
      </c>
      <c r="Q45" s="151"/>
    </row>
    <row r="46" spans="1:17" ht="18.899999999999999" customHeight="1" x14ac:dyDescent="0.25">
      <c r="A46" s="139">
        <v>40</v>
      </c>
      <c r="B46" s="164"/>
      <c r="C46" s="164"/>
      <c r="D46" s="145"/>
      <c r="E46" s="142"/>
      <c r="F46" s="151"/>
      <c r="G46" s="151"/>
      <c r="H46" s="154"/>
      <c r="I46" s="155"/>
      <c r="J46" s="146" t="e">
        <f>IF(AND(Q46="",#REF!&gt;0,#REF!&lt;5),K46,0)</f>
        <v>#REF!</v>
      </c>
      <c r="K46" s="147" t="str">
        <f>IF(D46="","ZZZ9",IF(AND(#REF!&gt;0,#REF!&lt;5),D46&amp;#REF!,D46&amp;"9"))</f>
        <v>ZZZ9</v>
      </c>
      <c r="L46" s="148">
        <f t="shared" si="0"/>
        <v>999</v>
      </c>
      <c r="M46" s="161">
        <f t="shared" si="1"/>
        <v>999</v>
      </c>
      <c r="N46" s="157"/>
      <c r="O46" s="151"/>
      <c r="P46" s="150">
        <f t="shared" si="2"/>
        <v>999</v>
      </c>
      <c r="Q46" s="151"/>
    </row>
    <row r="47" spans="1:17" ht="18.899999999999999" customHeight="1" x14ac:dyDescent="0.25">
      <c r="A47" s="139">
        <v>41</v>
      </c>
      <c r="B47" s="164"/>
      <c r="C47" s="164"/>
      <c r="D47" s="145"/>
      <c r="E47" s="142"/>
      <c r="F47" s="151"/>
      <c r="G47" s="151"/>
      <c r="H47" s="154"/>
      <c r="I47" s="155"/>
      <c r="J47" s="146" t="e">
        <f>IF(AND(Q47="",#REF!&gt;0,#REF!&lt;5),K47,0)</f>
        <v>#REF!</v>
      </c>
      <c r="K47" s="147" t="str">
        <f>IF(D47="","ZZZ9",IF(AND(#REF!&gt;0,#REF!&lt;5),D47&amp;#REF!,D47&amp;"9"))</f>
        <v>ZZZ9</v>
      </c>
      <c r="L47" s="148">
        <f t="shared" si="0"/>
        <v>999</v>
      </c>
      <c r="M47" s="161">
        <f t="shared" si="1"/>
        <v>999</v>
      </c>
      <c r="N47" s="157"/>
      <c r="O47" s="151"/>
      <c r="P47" s="150">
        <f t="shared" si="2"/>
        <v>999</v>
      </c>
      <c r="Q47" s="151"/>
    </row>
    <row r="48" spans="1:17" ht="18.899999999999999" customHeight="1" x14ac:dyDescent="0.25">
      <c r="A48" s="139">
        <v>42</v>
      </c>
      <c r="B48" s="164"/>
      <c r="C48" s="164"/>
      <c r="D48" s="145"/>
      <c r="E48" s="142"/>
      <c r="F48" s="151"/>
      <c r="G48" s="151"/>
      <c r="H48" s="154"/>
      <c r="I48" s="155"/>
      <c r="J48" s="146" t="e">
        <f>IF(AND(Q48="",#REF!&gt;0,#REF!&lt;5),K48,0)</f>
        <v>#REF!</v>
      </c>
      <c r="K48" s="147" t="str">
        <f>IF(D48="","ZZZ9",IF(AND(#REF!&gt;0,#REF!&lt;5),D48&amp;#REF!,D48&amp;"9"))</f>
        <v>ZZZ9</v>
      </c>
      <c r="L48" s="148">
        <f t="shared" si="0"/>
        <v>999</v>
      </c>
      <c r="M48" s="161">
        <f t="shared" si="1"/>
        <v>999</v>
      </c>
      <c r="N48" s="157"/>
      <c r="O48" s="151"/>
      <c r="P48" s="150">
        <f t="shared" si="2"/>
        <v>999</v>
      </c>
      <c r="Q48" s="151"/>
    </row>
    <row r="49" spans="1:17" ht="18.899999999999999" customHeight="1" x14ac:dyDescent="0.25">
      <c r="A49" s="139">
        <v>43</v>
      </c>
      <c r="B49" s="164"/>
      <c r="C49" s="164"/>
      <c r="D49" s="145"/>
      <c r="E49" s="142"/>
      <c r="F49" s="151"/>
      <c r="G49" s="151"/>
      <c r="H49" s="154"/>
      <c r="I49" s="155"/>
      <c r="J49" s="146" t="e">
        <f>IF(AND(Q49="",#REF!&gt;0,#REF!&lt;5),K49,0)</f>
        <v>#REF!</v>
      </c>
      <c r="K49" s="147" t="str">
        <f>IF(D49="","ZZZ9",IF(AND(#REF!&gt;0,#REF!&lt;5),D49&amp;#REF!,D49&amp;"9"))</f>
        <v>ZZZ9</v>
      </c>
      <c r="L49" s="148">
        <f t="shared" si="0"/>
        <v>999</v>
      </c>
      <c r="M49" s="161">
        <f t="shared" si="1"/>
        <v>999</v>
      </c>
      <c r="N49" s="157"/>
      <c r="O49" s="151"/>
      <c r="P49" s="150">
        <f t="shared" si="2"/>
        <v>999</v>
      </c>
      <c r="Q49" s="151"/>
    </row>
    <row r="50" spans="1:17" ht="18.899999999999999" customHeight="1" x14ac:dyDescent="0.25">
      <c r="A50" s="139">
        <v>44</v>
      </c>
      <c r="B50" s="164"/>
      <c r="C50" s="164"/>
      <c r="D50" s="145"/>
      <c r="E50" s="142"/>
      <c r="F50" s="151"/>
      <c r="G50" s="151"/>
      <c r="H50" s="154"/>
      <c r="I50" s="155"/>
      <c r="J50" s="146" t="e">
        <f>IF(AND(Q50="",#REF!&gt;0,#REF!&lt;5),K50,0)</f>
        <v>#REF!</v>
      </c>
      <c r="K50" s="147" t="str">
        <f>IF(D50="","ZZZ9",IF(AND(#REF!&gt;0,#REF!&lt;5),D50&amp;#REF!,D50&amp;"9"))</f>
        <v>ZZZ9</v>
      </c>
      <c r="L50" s="148">
        <f t="shared" si="0"/>
        <v>999</v>
      </c>
      <c r="M50" s="161">
        <f t="shared" si="1"/>
        <v>999</v>
      </c>
      <c r="N50" s="157"/>
      <c r="O50" s="151"/>
      <c r="P50" s="150">
        <f t="shared" si="2"/>
        <v>999</v>
      </c>
      <c r="Q50" s="151"/>
    </row>
    <row r="51" spans="1:17" ht="18.899999999999999" customHeight="1" x14ac:dyDescent="0.25">
      <c r="A51" s="139">
        <v>45</v>
      </c>
      <c r="B51" s="164"/>
      <c r="C51" s="164"/>
      <c r="D51" s="145"/>
      <c r="E51" s="142"/>
      <c r="F51" s="151"/>
      <c r="G51" s="151"/>
      <c r="H51" s="154"/>
      <c r="I51" s="155"/>
      <c r="J51" s="146" t="e">
        <f>IF(AND(Q51="",#REF!&gt;0,#REF!&lt;5),K51,0)</f>
        <v>#REF!</v>
      </c>
      <c r="K51" s="147" t="str">
        <f>IF(D51="","ZZZ9",IF(AND(#REF!&gt;0,#REF!&lt;5),D51&amp;#REF!,D51&amp;"9"))</f>
        <v>ZZZ9</v>
      </c>
      <c r="L51" s="148">
        <f t="shared" si="0"/>
        <v>999</v>
      </c>
      <c r="M51" s="161">
        <f t="shared" si="1"/>
        <v>999</v>
      </c>
      <c r="N51" s="157"/>
      <c r="O51" s="151"/>
      <c r="P51" s="150">
        <f t="shared" si="2"/>
        <v>999</v>
      </c>
      <c r="Q51" s="151"/>
    </row>
    <row r="52" spans="1:17" ht="18.899999999999999" customHeight="1" x14ac:dyDescent="0.25">
      <c r="A52" s="139">
        <v>46</v>
      </c>
      <c r="B52" s="164"/>
      <c r="C52" s="164"/>
      <c r="D52" s="145"/>
      <c r="E52" s="142"/>
      <c r="F52" s="151"/>
      <c r="G52" s="151"/>
      <c r="H52" s="154"/>
      <c r="I52" s="155"/>
      <c r="J52" s="146" t="e">
        <f>IF(AND(Q52="",#REF!&gt;0,#REF!&lt;5),K52,0)</f>
        <v>#REF!</v>
      </c>
      <c r="K52" s="147" t="str">
        <f>IF(D52="","ZZZ9",IF(AND(#REF!&gt;0,#REF!&lt;5),D52&amp;#REF!,D52&amp;"9"))</f>
        <v>ZZZ9</v>
      </c>
      <c r="L52" s="148">
        <f t="shared" si="0"/>
        <v>999</v>
      </c>
      <c r="M52" s="161">
        <f t="shared" si="1"/>
        <v>999</v>
      </c>
      <c r="N52" s="157"/>
      <c r="O52" s="151"/>
      <c r="P52" s="150">
        <f t="shared" si="2"/>
        <v>999</v>
      </c>
      <c r="Q52" s="151"/>
    </row>
    <row r="53" spans="1:17" ht="18.899999999999999" customHeight="1" x14ac:dyDescent="0.25">
      <c r="A53" s="139">
        <v>47</v>
      </c>
      <c r="B53" s="164"/>
      <c r="C53" s="164"/>
      <c r="D53" s="145"/>
      <c r="E53" s="142"/>
      <c r="F53" s="151"/>
      <c r="G53" s="151"/>
      <c r="H53" s="154"/>
      <c r="I53" s="155"/>
      <c r="J53" s="146" t="e">
        <f>IF(AND(Q53="",#REF!&gt;0,#REF!&lt;5),K53,0)</f>
        <v>#REF!</v>
      </c>
      <c r="K53" s="147" t="str">
        <f>IF(D53="","ZZZ9",IF(AND(#REF!&gt;0,#REF!&lt;5),D53&amp;#REF!,D53&amp;"9"))</f>
        <v>ZZZ9</v>
      </c>
      <c r="L53" s="148">
        <f t="shared" si="0"/>
        <v>999</v>
      </c>
      <c r="M53" s="161">
        <f t="shared" si="1"/>
        <v>999</v>
      </c>
      <c r="N53" s="157"/>
      <c r="O53" s="151"/>
      <c r="P53" s="150">
        <f t="shared" si="2"/>
        <v>999</v>
      </c>
      <c r="Q53" s="151"/>
    </row>
    <row r="54" spans="1:17" ht="18.899999999999999" customHeight="1" x14ac:dyDescent="0.25">
      <c r="A54" s="139">
        <v>48</v>
      </c>
      <c r="B54" s="164"/>
      <c r="C54" s="164"/>
      <c r="D54" s="145"/>
      <c r="E54" s="142"/>
      <c r="F54" s="151"/>
      <c r="G54" s="151"/>
      <c r="H54" s="154"/>
      <c r="I54" s="155"/>
      <c r="J54" s="146" t="e">
        <f>IF(AND(Q54="",#REF!&gt;0,#REF!&lt;5),K54,0)</f>
        <v>#REF!</v>
      </c>
      <c r="K54" s="147" t="str">
        <f>IF(D54="","ZZZ9",IF(AND(#REF!&gt;0,#REF!&lt;5),D54&amp;#REF!,D54&amp;"9"))</f>
        <v>ZZZ9</v>
      </c>
      <c r="L54" s="148">
        <f t="shared" si="0"/>
        <v>999</v>
      </c>
      <c r="M54" s="161">
        <f t="shared" si="1"/>
        <v>999</v>
      </c>
      <c r="N54" s="157"/>
      <c r="O54" s="151"/>
      <c r="P54" s="150">
        <f t="shared" si="2"/>
        <v>999</v>
      </c>
      <c r="Q54" s="151"/>
    </row>
    <row r="55" spans="1:17" ht="18.899999999999999" customHeight="1" x14ac:dyDescent="0.25">
      <c r="A55" s="139">
        <v>49</v>
      </c>
      <c r="B55" s="164"/>
      <c r="C55" s="164"/>
      <c r="D55" s="145"/>
      <c r="E55" s="142"/>
      <c r="F55" s="151"/>
      <c r="G55" s="151"/>
      <c r="H55" s="154"/>
      <c r="I55" s="155"/>
      <c r="J55" s="146" t="e">
        <f>IF(AND(Q55="",#REF!&gt;0,#REF!&lt;5),K55,0)</f>
        <v>#REF!</v>
      </c>
      <c r="K55" s="147" t="str">
        <f>IF(D55="","ZZZ9",IF(AND(#REF!&gt;0,#REF!&lt;5),D55&amp;#REF!,D55&amp;"9"))</f>
        <v>ZZZ9</v>
      </c>
      <c r="L55" s="148">
        <f t="shared" si="0"/>
        <v>999</v>
      </c>
      <c r="M55" s="161">
        <f t="shared" si="1"/>
        <v>999</v>
      </c>
      <c r="N55" s="157"/>
      <c r="O55" s="151"/>
      <c r="P55" s="150">
        <f t="shared" si="2"/>
        <v>999</v>
      </c>
      <c r="Q55" s="151"/>
    </row>
    <row r="56" spans="1:17" ht="18.899999999999999" customHeight="1" x14ac:dyDescent="0.25">
      <c r="A56" s="139">
        <v>50</v>
      </c>
      <c r="B56" s="164"/>
      <c r="C56" s="164"/>
      <c r="D56" s="145"/>
      <c r="E56" s="142"/>
      <c r="F56" s="151"/>
      <c r="G56" s="151"/>
      <c r="H56" s="154"/>
      <c r="I56" s="155"/>
      <c r="J56" s="146" t="e">
        <f>IF(AND(Q56="",#REF!&gt;0,#REF!&lt;5),K56,0)</f>
        <v>#REF!</v>
      </c>
      <c r="K56" s="147" t="str">
        <f>IF(D56="","ZZZ9",IF(AND(#REF!&gt;0,#REF!&lt;5),D56&amp;#REF!,D56&amp;"9"))</f>
        <v>ZZZ9</v>
      </c>
      <c r="L56" s="148">
        <f t="shared" si="0"/>
        <v>999</v>
      </c>
      <c r="M56" s="161">
        <f t="shared" si="1"/>
        <v>999</v>
      </c>
      <c r="N56" s="157"/>
      <c r="O56" s="151"/>
      <c r="P56" s="150">
        <f t="shared" si="2"/>
        <v>999</v>
      </c>
      <c r="Q56" s="151"/>
    </row>
    <row r="57" spans="1:17" ht="18.899999999999999" customHeight="1" x14ac:dyDescent="0.25">
      <c r="A57" s="139">
        <v>51</v>
      </c>
      <c r="B57" s="164"/>
      <c r="C57" s="164"/>
      <c r="D57" s="145"/>
      <c r="E57" s="142"/>
      <c r="F57" s="151"/>
      <c r="G57" s="151"/>
      <c r="H57" s="154"/>
      <c r="I57" s="155"/>
      <c r="J57" s="146" t="e">
        <f>IF(AND(Q57="",#REF!&gt;0,#REF!&lt;5),K57,0)</f>
        <v>#REF!</v>
      </c>
      <c r="K57" s="147" t="str">
        <f>IF(D57="","ZZZ9",IF(AND(#REF!&gt;0,#REF!&lt;5),D57&amp;#REF!,D57&amp;"9"))</f>
        <v>ZZZ9</v>
      </c>
      <c r="L57" s="148">
        <f t="shared" si="0"/>
        <v>999</v>
      </c>
      <c r="M57" s="161">
        <f t="shared" si="1"/>
        <v>999</v>
      </c>
      <c r="N57" s="157"/>
      <c r="O57" s="151"/>
      <c r="P57" s="150">
        <f t="shared" si="2"/>
        <v>999</v>
      </c>
      <c r="Q57" s="151"/>
    </row>
    <row r="58" spans="1:17" ht="18.899999999999999" customHeight="1" x14ac:dyDescent="0.25">
      <c r="A58" s="139">
        <v>52</v>
      </c>
      <c r="B58" s="164"/>
      <c r="C58" s="164"/>
      <c r="D58" s="145"/>
      <c r="E58" s="142"/>
      <c r="F58" s="151"/>
      <c r="G58" s="151"/>
      <c r="H58" s="154"/>
      <c r="I58" s="155"/>
      <c r="J58" s="146" t="e">
        <f>IF(AND(Q58="",#REF!&gt;0,#REF!&lt;5),K58,0)</f>
        <v>#REF!</v>
      </c>
      <c r="K58" s="147" t="str">
        <f>IF(D58="","ZZZ9",IF(AND(#REF!&gt;0,#REF!&lt;5),D58&amp;#REF!,D58&amp;"9"))</f>
        <v>ZZZ9</v>
      </c>
      <c r="L58" s="148">
        <f t="shared" si="0"/>
        <v>999</v>
      </c>
      <c r="M58" s="161">
        <f t="shared" si="1"/>
        <v>999</v>
      </c>
      <c r="N58" s="157"/>
      <c r="O58" s="151"/>
      <c r="P58" s="150">
        <f t="shared" si="2"/>
        <v>999</v>
      </c>
      <c r="Q58" s="151"/>
    </row>
    <row r="59" spans="1:17" ht="18.899999999999999" customHeight="1" x14ac:dyDescent="0.25">
      <c r="A59" s="139">
        <v>53</v>
      </c>
      <c r="B59" s="164"/>
      <c r="C59" s="164"/>
      <c r="D59" s="145"/>
      <c r="E59" s="142"/>
      <c r="F59" s="151"/>
      <c r="G59" s="151"/>
      <c r="H59" s="154"/>
      <c r="I59" s="155"/>
      <c r="J59" s="146" t="e">
        <f>IF(AND(Q59="",#REF!&gt;0,#REF!&lt;5),K59,0)</f>
        <v>#REF!</v>
      </c>
      <c r="K59" s="147" t="str">
        <f>IF(D59="","ZZZ9",IF(AND(#REF!&gt;0,#REF!&lt;5),D59&amp;#REF!,D59&amp;"9"))</f>
        <v>ZZZ9</v>
      </c>
      <c r="L59" s="148">
        <f t="shared" si="0"/>
        <v>999</v>
      </c>
      <c r="M59" s="161">
        <f t="shared" si="1"/>
        <v>999</v>
      </c>
      <c r="N59" s="157"/>
      <c r="O59" s="151"/>
      <c r="P59" s="150">
        <f t="shared" si="2"/>
        <v>999</v>
      </c>
      <c r="Q59" s="151"/>
    </row>
    <row r="60" spans="1:17" ht="18.899999999999999" customHeight="1" x14ac:dyDescent="0.25">
      <c r="A60" s="139">
        <v>54</v>
      </c>
      <c r="B60" s="164"/>
      <c r="C60" s="164"/>
      <c r="D60" s="145"/>
      <c r="E60" s="142"/>
      <c r="F60" s="151"/>
      <c r="G60" s="151"/>
      <c r="H60" s="154"/>
      <c r="I60" s="155"/>
      <c r="J60" s="146" t="e">
        <f>IF(AND(Q60="",#REF!&gt;0,#REF!&lt;5),K60,0)</f>
        <v>#REF!</v>
      </c>
      <c r="K60" s="147" t="str">
        <f>IF(D60="","ZZZ9",IF(AND(#REF!&gt;0,#REF!&lt;5),D60&amp;#REF!,D60&amp;"9"))</f>
        <v>ZZZ9</v>
      </c>
      <c r="L60" s="148">
        <f t="shared" si="0"/>
        <v>999</v>
      </c>
      <c r="M60" s="161">
        <f t="shared" si="1"/>
        <v>999</v>
      </c>
      <c r="N60" s="157"/>
      <c r="O60" s="151"/>
      <c r="P60" s="150">
        <f t="shared" si="2"/>
        <v>999</v>
      </c>
      <c r="Q60" s="151"/>
    </row>
    <row r="61" spans="1:17" ht="18.899999999999999" customHeight="1" x14ac:dyDescent="0.25">
      <c r="A61" s="139">
        <v>55</v>
      </c>
      <c r="B61" s="164"/>
      <c r="C61" s="164"/>
      <c r="D61" s="145"/>
      <c r="E61" s="142"/>
      <c r="F61" s="151"/>
      <c r="G61" s="151"/>
      <c r="H61" s="154"/>
      <c r="I61" s="155"/>
      <c r="J61" s="146" t="e">
        <f>IF(AND(Q61="",#REF!&gt;0,#REF!&lt;5),K61,0)</f>
        <v>#REF!</v>
      </c>
      <c r="K61" s="147" t="str">
        <f>IF(D61="","ZZZ9",IF(AND(#REF!&gt;0,#REF!&lt;5),D61&amp;#REF!,D61&amp;"9"))</f>
        <v>ZZZ9</v>
      </c>
      <c r="L61" s="148">
        <f t="shared" si="0"/>
        <v>999</v>
      </c>
      <c r="M61" s="161">
        <f t="shared" si="1"/>
        <v>999</v>
      </c>
      <c r="N61" s="157"/>
      <c r="O61" s="151"/>
      <c r="P61" s="150">
        <f t="shared" si="2"/>
        <v>999</v>
      </c>
      <c r="Q61" s="151"/>
    </row>
    <row r="62" spans="1:17" ht="18.899999999999999" customHeight="1" x14ac:dyDescent="0.25">
      <c r="A62" s="139">
        <v>56</v>
      </c>
      <c r="B62" s="164"/>
      <c r="C62" s="164"/>
      <c r="D62" s="145"/>
      <c r="E62" s="142"/>
      <c r="F62" s="151"/>
      <c r="G62" s="151"/>
      <c r="H62" s="154"/>
      <c r="I62" s="155"/>
      <c r="J62" s="146" t="e">
        <f>IF(AND(Q62="",#REF!&gt;0,#REF!&lt;5),K62,0)</f>
        <v>#REF!</v>
      </c>
      <c r="K62" s="147" t="str">
        <f>IF(D62="","ZZZ9",IF(AND(#REF!&gt;0,#REF!&lt;5),D62&amp;#REF!,D62&amp;"9"))</f>
        <v>ZZZ9</v>
      </c>
      <c r="L62" s="148">
        <f t="shared" si="0"/>
        <v>999</v>
      </c>
      <c r="M62" s="161">
        <f t="shared" si="1"/>
        <v>999</v>
      </c>
      <c r="N62" s="157"/>
      <c r="O62" s="151"/>
      <c r="P62" s="150">
        <f t="shared" si="2"/>
        <v>999</v>
      </c>
      <c r="Q62" s="151"/>
    </row>
    <row r="63" spans="1:17" ht="18.899999999999999" customHeight="1" x14ac:dyDescent="0.25">
      <c r="A63" s="139">
        <v>57</v>
      </c>
      <c r="B63" s="164"/>
      <c r="C63" s="164"/>
      <c r="D63" s="145"/>
      <c r="E63" s="142"/>
      <c r="F63" s="151"/>
      <c r="G63" s="151"/>
      <c r="H63" s="154"/>
      <c r="I63" s="155"/>
      <c r="J63" s="146" t="e">
        <f>IF(AND(Q63="",#REF!&gt;0,#REF!&lt;5),K63,0)</f>
        <v>#REF!</v>
      </c>
      <c r="K63" s="147" t="str">
        <f>IF(D63="","ZZZ9",IF(AND(#REF!&gt;0,#REF!&lt;5),D63&amp;#REF!,D63&amp;"9"))</f>
        <v>ZZZ9</v>
      </c>
      <c r="L63" s="148">
        <f t="shared" si="0"/>
        <v>999</v>
      </c>
      <c r="M63" s="161">
        <f t="shared" si="1"/>
        <v>999</v>
      </c>
      <c r="N63" s="157"/>
      <c r="O63" s="151"/>
      <c r="P63" s="150">
        <f t="shared" si="2"/>
        <v>999</v>
      </c>
      <c r="Q63" s="151"/>
    </row>
    <row r="64" spans="1:17" ht="18.899999999999999" customHeight="1" x14ac:dyDescent="0.25">
      <c r="A64" s="139">
        <v>58</v>
      </c>
      <c r="B64" s="164"/>
      <c r="C64" s="164"/>
      <c r="D64" s="145"/>
      <c r="E64" s="142"/>
      <c r="F64" s="151"/>
      <c r="G64" s="151"/>
      <c r="H64" s="154"/>
      <c r="I64" s="155"/>
      <c r="J64" s="146" t="e">
        <f>IF(AND(Q64="",#REF!&gt;0,#REF!&lt;5),K64,0)</f>
        <v>#REF!</v>
      </c>
      <c r="K64" s="147" t="str">
        <f>IF(D64="","ZZZ9",IF(AND(#REF!&gt;0,#REF!&lt;5),D64&amp;#REF!,D64&amp;"9"))</f>
        <v>ZZZ9</v>
      </c>
      <c r="L64" s="148">
        <f t="shared" si="0"/>
        <v>999</v>
      </c>
      <c r="M64" s="161">
        <f t="shared" si="1"/>
        <v>999</v>
      </c>
      <c r="N64" s="157"/>
      <c r="O64" s="151"/>
      <c r="P64" s="150">
        <f t="shared" si="2"/>
        <v>999</v>
      </c>
      <c r="Q64" s="151"/>
    </row>
    <row r="65" spans="1:17" ht="18.899999999999999" customHeight="1" x14ac:dyDescent="0.25">
      <c r="A65" s="139">
        <v>59</v>
      </c>
      <c r="B65" s="164"/>
      <c r="C65" s="164"/>
      <c r="D65" s="145"/>
      <c r="E65" s="142"/>
      <c r="F65" s="151"/>
      <c r="G65" s="151"/>
      <c r="H65" s="154"/>
      <c r="I65" s="155"/>
      <c r="J65" s="146" t="e">
        <f>IF(AND(Q65="",#REF!&gt;0,#REF!&lt;5),K65,0)</f>
        <v>#REF!</v>
      </c>
      <c r="K65" s="147" t="str">
        <f>IF(D65="","ZZZ9",IF(AND(#REF!&gt;0,#REF!&lt;5),D65&amp;#REF!,D65&amp;"9"))</f>
        <v>ZZZ9</v>
      </c>
      <c r="L65" s="148">
        <f t="shared" si="0"/>
        <v>999</v>
      </c>
      <c r="M65" s="161">
        <f t="shared" si="1"/>
        <v>999</v>
      </c>
      <c r="N65" s="157"/>
      <c r="O65" s="151"/>
      <c r="P65" s="150">
        <f t="shared" si="2"/>
        <v>999</v>
      </c>
      <c r="Q65" s="151"/>
    </row>
    <row r="66" spans="1:17" ht="18.899999999999999" customHeight="1" x14ac:dyDescent="0.25">
      <c r="A66" s="139">
        <v>60</v>
      </c>
      <c r="B66" s="164"/>
      <c r="C66" s="164"/>
      <c r="D66" s="145"/>
      <c r="E66" s="142"/>
      <c r="F66" s="151"/>
      <c r="G66" s="151"/>
      <c r="H66" s="154"/>
      <c r="I66" s="155"/>
      <c r="J66" s="146" t="e">
        <f>IF(AND(Q66="",#REF!&gt;0,#REF!&lt;5),K66,0)</f>
        <v>#REF!</v>
      </c>
      <c r="K66" s="147" t="str">
        <f>IF(D66="","ZZZ9",IF(AND(#REF!&gt;0,#REF!&lt;5),D66&amp;#REF!,D66&amp;"9"))</f>
        <v>ZZZ9</v>
      </c>
      <c r="L66" s="148">
        <f t="shared" si="0"/>
        <v>999</v>
      </c>
      <c r="M66" s="161">
        <f t="shared" si="1"/>
        <v>999</v>
      </c>
      <c r="N66" s="157"/>
      <c r="O66" s="151"/>
      <c r="P66" s="150">
        <f t="shared" si="2"/>
        <v>999</v>
      </c>
      <c r="Q66" s="151"/>
    </row>
    <row r="67" spans="1:17" ht="18.899999999999999" customHeight="1" x14ac:dyDescent="0.25">
      <c r="A67" s="139">
        <v>61</v>
      </c>
      <c r="B67" s="164"/>
      <c r="C67" s="164"/>
      <c r="D67" s="145"/>
      <c r="E67" s="142"/>
      <c r="F67" s="151"/>
      <c r="G67" s="151"/>
      <c r="H67" s="154"/>
      <c r="I67" s="155"/>
      <c r="J67" s="146" t="e">
        <f>IF(AND(Q67="",#REF!&gt;0,#REF!&lt;5),K67,0)</f>
        <v>#REF!</v>
      </c>
      <c r="K67" s="147" t="str">
        <f>IF(D67="","ZZZ9",IF(AND(#REF!&gt;0,#REF!&lt;5),D67&amp;#REF!,D67&amp;"9"))</f>
        <v>ZZZ9</v>
      </c>
      <c r="L67" s="148">
        <f t="shared" si="0"/>
        <v>999</v>
      </c>
      <c r="M67" s="161">
        <f t="shared" si="1"/>
        <v>999</v>
      </c>
      <c r="N67" s="157"/>
      <c r="O67" s="151"/>
      <c r="P67" s="150">
        <f t="shared" si="2"/>
        <v>999</v>
      </c>
      <c r="Q67" s="151"/>
    </row>
    <row r="68" spans="1:17" ht="18.899999999999999" customHeight="1" x14ac:dyDescent="0.25">
      <c r="A68" s="139">
        <v>62</v>
      </c>
      <c r="B68" s="164"/>
      <c r="C68" s="164"/>
      <c r="D68" s="145"/>
      <c r="E68" s="142"/>
      <c r="F68" s="151"/>
      <c r="G68" s="151"/>
      <c r="H68" s="154"/>
      <c r="I68" s="155"/>
      <c r="J68" s="146" t="e">
        <f>IF(AND(Q68="",#REF!&gt;0,#REF!&lt;5),K68,0)</f>
        <v>#REF!</v>
      </c>
      <c r="K68" s="147" t="str">
        <f>IF(D68="","ZZZ9",IF(AND(#REF!&gt;0,#REF!&lt;5),D68&amp;#REF!,D68&amp;"9"))</f>
        <v>ZZZ9</v>
      </c>
      <c r="L68" s="148">
        <f t="shared" si="0"/>
        <v>999</v>
      </c>
      <c r="M68" s="161">
        <f t="shared" si="1"/>
        <v>999</v>
      </c>
      <c r="N68" s="157"/>
      <c r="O68" s="151"/>
      <c r="P68" s="150">
        <f t="shared" si="2"/>
        <v>999</v>
      </c>
      <c r="Q68" s="151"/>
    </row>
    <row r="69" spans="1:17" ht="18.899999999999999" customHeight="1" x14ac:dyDescent="0.25">
      <c r="A69" s="139">
        <v>63</v>
      </c>
      <c r="B69" s="164"/>
      <c r="C69" s="164"/>
      <c r="D69" s="145"/>
      <c r="E69" s="142"/>
      <c r="F69" s="151"/>
      <c r="G69" s="151"/>
      <c r="H69" s="154"/>
      <c r="I69" s="155"/>
      <c r="J69" s="146" t="e">
        <f>IF(AND(Q69="",#REF!&gt;0,#REF!&lt;5),K69,0)</f>
        <v>#REF!</v>
      </c>
      <c r="K69" s="147" t="str">
        <f>IF(D69="","ZZZ9",IF(AND(#REF!&gt;0,#REF!&lt;5),D69&amp;#REF!,D69&amp;"9"))</f>
        <v>ZZZ9</v>
      </c>
      <c r="L69" s="148">
        <f t="shared" si="0"/>
        <v>999</v>
      </c>
      <c r="M69" s="161">
        <f t="shared" si="1"/>
        <v>999</v>
      </c>
      <c r="N69" s="157"/>
      <c r="O69" s="151"/>
      <c r="P69" s="150">
        <f t="shared" si="2"/>
        <v>999</v>
      </c>
      <c r="Q69" s="151"/>
    </row>
    <row r="70" spans="1:17" ht="18.899999999999999" customHeight="1" x14ac:dyDescent="0.25">
      <c r="A70" s="139">
        <v>64</v>
      </c>
      <c r="B70" s="164"/>
      <c r="C70" s="164"/>
      <c r="D70" s="145"/>
      <c r="E70" s="142"/>
      <c r="F70" s="151"/>
      <c r="G70" s="151"/>
      <c r="H70" s="154"/>
      <c r="I70" s="155"/>
      <c r="J70" s="146" t="e">
        <f>IF(AND(Q70="",#REF!&gt;0,#REF!&lt;5),K70,0)</f>
        <v>#REF!</v>
      </c>
      <c r="K70" s="147" t="str">
        <f>IF(D70="","ZZZ9",IF(AND(#REF!&gt;0,#REF!&lt;5),D70&amp;#REF!,D70&amp;"9"))</f>
        <v>ZZZ9</v>
      </c>
      <c r="L70" s="148">
        <f t="shared" si="0"/>
        <v>999</v>
      </c>
      <c r="M70" s="161">
        <f t="shared" si="1"/>
        <v>999</v>
      </c>
      <c r="N70" s="157"/>
      <c r="O70" s="151"/>
      <c r="P70" s="150">
        <f t="shared" si="2"/>
        <v>999</v>
      </c>
      <c r="Q70" s="151"/>
    </row>
    <row r="71" spans="1:17" ht="18.899999999999999" customHeight="1" x14ac:dyDescent="0.25">
      <c r="A71" s="139">
        <v>65</v>
      </c>
      <c r="B71" s="164"/>
      <c r="C71" s="164"/>
      <c r="D71" s="145"/>
      <c r="E71" s="142"/>
      <c r="F71" s="151"/>
      <c r="G71" s="151"/>
      <c r="H71" s="154"/>
      <c r="I71" s="155"/>
      <c r="J71" s="146" t="e">
        <f>IF(AND(Q71="",#REF!&gt;0,#REF!&lt;5),K71,0)</f>
        <v>#REF!</v>
      </c>
      <c r="K71" s="147" t="str">
        <f>IF(D71="","ZZZ9",IF(AND(#REF!&gt;0,#REF!&lt;5),D71&amp;#REF!,D71&amp;"9"))</f>
        <v>ZZZ9</v>
      </c>
      <c r="L71" s="148">
        <f t="shared" si="0"/>
        <v>999</v>
      </c>
      <c r="M71" s="161">
        <f t="shared" si="1"/>
        <v>999</v>
      </c>
      <c r="N71" s="157"/>
      <c r="O71" s="151"/>
      <c r="P71" s="150">
        <f t="shared" si="2"/>
        <v>999</v>
      </c>
      <c r="Q71" s="151"/>
    </row>
    <row r="72" spans="1:17" ht="18.899999999999999" customHeight="1" x14ac:dyDescent="0.25">
      <c r="A72" s="139">
        <v>66</v>
      </c>
      <c r="B72" s="164"/>
      <c r="C72" s="164"/>
      <c r="D72" s="145"/>
      <c r="E72" s="142"/>
      <c r="F72" s="151"/>
      <c r="G72" s="151"/>
      <c r="H72" s="154"/>
      <c r="I72" s="155"/>
      <c r="J72" s="146" t="e">
        <f>IF(AND(Q72="",#REF!&gt;0,#REF!&lt;5),K72,0)</f>
        <v>#REF!</v>
      </c>
      <c r="K72" s="147" t="str">
        <f>IF(D72="","ZZZ9",IF(AND(#REF!&gt;0,#REF!&lt;5),D72&amp;#REF!,D72&amp;"9"))</f>
        <v>ZZZ9</v>
      </c>
      <c r="L72" s="148">
        <f t="shared" si="0"/>
        <v>999</v>
      </c>
      <c r="M72" s="161">
        <f t="shared" si="1"/>
        <v>999</v>
      </c>
      <c r="N72" s="157"/>
      <c r="O72" s="151"/>
      <c r="P72" s="150">
        <f t="shared" si="2"/>
        <v>999</v>
      </c>
      <c r="Q72" s="151"/>
    </row>
    <row r="73" spans="1:17" ht="18.899999999999999" customHeight="1" x14ac:dyDescent="0.25">
      <c r="A73" s="139">
        <v>67</v>
      </c>
      <c r="B73" s="164"/>
      <c r="C73" s="164"/>
      <c r="D73" s="145"/>
      <c r="E73" s="142"/>
      <c r="F73" s="151"/>
      <c r="G73" s="151"/>
      <c r="H73" s="154"/>
      <c r="I73" s="155"/>
      <c r="J73" s="146" t="e">
        <f>IF(AND(Q73="",#REF!&gt;0,#REF!&lt;5),K73,0)</f>
        <v>#REF!</v>
      </c>
      <c r="K73" s="147" t="str">
        <f>IF(D73="","ZZZ9",IF(AND(#REF!&gt;0,#REF!&lt;5),D73&amp;#REF!,D73&amp;"9"))</f>
        <v>ZZZ9</v>
      </c>
      <c r="L73" s="148">
        <f t="shared" si="0"/>
        <v>999</v>
      </c>
      <c r="M73" s="161">
        <f t="shared" si="1"/>
        <v>999</v>
      </c>
      <c r="N73" s="157"/>
      <c r="O73" s="151"/>
      <c r="P73" s="150">
        <f t="shared" si="2"/>
        <v>999</v>
      </c>
      <c r="Q73" s="151"/>
    </row>
    <row r="74" spans="1:17" ht="18.899999999999999" customHeight="1" x14ac:dyDescent="0.25">
      <c r="A74" s="139">
        <v>68</v>
      </c>
      <c r="B74" s="164"/>
      <c r="C74" s="164"/>
      <c r="D74" s="145"/>
      <c r="E74" s="142"/>
      <c r="F74" s="151"/>
      <c r="G74" s="151"/>
      <c r="H74" s="154"/>
      <c r="I74" s="155"/>
      <c r="J74" s="146" t="e">
        <f>IF(AND(Q74="",#REF!&gt;0,#REF!&lt;5),K74,0)</f>
        <v>#REF!</v>
      </c>
      <c r="K74" s="147" t="str">
        <f>IF(D74="","ZZZ9",IF(AND(#REF!&gt;0,#REF!&lt;5),D74&amp;#REF!,D74&amp;"9"))</f>
        <v>ZZZ9</v>
      </c>
      <c r="L74" s="148">
        <f t="shared" si="0"/>
        <v>999</v>
      </c>
      <c r="M74" s="161">
        <f t="shared" si="1"/>
        <v>999</v>
      </c>
      <c r="N74" s="157"/>
      <c r="O74" s="151"/>
      <c r="P74" s="150">
        <f t="shared" si="2"/>
        <v>999</v>
      </c>
      <c r="Q74" s="151"/>
    </row>
    <row r="75" spans="1:17" ht="18.899999999999999" customHeight="1" x14ac:dyDescent="0.25">
      <c r="A75" s="139">
        <v>69</v>
      </c>
      <c r="B75" s="164"/>
      <c r="C75" s="164"/>
      <c r="D75" s="145"/>
      <c r="E75" s="142"/>
      <c r="F75" s="151"/>
      <c r="G75" s="151"/>
      <c r="H75" s="154"/>
      <c r="I75" s="155"/>
      <c r="J75" s="146" t="e">
        <f>IF(AND(Q75="",#REF!&gt;0,#REF!&lt;5),K75,0)</f>
        <v>#REF!</v>
      </c>
      <c r="K75" s="147" t="str">
        <f>IF(D75="","ZZZ9",IF(AND(#REF!&gt;0,#REF!&lt;5),D75&amp;#REF!,D75&amp;"9"))</f>
        <v>ZZZ9</v>
      </c>
      <c r="L75" s="148">
        <f t="shared" si="0"/>
        <v>999</v>
      </c>
      <c r="M75" s="161">
        <f t="shared" si="1"/>
        <v>999</v>
      </c>
      <c r="N75" s="157"/>
      <c r="O75" s="151"/>
      <c r="P75" s="150">
        <f t="shared" si="2"/>
        <v>999</v>
      </c>
      <c r="Q75" s="151"/>
    </row>
    <row r="76" spans="1:17" ht="18.899999999999999" customHeight="1" x14ac:dyDescent="0.25">
      <c r="A76" s="139">
        <v>70</v>
      </c>
      <c r="B76" s="164"/>
      <c r="C76" s="164"/>
      <c r="D76" s="145"/>
      <c r="E76" s="142"/>
      <c r="F76" s="151"/>
      <c r="G76" s="151"/>
      <c r="H76" s="154"/>
      <c r="I76" s="155"/>
      <c r="J76" s="146" t="e">
        <f>IF(AND(Q76="",#REF!&gt;0,#REF!&lt;5),K76,0)</f>
        <v>#REF!</v>
      </c>
      <c r="K76" s="147" t="str">
        <f>IF(D76="","ZZZ9",IF(AND(#REF!&gt;0,#REF!&lt;5),D76&amp;#REF!,D76&amp;"9"))</f>
        <v>ZZZ9</v>
      </c>
      <c r="L76" s="148">
        <f t="shared" si="0"/>
        <v>999</v>
      </c>
      <c r="M76" s="161">
        <f t="shared" si="1"/>
        <v>999</v>
      </c>
      <c r="N76" s="157"/>
      <c r="O76" s="151"/>
      <c r="P76" s="150">
        <f t="shared" si="2"/>
        <v>999</v>
      </c>
      <c r="Q76" s="151"/>
    </row>
    <row r="77" spans="1:17" ht="18.899999999999999" customHeight="1" x14ac:dyDescent="0.25">
      <c r="A77" s="139">
        <v>71</v>
      </c>
      <c r="B77" s="164"/>
      <c r="C77" s="164"/>
      <c r="D77" s="145"/>
      <c r="E77" s="142"/>
      <c r="F77" s="151"/>
      <c r="G77" s="151"/>
      <c r="H77" s="154"/>
      <c r="I77" s="155"/>
      <c r="J77" s="146" t="e">
        <f>IF(AND(Q77="",#REF!&gt;0,#REF!&lt;5),K77,0)</f>
        <v>#REF!</v>
      </c>
      <c r="K77" s="147" t="str">
        <f>IF(D77="","ZZZ9",IF(AND(#REF!&gt;0,#REF!&lt;5),D77&amp;#REF!,D77&amp;"9"))</f>
        <v>ZZZ9</v>
      </c>
      <c r="L77" s="148">
        <f t="shared" si="0"/>
        <v>999</v>
      </c>
      <c r="M77" s="161">
        <f t="shared" si="1"/>
        <v>999</v>
      </c>
      <c r="N77" s="157"/>
      <c r="O77" s="151"/>
      <c r="P77" s="150">
        <f t="shared" si="2"/>
        <v>999</v>
      </c>
      <c r="Q77" s="151"/>
    </row>
    <row r="78" spans="1:17" ht="18.899999999999999" customHeight="1" x14ac:dyDescent="0.25">
      <c r="A78" s="139">
        <v>72</v>
      </c>
      <c r="B78" s="164"/>
      <c r="C78" s="164"/>
      <c r="D78" s="145"/>
      <c r="E78" s="142"/>
      <c r="F78" s="151"/>
      <c r="G78" s="151"/>
      <c r="H78" s="154"/>
      <c r="I78" s="155"/>
      <c r="J78" s="146" t="e">
        <f>IF(AND(Q78="",#REF!&gt;0,#REF!&lt;5),K78,0)</f>
        <v>#REF!</v>
      </c>
      <c r="K78" s="147" t="str">
        <f>IF(D78="","ZZZ9",IF(AND(#REF!&gt;0,#REF!&lt;5),D78&amp;#REF!,D78&amp;"9"))</f>
        <v>ZZZ9</v>
      </c>
      <c r="L78" s="148">
        <f t="shared" si="0"/>
        <v>999</v>
      </c>
      <c r="M78" s="161">
        <f t="shared" si="1"/>
        <v>999</v>
      </c>
      <c r="N78" s="157"/>
      <c r="O78" s="151"/>
      <c r="P78" s="150">
        <f t="shared" si="2"/>
        <v>999</v>
      </c>
      <c r="Q78" s="151"/>
    </row>
    <row r="79" spans="1:17" ht="18.899999999999999" customHeight="1" x14ac:dyDescent="0.25">
      <c r="A79" s="139">
        <v>73</v>
      </c>
      <c r="B79" s="164"/>
      <c r="C79" s="164"/>
      <c r="D79" s="145"/>
      <c r="E79" s="142"/>
      <c r="F79" s="151"/>
      <c r="G79" s="151"/>
      <c r="H79" s="154"/>
      <c r="I79" s="155"/>
      <c r="J79" s="146" t="e">
        <f>IF(AND(Q79="",#REF!&gt;0,#REF!&lt;5),K79,0)</f>
        <v>#REF!</v>
      </c>
      <c r="K79" s="147" t="str">
        <f>IF(D79="","ZZZ9",IF(AND(#REF!&gt;0,#REF!&lt;5),D79&amp;#REF!,D79&amp;"9"))</f>
        <v>ZZZ9</v>
      </c>
      <c r="L79" s="148">
        <f t="shared" si="0"/>
        <v>999</v>
      </c>
      <c r="M79" s="161">
        <f t="shared" si="1"/>
        <v>999</v>
      </c>
      <c r="N79" s="157"/>
      <c r="O79" s="151"/>
      <c r="P79" s="150">
        <f t="shared" si="2"/>
        <v>999</v>
      </c>
      <c r="Q79" s="151"/>
    </row>
    <row r="80" spans="1:17" ht="18.899999999999999" customHeight="1" x14ac:dyDescent="0.25">
      <c r="A80" s="139">
        <v>74</v>
      </c>
      <c r="B80" s="164"/>
      <c r="C80" s="164"/>
      <c r="D80" s="145"/>
      <c r="E80" s="142"/>
      <c r="F80" s="151"/>
      <c r="G80" s="151"/>
      <c r="H80" s="154"/>
      <c r="I80" s="155"/>
      <c r="J80" s="146" t="e">
        <f>IF(AND(Q80="",#REF!&gt;0,#REF!&lt;5),K80,0)</f>
        <v>#REF!</v>
      </c>
      <c r="K80" s="147" t="str">
        <f>IF(D80="","ZZZ9",IF(AND(#REF!&gt;0,#REF!&lt;5),D80&amp;#REF!,D80&amp;"9"))</f>
        <v>ZZZ9</v>
      </c>
      <c r="L80" s="148">
        <f t="shared" si="0"/>
        <v>999</v>
      </c>
      <c r="M80" s="161">
        <f t="shared" si="1"/>
        <v>999</v>
      </c>
      <c r="N80" s="157"/>
      <c r="O80" s="151"/>
      <c r="P80" s="150">
        <f t="shared" si="2"/>
        <v>999</v>
      </c>
      <c r="Q80" s="151"/>
    </row>
    <row r="81" spans="1:17" ht="18.899999999999999" customHeight="1" x14ac:dyDescent="0.25">
      <c r="A81" s="139">
        <v>75</v>
      </c>
      <c r="B81" s="164"/>
      <c r="C81" s="164"/>
      <c r="D81" s="145"/>
      <c r="E81" s="142"/>
      <c r="F81" s="151"/>
      <c r="G81" s="151"/>
      <c r="H81" s="154"/>
      <c r="I81" s="155"/>
      <c r="J81" s="146" t="e">
        <f>IF(AND(Q81="",#REF!&gt;0,#REF!&lt;5),K81,0)</f>
        <v>#REF!</v>
      </c>
      <c r="K81" s="147" t="str">
        <f>IF(D81="","ZZZ9",IF(AND(#REF!&gt;0,#REF!&lt;5),D81&amp;#REF!,D81&amp;"9"))</f>
        <v>ZZZ9</v>
      </c>
      <c r="L81" s="148">
        <f t="shared" si="0"/>
        <v>999</v>
      </c>
      <c r="M81" s="161">
        <f t="shared" si="1"/>
        <v>999</v>
      </c>
      <c r="N81" s="157"/>
      <c r="O81" s="151"/>
      <c r="P81" s="150">
        <f t="shared" si="2"/>
        <v>999</v>
      </c>
      <c r="Q81" s="151"/>
    </row>
    <row r="82" spans="1:17" ht="18.899999999999999" customHeight="1" x14ac:dyDescent="0.25">
      <c r="A82" s="139">
        <v>76</v>
      </c>
      <c r="B82" s="164"/>
      <c r="C82" s="164"/>
      <c r="D82" s="145"/>
      <c r="E82" s="142"/>
      <c r="F82" s="151"/>
      <c r="G82" s="151"/>
      <c r="H82" s="154"/>
      <c r="I82" s="155"/>
      <c r="J82" s="146" t="e">
        <f>IF(AND(Q82="",#REF!&gt;0,#REF!&lt;5),K82,0)</f>
        <v>#REF!</v>
      </c>
      <c r="K82" s="147" t="str">
        <f>IF(D82="","ZZZ9",IF(AND(#REF!&gt;0,#REF!&lt;5),D82&amp;#REF!,D82&amp;"9"))</f>
        <v>ZZZ9</v>
      </c>
      <c r="L82" s="148">
        <f t="shared" si="0"/>
        <v>999</v>
      </c>
      <c r="M82" s="161">
        <f t="shared" si="1"/>
        <v>999</v>
      </c>
      <c r="N82" s="157"/>
      <c r="O82" s="151"/>
      <c r="P82" s="150">
        <f t="shared" si="2"/>
        <v>999</v>
      </c>
      <c r="Q82" s="151"/>
    </row>
    <row r="83" spans="1:17" ht="18.899999999999999" customHeight="1" x14ac:dyDescent="0.25">
      <c r="A83" s="139">
        <v>77</v>
      </c>
      <c r="B83" s="164"/>
      <c r="C83" s="164"/>
      <c r="D83" s="145"/>
      <c r="E83" s="142"/>
      <c r="F83" s="151"/>
      <c r="G83" s="151"/>
      <c r="H83" s="154"/>
      <c r="I83" s="155"/>
      <c r="J83" s="146" t="e">
        <f>IF(AND(Q83="",#REF!&gt;0,#REF!&lt;5),K83,0)</f>
        <v>#REF!</v>
      </c>
      <c r="K83" s="147" t="str">
        <f>IF(D83="","ZZZ9",IF(AND(#REF!&gt;0,#REF!&lt;5),D83&amp;#REF!,D83&amp;"9"))</f>
        <v>ZZZ9</v>
      </c>
      <c r="L83" s="148">
        <f t="shared" si="0"/>
        <v>999</v>
      </c>
      <c r="M83" s="161">
        <f t="shared" si="1"/>
        <v>999</v>
      </c>
      <c r="N83" s="157"/>
      <c r="O83" s="151"/>
      <c r="P83" s="150">
        <f t="shared" si="2"/>
        <v>999</v>
      </c>
      <c r="Q83" s="151"/>
    </row>
    <row r="84" spans="1:17" ht="18.899999999999999" customHeight="1" x14ac:dyDescent="0.25">
      <c r="A84" s="139">
        <v>78</v>
      </c>
      <c r="B84" s="164"/>
      <c r="C84" s="164"/>
      <c r="D84" s="145"/>
      <c r="E84" s="142"/>
      <c r="F84" s="151"/>
      <c r="G84" s="151"/>
      <c r="H84" s="154"/>
      <c r="I84" s="155"/>
      <c r="J84" s="146" t="e">
        <f>IF(AND(Q84="",#REF!&gt;0,#REF!&lt;5),K84,0)</f>
        <v>#REF!</v>
      </c>
      <c r="K84" s="147" t="str">
        <f>IF(D84="","ZZZ9",IF(AND(#REF!&gt;0,#REF!&lt;5),D84&amp;#REF!,D84&amp;"9"))</f>
        <v>ZZZ9</v>
      </c>
      <c r="L84" s="148">
        <f t="shared" si="0"/>
        <v>999</v>
      </c>
      <c r="M84" s="161">
        <f t="shared" si="1"/>
        <v>999</v>
      </c>
      <c r="N84" s="157"/>
      <c r="O84" s="151"/>
      <c r="P84" s="150">
        <f t="shared" si="2"/>
        <v>999</v>
      </c>
      <c r="Q84" s="151"/>
    </row>
    <row r="85" spans="1:17" ht="18.899999999999999" customHeight="1" x14ac:dyDescent="0.25">
      <c r="A85" s="139">
        <v>79</v>
      </c>
      <c r="B85" s="164"/>
      <c r="C85" s="164"/>
      <c r="D85" s="145"/>
      <c r="E85" s="142"/>
      <c r="F85" s="151"/>
      <c r="G85" s="151"/>
      <c r="H85" s="154"/>
      <c r="I85" s="155"/>
      <c r="J85" s="146" t="e">
        <f>IF(AND(Q85="",#REF!&gt;0,#REF!&lt;5),K85,0)</f>
        <v>#REF!</v>
      </c>
      <c r="K85" s="147" t="str">
        <f>IF(D85="","ZZZ9",IF(AND(#REF!&gt;0,#REF!&lt;5),D85&amp;#REF!,D85&amp;"9"))</f>
        <v>ZZZ9</v>
      </c>
      <c r="L85" s="148">
        <f t="shared" si="0"/>
        <v>999</v>
      </c>
      <c r="M85" s="161">
        <f t="shared" si="1"/>
        <v>999</v>
      </c>
      <c r="N85" s="157"/>
      <c r="O85" s="151"/>
      <c r="P85" s="150">
        <f t="shared" si="2"/>
        <v>999</v>
      </c>
      <c r="Q85" s="151"/>
    </row>
    <row r="86" spans="1:17" ht="18.899999999999999" customHeight="1" x14ac:dyDescent="0.25">
      <c r="A86" s="139">
        <v>80</v>
      </c>
      <c r="B86" s="164"/>
      <c r="C86" s="164"/>
      <c r="D86" s="145"/>
      <c r="E86" s="142"/>
      <c r="F86" s="151"/>
      <c r="G86" s="151"/>
      <c r="H86" s="154"/>
      <c r="I86" s="155"/>
      <c r="J86" s="146" t="e">
        <f>IF(AND(Q86="",#REF!&gt;0,#REF!&lt;5),K86,0)</f>
        <v>#REF!</v>
      </c>
      <c r="K86" s="147" t="str">
        <f>IF(D86="","ZZZ9",IF(AND(#REF!&gt;0,#REF!&lt;5),D86&amp;#REF!,D86&amp;"9"))</f>
        <v>ZZZ9</v>
      </c>
      <c r="L86" s="148">
        <f t="shared" si="0"/>
        <v>999</v>
      </c>
      <c r="M86" s="161">
        <f t="shared" si="1"/>
        <v>999</v>
      </c>
      <c r="N86" s="157"/>
      <c r="O86" s="151"/>
      <c r="P86" s="150">
        <f t="shared" si="2"/>
        <v>999</v>
      </c>
      <c r="Q86" s="151"/>
    </row>
    <row r="87" spans="1:17" ht="18.899999999999999" customHeight="1" x14ac:dyDescent="0.25">
      <c r="A87" s="139">
        <v>81</v>
      </c>
      <c r="B87" s="164"/>
      <c r="C87" s="164"/>
      <c r="D87" s="145"/>
      <c r="E87" s="142"/>
      <c r="F87" s="151"/>
      <c r="G87" s="151"/>
      <c r="H87" s="154"/>
      <c r="I87" s="155"/>
      <c r="J87" s="146" t="e">
        <f>IF(AND(Q87="",#REF!&gt;0,#REF!&lt;5),K87,0)</f>
        <v>#REF!</v>
      </c>
      <c r="K87" s="147" t="str">
        <f>IF(D87="","ZZZ9",IF(AND(#REF!&gt;0,#REF!&lt;5),D87&amp;#REF!,D87&amp;"9"))</f>
        <v>ZZZ9</v>
      </c>
      <c r="L87" s="148">
        <f t="shared" si="0"/>
        <v>999</v>
      </c>
      <c r="M87" s="161">
        <f t="shared" si="1"/>
        <v>999</v>
      </c>
      <c r="N87" s="157"/>
      <c r="O87" s="151"/>
      <c r="P87" s="150">
        <f t="shared" si="2"/>
        <v>999</v>
      </c>
      <c r="Q87" s="151"/>
    </row>
    <row r="88" spans="1:17" ht="18.899999999999999" customHeight="1" x14ac:dyDescent="0.25">
      <c r="A88" s="139">
        <v>82</v>
      </c>
      <c r="B88" s="164"/>
      <c r="C88" s="164"/>
      <c r="D88" s="145"/>
      <c r="E88" s="142"/>
      <c r="F88" s="151"/>
      <c r="G88" s="151"/>
      <c r="H88" s="154"/>
      <c r="I88" s="155"/>
      <c r="J88" s="146" t="e">
        <f>IF(AND(Q88="",#REF!&gt;0,#REF!&lt;5),K88,0)</f>
        <v>#REF!</v>
      </c>
      <c r="K88" s="147" t="str">
        <f>IF(D88="","ZZZ9",IF(AND(#REF!&gt;0,#REF!&lt;5),D88&amp;#REF!,D88&amp;"9"))</f>
        <v>ZZZ9</v>
      </c>
      <c r="L88" s="148">
        <f t="shared" si="0"/>
        <v>999</v>
      </c>
      <c r="M88" s="161">
        <f t="shared" si="1"/>
        <v>999</v>
      </c>
      <c r="N88" s="157"/>
      <c r="O88" s="151"/>
      <c r="P88" s="150">
        <f t="shared" si="2"/>
        <v>999</v>
      </c>
      <c r="Q88" s="151"/>
    </row>
    <row r="89" spans="1:17" ht="18.899999999999999" customHeight="1" x14ac:dyDescent="0.25">
      <c r="A89" s="139">
        <v>83</v>
      </c>
      <c r="B89" s="164"/>
      <c r="C89" s="164"/>
      <c r="D89" s="145"/>
      <c r="E89" s="142"/>
      <c r="F89" s="151"/>
      <c r="G89" s="151"/>
      <c r="H89" s="154"/>
      <c r="I89" s="155"/>
      <c r="J89" s="146" t="e">
        <f>IF(AND(Q89="",#REF!&gt;0,#REF!&lt;5),K89,0)</f>
        <v>#REF!</v>
      </c>
      <c r="K89" s="147" t="str">
        <f>IF(D89="","ZZZ9",IF(AND(#REF!&gt;0,#REF!&lt;5),D89&amp;#REF!,D89&amp;"9"))</f>
        <v>ZZZ9</v>
      </c>
      <c r="L89" s="148">
        <f t="shared" si="0"/>
        <v>999</v>
      </c>
      <c r="M89" s="161">
        <f t="shared" si="1"/>
        <v>999</v>
      </c>
      <c r="N89" s="157"/>
      <c r="O89" s="151"/>
      <c r="P89" s="150">
        <f t="shared" si="2"/>
        <v>999</v>
      </c>
      <c r="Q89" s="151"/>
    </row>
    <row r="90" spans="1:17" ht="18.899999999999999" customHeight="1" x14ac:dyDescent="0.25">
      <c r="A90" s="139">
        <v>84</v>
      </c>
      <c r="B90" s="164"/>
      <c r="C90" s="164"/>
      <c r="D90" s="145"/>
      <c r="E90" s="142"/>
      <c r="F90" s="151"/>
      <c r="G90" s="151"/>
      <c r="H90" s="154"/>
      <c r="I90" s="155"/>
      <c r="J90" s="146" t="e">
        <f>IF(AND(Q90="",#REF!&gt;0,#REF!&lt;5),K90,0)</f>
        <v>#REF!</v>
      </c>
      <c r="K90" s="147" t="str">
        <f>IF(D90="","ZZZ9",IF(AND(#REF!&gt;0,#REF!&lt;5),D90&amp;#REF!,D90&amp;"9"))</f>
        <v>ZZZ9</v>
      </c>
      <c r="L90" s="148">
        <f t="shared" si="0"/>
        <v>999</v>
      </c>
      <c r="M90" s="161">
        <f t="shared" si="1"/>
        <v>999</v>
      </c>
      <c r="N90" s="157"/>
      <c r="O90" s="151"/>
      <c r="P90" s="150">
        <f t="shared" si="2"/>
        <v>999</v>
      </c>
      <c r="Q90" s="151"/>
    </row>
    <row r="91" spans="1:17" ht="18.899999999999999" customHeight="1" x14ac:dyDescent="0.25">
      <c r="A91" s="139">
        <v>85</v>
      </c>
      <c r="B91" s="164"/>
      <c r="C91" s="164"/>
      <c r="D91" s="145"/>
      <c r="E91" s="142"/>
      <c r="F91" s="151"/>
      <c r="G91" s="151"/>
      <c r="H91" s="154"/>
      <c r="I91" s="155"/>
      <c r="J91" s="146" t="e">
        <f>IF(AND(Q91="",#REF!&gt;0,#REF!&lt;5),K91,0)</f>
        <v>#REF!</v>
      </c>
      <c r="K91" s="147" t="str">
        <f>IF(D91="","ZZZ9",IF(AND(#REF!&gt;0,#REF!&lt;5),D91&amp;#REF!,D91&amp;"9"))</f>
        <v>ZZZ9</v>
      </c>
      <c r="L91" s="148">
        <f t="shared" si="0"/>
        <v>999</v>
      </c>
      <c r="M91" s="161">
        <f t="shared" si="1"/>
        <v>999</v>
      </c>
      <c r="N91" s="157"/>
      <c r="O91" s="151"/>
      <c r="P91" s="150">
        <f t="shared" si="2"/>
        <v>999</v>
      </c>
      <c r="Q91" s="151"/>
    </row>
    <row r="92" spans="1:17" ht="18.899999999999999" customHeight="1" x14ac:dyDescent="0.25">
      <c r="A92" s="139">
        <v>86</v>
      </c>
      <c r="B92" s="164"/>
      <c r="C92" s="164"/>
      <c r="D92" s="145"/>
      <c r="E92" s="142"/>
      <c r="F92" s="151"/>
      <c r="G92" s="151"/>
      <c r="H92" s="154"/>
      <c r="I92" s="155"/>
      <c r="J92" s="146" t="e">
        <f>IF(AND(Q92="",#REF!&gt;0,#REF!&lt;5),K92,0)</f>
        <v>#REF!</v>
      </c>
      <c r="K92" s="147" t="str">
        <f>IF(D92="","ZZZ9",IF(AND(#REF!&gt;0,#REF!&lt;5),D92&amp;#REF!,D92&amp;"9"))</f>
        <v>ZZZ9</v>
      </c>
      <c r="L92" s="148">
        <f t="shared" si="0"/>
        <v>999</v>
      </c>
      <c r="M92" s="161">
        <f t="shared" si="1"/>
        <v>999</v>
      </c>
      <c r="N92" s="157"/>
      <c r="O92" s="151"/>
      <c r="P92" s="150">
        <f t="shared" si="2"/>
        <v>999</v>
      </c>
      <c r="Q92" s="151"/>
    </row>
    <row r="93" spans="1:17" ht="18.899999999999999" customHeight="1" x14ac:dyDescent="0.25">
      <c r="A93" s="139">
        <v>87</v>
      </c>
      <c r="B93" s="164"/>
      <c r="C93" s="164"/>
      <c r="D93" s="145"/>
      <c r="E93" s="142"/>
      <c r="F93" s="151"/>
      <c r="G93" s="151"/>
      <c r="H93" s="154"/>
      <c r="I93" s="155"/>
      <c r="J93" s="146" t="e">
        <f>IF(AND(Q93="",#REF!&gt;0,#REF!&lt;5),K93,0)</f>
        <v>#REF!</v>
      </c>
      <c r="K93" s="147" t="str">
        <f>IF(D93="","ZZZ9",IF(AND(#REF!&gt;0,#REF!&lt;5),D93&amp;#REF!,D93&amp;"9"))</f>
        <v>ZZZ9</v>
      </c>
      <c r="L93" s="148">
        <f t="shared" si="0"/>
        <v>999</v>
      </c>
      <c r="M93" s="161">
        <f t="shared" si="1"/>
        <v>999</v>
      </c>
      <c r="N93" s="157"/>
      <c r="O93" s="151"/>
      <c r="P93" s="150">
        <f t="shared" si="2"/>
        <v>999</v>
      </c>
      <c r="Q93" s="151"/>
    </row>
    <row r="94" spans="1:17" ht="18.899999999999999" customHeight="1" x14ac:dyDescent="0.25">
      <c r="A94" s="139">
        <v>88</v>
      </c>
      <c r="B94" s="164"/>
      <c r="C94" s="164"/>
      <c r="D94" s="145"/>
      <c r="E94" s="142"/>
      <c r="F94" s="151"/>
      <c r="G94" s="151"/>
      <c r="H94" s="154"/>
      <c r="I94" s="155"/>
      <c r="J94" s="146" t="e">
        <f>IF(AND(Q94="",#REF!&gt;0,#REF!&lt;5),K94,0)</f>
        <v>#REF!</v>
      </c>
      <c r="K94" s="147" t="str">
        <f>IF(D94="","ZZZ9",IF(AND(#REF!&gt;0,#REF!&lt;5),D94&amp;#REF!,D94&amp;"9"))</f>
        <v>ZZZ9</v>
      </c>
      <c r="L94" s="148">
        <f t="shared" si="0"/>
        <v>999</v>
      </c>
      <c r="M94" s="161">
        <f t="shared" si="1"/>
        <v>999</v>
      </c>
      <c r="N94" s="157"/>
      <c r="O94" s="151"/>
      <c r="P94" s="150">
        <f t="shared" si="2"/>
        <v>999</v>
      </c>
      <c r="Q94" s="151"/>
    </row>
    <row r="95" spans="1:17" ht="18.899999999999999" customHeight="1" x14ac:dyDescent="0.25">
      <c r="A95" s="139">
        <v>89</v>
      </c>
      <c r="B95" s="164"/>
      <c r="C95" s="164"/>
      <c r="D95" s="145"/>
      <c r="E95" s="142"/>
      <c r="F95" s="151"/>
      <c r="G95" s="151"/>
      <c r="H95" s="154"/>
      <c r="I95" s="155"/>
      <c r="J95" s="146" t="e">
        <f>IF(AND(Q95="",#REF!&gt;0,#REF!&lt;5),K95,0)</f>
        <v>#REF!</v>
      </c>
      <c r="K95" s="147" t="str">
        <f>IF(D95="","ZZZ9",IF(AND(#REF!&gt;0,#REF!&lt;5),D95&amp;#REF!,D95&amp;"9"))</f>
        <v>ZZZ9</v>
      </c>
      <c r="L95" s="148">
        <f t="shared" si="0"/>
        <v>999</v>
      </c>
      <c r="M95" s="161">
        <f t="shared" si="1"/>
        <v>999</v>
      </c>
      <c r="N95" s="157"/>
      <c r="O95" s="151"/>
      <c r="P95" s="150">
        <f t="shared" si="2"/>
        <v>999</v>
      </c>
      <c r="Q95" s="151"/>
    </row>
    <row r="96" spans="1:17" ht="18.899999999999999" customHeight="1" x14ac:dyDescent="0.25">
      <c r="A96" s="139">
        <v>90</v>
      </c>
      <c r="B96" s="164"/>
      <c r="C96" s="164"/>
      <c r="D96" s="145"/>
      <c r="E96" s="142"/>
      <c r="F96" s="151"/>
      <c r="G96" s="151"/>
      <c r="H96" s="154"/>
      <c r="I96" s="155"/>
      <c r="J96" s="146" t="e">
        <f>IF(AND(Q96="",#REF!&gt;0,#REF!&lt;5),K96,0)</f>
        <v>#REF!</v>
      </c>
      <c r="K96" s="147" t="str">
        <f>IF(D96="","ZZZ9",IF(AND(#REF!&gt;0,#REF!&lt;5),D96&amp;#REF!,D96&amp;"9"))</f>
        <v>ZZZ9</v>
      </c>
      <c r="L96" s="148">
        <f t="shared" si="0"/>
        <v>999</v>
      </c>
      <c r="M96" s="161">
        <f t="shared" si="1"/>
        <v>999</v>
      </c>
      <c r="N96" s="157"/>
      <c r="O96" s="151"/>
      <c r="P96" s="150">
        <f t="shared" si="2"/>
        <v>999</v>
      </c>
      <c r="Q96" s="151"/>
    </row>
    <row r="97" spans="1:17" ht="18.899999999999999" customHeight="1" x14ac:dyDescent="0.25">
      <c r="A97" s="139">
        <v>91</v>
      </c>
      <c r="B97" s="164"/>
      <c r="C97" s="164"/>
      <c r="D97" s="145"/>
      <c r="E97" s="142"/>
      <c r="F97" s="151"/>
      <c r="G97" s="151"/>
      <c r="H97" s="154"/>
      <c r="I97" s="155"/>
      <c r="J97" s="146" t="e">
        <f>IF(AND(Q97="",#REF!&gt;0,#REF!&lt;5),K97,0)</f>
        <v>#REF!</v>
      </c>
      <c r="K97" s="147" t="str">
        <f>IF(D97="","ZZZ9",IF(AND(#REF!&gt;0,#REF!&lt;5),D97&amp;#REF!,D97&amp;"9"))</f>
        <v>ZZZ9</v>
      </c>
      <c r="L97" s="148">
        <f t="shared" si="0"/>
        <v>999</v>
      </c>
      <c r="M97" s="161">
        <f t="shared" si="1"/>
        <v>999</v>
      </c>
      <c r="N97" s="157"/>
      <c r="O97" s="151"/>
      <c r="P97" s="150">
        <f t="shared" si="2"/>
        <v>999</v>
      </c>
      <c r="Q97" s="151"/>
    </row>
    <row r="98" spans="1:17" ht="18.899999999999999" customHeight="1" x14ac:dyDescent="0.25">
      <c r="A98" s="139">
        <v>92</v>
      </c>
      <c r="B98" s="164"/>
      <c r="C98" s="164"/>
      <c r="D98" s="145"/>
      <c r="E98" s="142"/>
      <c r="F98" s="151"/>
      <c r="G98" s="151"/>
      <c r="H98" s="154"/>
      <c r="I98" s="155"/>
      <c r="J98" s="146" t="e">
        <f>IF(AND(Q98="",#REF!&gt;0,#REF!&lt;5),K98,0)</f>
        <v>#REF!</v>
      </c>
      <c r="K98" s="147" t="str">
        <f>IF(D98="","ZZZ9",IF(AND(#REF!&gt;0,#REF!&lt;5),D98&amp;#REF!,D98&amp;"9"))</f>
        <v>ZZZ9</v>
      </c>
      <c r="L98" s="148">
        <f t="shared" si="0"/>
        <v>999</v>
      </c>
      <c r="M98" s="161">
        <f t="shared" si="1"/>
        <v>999</v>
      </c>
      <c r="N98" s="157"/>
      <c r="O98" s="151"/>
      <c r="P98" s="150">
        <f t="shared" si="2"/>
        <v>999</v>
      </c>
      <c r="Q98" s="151"/>
    </row>
    <row r="99" spans="1:17" ht="18.899999999999999" customHeight="1" x14ac:dyDescent="0.25">
      <c r="A99" s="139">
        <v>93</v>
      </c>
      <c r="B99" s="164"/>
      <c r="C99" s="164"/>
      <c r="D99" s="145"/>
      <c r="E99" s="142"/>
      <c r="F99" s="151"/>
      <c r="G99" s="151"/>
      <c r="H99" s="154"/>
      <c r="I99" s="155"/>
      <c r="J99" s="146" t="e">
        <f>IF(AND(Q99="",#REF!&gt;0,#REF!&lt;5),K99,0)</f>
        <v>#REF!</v>
      </c>
      <c r="K99" s="147" t="str">
        <f>IF(D99="","ZZZ9",IF(AND(#REF!&gt;0,#REF!&lt;5),D99&amp;#REF!,D99&amp;"9"))</f>
        <v>ZZZ9</v>
      </c>
      <c r="L99" s="148">
        <f t="shared" si="0"/>
        <v>999</v>
      </c>
      <c r="M99" s="161">
        <f t="shared" si="1"/>
        <v>999</v>
      </c>
      <c r="N99" s="157"/>
      <c r="O99" s="151"/>
      <c r="P99" s="150">
        <f t="shared" si="2"/>
        <v>999</v>
      </c>
      <c r="Q99" s="151"/>
    </row>
    <row r="100" spans="1:17" ht="18.899999999999999" customHeight="1" x14ac:dyDescent="0.25">
      <c r="A100" s="139">
        <v>94</v>
      </c>
      <c r="B100" s="164"/>
      <c r="C100" s="164"/>
      <c r="D100" s="145"/>
      <c r="E100" s="142"/>
      <c r="F100" s="151"/>
      <c r="G100" s="151"/>
      <c r="H100" s="154"/>
      <c r="I100" s="155"/>
      <c r="J100" s="146" t="e">
        <f>IF(AND(Q100="",#REF!&gt;0,#REF!&lt;5),K100,0)</f>
        <v>#REF!</v>
      </c>
      <c r="K100" s="147" t="str">
        <f>IF(D100="","ZZZ9",IF(AND(#REF!&gt;0,#REF!&lt;5),D100&amp;#REF!,D100&amp;"9"))</f>
        <v>ZZZ9</v>
      </c>
      <c r="L100" s="148">
        <f t="shared" si="0"/>
        <v>999</v>
      </c>
      <c r="M100" s="161">
        <f t="shared" si="1"/>
        <v>999</v>
      </c>
      <c r="N100" s="157"/>
      <c r="O100" s="151"/>
      <c r="P100" s="150">
        <f t="shared" si="2"/>
        <v>999</v>
      </c>
      <c r="Q100" s="151"/>
    </row>
    <row r="101" spans="1:17" ht="18.899999999999999" customHeight="1" x14ac:dyDescent="0.25">
      <c r="A101" s="139">
        <v>95</v>
      </c>
      <c r="B101" s="164"/>
      <c r="C101" s="164"/>
      <c r="D101" s="145"/>
      <c r="E101" s="142"/>
      <c r="F101" s="151"/>
      <c r="G101" s="151"/>
      <c r="H101" s="154"/>
      <c r="I101" s="155"/>
      <c r="J101" s="146" t="e">
        <f>IF(AND(Q101="",#REF!&gt;0,#REF!&lt;5),K101,0)</f>
        <v>#REF!</v>
      </c>
      <c r="K101" s="147" t="str">
        <f>IF(D101="","ZZZ9",IF(AND(#REF!&gt;0,#REF!&lt;5),D101&amp;#REF!,D101&amp;"9"))</f>
        <v>ZZZ9</v>
      </c>
      <c r="L101" s="148">
        <f t="shared" si="0"/>
        <v>999</v>
      </c>
      <c r="M101" s="161">
        <f t="shared" si="1"/>
        <v>999</v>
      </c>
      <c r="N101" s="157"/>
      <c r="O101" s="151"/>
      <c r="P101" s="150">
        <f t="shared" si="2"/>
        <v>999</v>
      </c>
      <c r="Q101" s="151"/>
    </row>
    <row r="102" spans="1:17" ht="18.899999999999999" customHeight="1" x14ac:dyDescent="0.25">
      <c r="A102" s="139">
        <v>96</v>
      </c>
      <c r="B102" s="164"/>
      <c r="C102" s="164"/>
      <c r="D102" s="145"/>
      <c r="E102" s="142"/>
      <c r="F102" s="151"/>
      <c r="G102" s="151"/>
      <c r="H102" s="154"/>
      <c r="I102" s="155"/>
      <c r="J102" s="146" t="e">
        <f>IF(AND(Q102="",#REF!&gt;0,#REF!&lt;5),K102,0)</f>
        <v>#REF!</v>
      </c>
      <c r="K102" s="147" t="str">
        <f>IF(D102="","ZZZ9",IF(AND(#REF!&gt;0,#REF!&lt;5),D102&amp;#REF!,D102&amp;"9"))</f>
        <v>ZZZ9</v>
      </c>
      <c r="L102" s="148">
        <f t="shared" si="0"/>
        <v>999</v>
      </c>
      <c r="M102" s="161">
        <f t="shared" si="1"/>
        <v>999</v>
      </c>
      <c r="N102" s="157"/>
      <c r="O102" s="151"/>
      <c r="P102" s="150">
        <f t="shared" si="2"/>
        <v>999</v>
      </c>
      <c r="Q102" s="151"/>
    </row>
    <row r="103" spans="1:17" ht="18.899999999999999" customHeight="1" x14ac:dyDescent="0.25">
      <c r="A103" s="139">
        <v>97</v>
      </c>
      <c r="B103" s="164"/>
      <c r="C103" s="164"/>
      <c r="D103" s="145"/>
      <c r="E103" s="142"/>
      <c r="F103" s="151"/>
      <c r="G103" s="151"/>
      <c r="H103" s="154"/>
      <c r="I103" s="155"/>
      <c r="J103" s="146" t="e">
        <f>IF(AND(Q103="",#REF!&gt;0,#REF!&lt;5),K103,0)</f>
        <v>#REF!</v>
      </c>
      <c r="K103" s="147" t="str">
        <f>IF(D103="","ZZZ9",IF(AND(#REF!&gt;0,#REF!&lt;5),D103&amp;#REF!,D103&amp;"9"))</f>
        <v>ZZZ9</v>
      </c>
      <c r="L103" s="148">
        <f t="shared" si="0"/>
        <v>999</v>
      </c>
      <c r="M103" s="161">
        <f t="shared" si="1"/>
        <v>999</v>
      </c>
      <c r="N103" s="157"/>
      <c r="O103" s="151"/>
      <c r="P103" s="150">
        <f t="shared" si="2"/>
        <v>999</v>
      </c>
      <c r="Q103" s="151"/>
    </row>
    <row r="104" spans="1:17" ht="18.899999999999999" customHeight="1" x14ac:dyDescent="0.25">
      <c r="A104" s="139">
        <v>98</v>
      </c>
      <c r="B104" s="164"/>
      <c r="C104" s="164"/>
      <c r="D104" s="145"/>
      <c r="E104" s="142"/>
      <c r="F104" s="151"/>
      <c r="G104" s="151"/>
      <c r="H104" s="154"/>
      <c r="I104" s="155"/>
      <c r="J104" s="146" t="e">
        <f>IF(AND(Q104="",#REF!&gt;0,#REF!&lt;5),K104,0)</f>
        <v>#REF!</v>
      </c>
      <c r="K104" s="147" t="str">
        <f>IF(D104="","ZZZ9",IF(AND(#REF!&gt;0,#REF!&lt;5),D104&amp;#REF!,D104&amp;"9"))</f>
        <v>ZZZ9</v>
      </c>
      <c r="L104" s="148">
        <f t="shared" si="0"/>
        <v>999</v>
      </c>
      <c r="M104" s="161">
        <f t="shared" si="1"/>
        <v>999</v>
      </c>
      <c r="N104" s="157"/>
      <c r="O104" s="151"/>
      <c r="P104" s="150">
        <f t="shared" si="2"/>
        <v>999</v>
      </c>
      <c r="Q104" s="151"/>
    </row>
    <row r="105" spans="1:17" ht="18.899999999999999" customHeight="1" x14ac:dyDescent="0.25">
      <c r="A105" s="139">
        <v>99</v>
      </c>
      <c r="B105" s="164"/>
      <c r="C105" s="164"/>
      <c r="D105" s="145"/>
      <c r="E105" s="142"/>
      <c r="F105" s="151"/>
      <c r="G105" s="151"/>
      <c r="H105" s="154"/>
      <c r="I105" s="155"/>
      <c r="J105" s="146" t="e">
        <f>IF(AND(Q105="",#REF!&gt;0,#REF!&lt;5),K105,0)</f>
        <v>#REF!</v>
      </c>
      <c r="K105" s="147" t="str">
        <f>IF(D105="","ZZZ9",IF(AND(#REF!&gt;0,#REF!&lt;5),D105&amp;#REF!,D105&amp;"9"))</f>
        <v>ZZZ9</v>
      </c>
      <c r="L105" s="148">
        <f t="shared" si="0"/>
        <v>999</v>
      </c>
      <c r="M105" s="161">
        <f t="shared" si="1"/>
        <v>999</v>
      </c>
      <c r="N105" s="157"/>
      <c r="O105" s="151"/>
      <c r="P105" s="150">
        <f t="shared" si="2"/>
        <v>999</v>
      </c>
      <c r="Q105" s="151"/>
    </row>
    <row r="106" spans="1:17" ht="18.899999999999999" customHeight="1" x14ac:dyDescent="0.25">
      <c r="A106" s="139">
        <v>100</v>
      </c>
      <c r="B106" s="164"/>
      <c r="C106" s="164"/>
      <c r="D106" s="145"/>
      <c r="E106" s="142"/>
      <c r="F106" s="151"/>
      <c r="G106" s="151"/>
      <c r="H106" s="154"/>
      <c r="I106" s="155"/>
      <c r="J106" s="146" t="e">
        <f>IF(AND(Q106="",#REF!&gt;0,#REF!&lt;5),K106,0)</f>
        <v>#REF!</v>
      </c>
      <c r="K106" s="147" t="str">
        <f>IF(D106="","ZZZ9",IF(AND(#REF!&gt;0,#REF!&lt;5),D106&amp;#REF!,D106&amp;"9"))</f>
        <v>ZZZ9</v>
      </c>
      <c r="L106" s="148">
        <f t="shared" si="0"/>
        <v>999</v>
      </c>
      <c r="M106" s="161">
        <f t="shared" si="1"/>
        <v>999</v>
      </c>
      <c r="N106" s="157"/>
      <c r="O106" s="151"/>
      <c r="P106" s="150">
        <f t="shared" si="2"/>
        <v>999</v>
      </c>
      <c r="Q106" s="151"/>
    </row>
    <row r="107" spans="1:17" ht="18.899999999999999" customHeight="1" x14ac:dyDescent="0.25">
      <c r="A107" s="139">
        <v>101</v>
      </c>
      <c r="B107" s="164"/>
      <c r="C107" s="164"/>
      <c r="D107" s="145"/>
      <c r="E107" s="142"/>
      <c r="F107" s="151"/>
      <c r="G107" s="151"/>
      <c r="H107" s="154"/>
      <c r="I107" s="155"/>
      <c r="J107" s="146" t="e">
        <f>IF(AND(Q107="",#REF!&gt;0,#REF!&lt;5),K107,0)</f>
        <v>#REF!</v>
      </c>
      <c r="K107" s="147" t="str">
        <f>IF(D107="","ZZZ9",IF(AND(#REF!&gt;0,#REF!&lt;5),D107&amp;#REF!,D107&amp;"9"))</f>
        <v>ZZZ9</v>
      </c>
      <c r="L107" s="148">
        <f t="shared" si="0"/>
        <v>999</v>
      </c>
      <c r="M107" s="161">
        <f t="shared" si="1"/>
        <v>999</v>
      </c>
      <c r="N107" s="157"/>
      <c r="O107" s="151"/>
      <c r="P107" s="150">
        <f t="shared" si="2"/>
        <v>999</v>
      </c>
      <c r="Q107" s="151"/>
    </row>
    <row r="108" spans="1:17" ht="18.899999999999999" customHeight="1" x14ac:dyDescent="0.25">
      <c r="A108" s="139">
        <v>102</v>
      </c>
      <c r="B108" s="164"/>
      <c r="C108" s="164"/>
      <c r="D108" s="145"/>
      <c r="E108" s="142"/>
      <c r="F108" s="151"/>
      <c r="G108" s="151"/>
      <c r="H108" s="154"/>
      <c r="I108" s="155"/>
      <c r="J108" s="146" t="e">
        <f>IF(AND(Q108="",#REF!&gt;0,#REF!&lt;5),K108,0)</f>
        <v>#REF!</v>
      </c>
      <c r="K108" s="147" t="str">
        <f>IF(D108="","ZZZ9",IF(AND(#REF!&gt;0,#REF!&lt;5),D108&amp;#REF!,D108&amp;"9"))</f>
        <v>ZZZ9</v>
      </c>
      <c r="L108" s="148">
        <f t="shared" si="0"/>
        <v>999</v>
      </c>
      <c r="M108" s="161">
        <f t="shared" si="1"/>
        <v>999</v>
      </c>
      <c r="N108" s="157"/>
      <c r="O108" s="151"/>
      <c r="P108" s="150">
        <f t="shared" si="2"/>
        <v>999</v>
      </c>
      <c r="Q108" s="151"/>
    </row>
    <row r="109" spans="1:17" ht="18.899999999999999" customHeight="1" x14ac:dyDescent="0.25">
      <c r="A109" s="139">
        <v>103</v>
      </c>
      <c r="B109" s="164"/>
      <c r="C109" s="164"/>
      <c r="D109" s="145"/>
      <c r="E109" s="142"/>
      <c r="F109" s="151"/>
      <c r="G109" s="151"/>
      <c r="H109" s="154"/>
      <c r="I109" s="155"/>
      <c r="J109" s="146" t="e">
        <f>IF(AND(Q109="",#REF!&gt;0,#REF!&lt;5),K109,0)</f>
        <v>#REF!</v>
      </c>
      <c r="K109" s="147" t="str">
        <f>IF(D109="","ZZZ9",IF(AND(#REF!&gt;0,#REF!&lt;5),D109&amp;#REF!,D109&amp;"9"))</f>
        <v>ZZZ9</v>
      </c>
      <c r="L109" s="148">
        <f t="shared" si="0"/>
        <v>999</v>
      </c>
      <c r="M109" s="161">
        <f t="shared" si="1"/>
        <v>999</v>
      </c>
      <c r="N109" s="157"/>
      <c r="O109" s="151"/>
      <c r="P109" s="150">
        <f t="shared" si="2"/>
        <v>999</v>
      </c>
      <c r="Q109" s="151"/>
    </row>
    <row r="110" spans="1:17" ht="18.899999999999999" customHeight="1" x14ac:dyDescent="0.25">
      <c r="A110" s="139">
        <v>104</v>
      </c>
      <c r="B110" s="164"/>
      <c r="C110" s="164"/>
      <c r="D110" s="145"/>
      <c r="E110" s="142"/>
      <c r="F110" s="151"/>
      <c r="G110" s="151"/>
      <c r="H110" s="154"/>
      <c r="I110" s="155"/>
      <c r="J110" s="146" t="e">
        <f>IF(AND(Q110="",#REF!&gt;0,#REF!&lt;5),K110,0)</f>
        <v>#REF!</v>
      </c>
      <c r="K110" s="147" t="str">
        <f>IF(D110="","ZZZ9",IF(AND(#REF!&gt;0,#REF!&lt;5),D110&amp;#REF!,D110&amp;"9"))</f>
        <v>ZZZ9</v>
      </c>
      <c r="L110" s="148">
        <f t="shared" si="0"/>
        <v>999</v>
      </c>
      <c r="M110" s="161">
        <f t="shared" si="1"/>
        <v>999</v>
      </c>
      <c r="N110" s="157"/>
      <c r="O110" s="151"/>
      <c r="P110" s="150">
        <f t="shared" si="2"/>
        <v>999</v>
      </c>
      <c r="Q110" s="151"/>
    </row>
    <row r="111" spans="1:17" ht="18.899999999999999" customHeight="1" x14ac:dyDescent="0.25">
      <c r="A111" s="139">
        <v>105</v>
      </c>
      <c r="B111" s="164"/>
      <c r="C111" s="164"/>
      <c r="D111" s="145"/>
      <c r="E111" s="142"/>
      <c r="F111" s="151"/>
      <c r="G111" s="151"/>
      <c r="H111" s="154"/>
      <c r="I111" s="155"/>
      <c r="J111" s="146" t="e">
        <f>IF(AND(Q111="",#REF!&gt;0,#REF!&lt;5),K111,0)</f>
        <v>#REF!</v>
      </c>
      <c r="K111" s="147" t="str">
        <f>IF(D111="","ZZZ9",IF(AND(#REF!&gt;0,#REF!&lt;5),D111&amp;#REF!,D111&amp;"9"))</f>
        <v>ZZZ9</v>
      </c>
      <c r="L111" s="148">
        <f t="shared" si="0"/>
        <v>999</v>
      </c>
      <c r="M111" s="161">
        <f t="shared" si="1"/>
        <v>999</v>
      </c>
      <c r="N111" s="157"/>
      <c r="O111" s="151"/>
      <c r="P111" s="150">
        <f t="shared" si="2"/>
        <v>999</v>
      </c>
      <c r="Q111" s="151"/>
    </row>
    <row r="112" spans="1:17" ht="18.899999999999999" customHeight="1" x14ac:dyDescent="0.25">
      <c r="A112" s="139">
        <v>106</v>
      </c>
      <c r="B112" s="164"/>
      <c r="C112" s="164"/>
      <c r="D112" s="145"/>
      <c r="E112" s="142"/>
      <c r="F112" s="151"/>
      <c r="G112" s="151"/>
      <c r="H112" s="154"/>
      <c r="I112" s="155"/>
      <c r="J112" s="146" t="e">
        <f>IF(AND(Q112="",#REF!&gt;0,#REF!&lt;5),K112,0)</f>
        <v>#REF!</v>
      </c>
      <c r="K112" s="147" t="str">
        <f>IF(D112="","ZZZ9",IF(AND(#REF!&gt;0,#REF!&lt;5),D112&amp;#REF!,D112&amp;"9"))</f>
        <v>ZZZ9</v>
      </c>
      <c r="L112" s="148">
        <f t="shared" si="0"/>
        <v>999</v>
      </c>
      <c r="M112" s="161">
        <f t="shared" si="1"/>
        <v>999</v>
      </c>
      <c r="N112" s="157"/>
      <c r="O112" s="151"/>
      <c r="P112" s="150">
        <f t="shared" si="2"/>
        <v>999</v>
      </c>
      <c r="Q112" s="151"/>
    </row>
    <row r="113" spans="1:17" ht="18.899999999999999" customHeight="1" x14ac:dyDescent="0.25">
      <c r="A113" s="139">
        <v>107</v>
      </c>
      <c r="B113" s="164"/>
      <c r="C113" s="164"/>
      <c r="D113" s="145"/>
      <c r="E113" s="142"/>
      <c r="F113" s="151"/>
      <c r="G113" s="151"/>
      <c r="H113" s="154"/>
      <c r="I113" s="155"/>
      <c r="J113" s="146" t="e">
        <f>IF(AND(Q113="",#REF!&gt;0,#REF!&lt;5),K113,0)</f>
        <v>#REF!</v>
      </c>
      <c r="K113" s="147" t="str">
        <f>IF(D113="","ZZZ9",IF(AND(#REF!&gt;0,#REF!&lt;5),D113&amp;#REF!,D113&amp;"9"))</f>
        <v>ZZZ9</v>
      </c>
      <c r="L113" s="148">
        <f t="shared" si="0"/>
        <v>999</v>
      </c>
      <c r="M113" s="161">
        <f t="shared" si="1"/>
        <v>999</v>
      </c>
      <c r="N113" s="157"/>
      <c r="O113" s="151"/>
      <c r="P113" s="150">
        <f t="shared" si="2"/>
        <v>999</v>
      </c>
      <c r="Q113" s="151"/>
    </row>
    <row r="114" spans="1:17" ht="18.899999999999999" customHeight="1" x14ac:dyDescent="0.25">
      <c r="A114" s="139">
        <v>108</v>
      </c>
      <c r="B114" s="164"/>
      <c r="C114" s="164"/>
      <c r="D114" s="145"/>
      <c r="E114" s="142"/>
      <c r="F114" s="151"/>
      <c r="G114" s="151"/>
      <c r="H114" s="154"/>
      <c r="I114" s="155"/>
      <c r="J114" s="146" t="e">
        <f>IF(AND(Q114="",#REF!&gt;0,#REF!&lt;5),K114,0)</f>
        <v>#REF!</v>
      </c>
      <c r="K114" s="147" t="str">
        <f>IF(D114="","ZZZ9",IF(AND(#REF!&gt;0,#REF!&lt;5),D114&amp;#REF!,D114&amp;"9"))</f>
        <v>ZZZ9</v>
      </c>
      <c r="L114" s="148">
        <f t="shared" si="0"/>
        <v>999</v>
      </c>
      <c r="M114" s="161">
        <f t="shared" si="1"/>
        <v>999</v>
      </c>
      <c r="N114" s="157"/>
      <c r="O114" s="151"/>
      <c r="P114" s="150">
        <f t="shared" si="2"/>
        <v>999</v>
      </c>
      <c r="Q114" s="151"/>
    </row>
    <row r="115" spans="1:17" ht="18.899999999999999" customHeight="1" x14ac:dyDescent="0.25">
      <c r="A115" s="139">
        <v>109</v>
      </c>
      <c r="B115" s="164"/>
      <c r="C115" s="164"/>
      <c r="D115" s="145"/>
      <c r="E115" s="142"/>
      <c r="F115" s="151"/>
      <c r="G115" s="151"/>
      <c r="H115" s="154"/>
      <c r="I115" s="155"/>
      <c r="J115" s="146" t="e">
        <f>IF(AND(Q115="",#REF!&gt;0,#REF!&lt;5),K115,0)</f>
        <v>#REF!</v>
      </c>
      <c r="K115" s="147" t="str">
        <f>IF(D115="","ZZZ9",IF(AND(#REF!&gt;0,#REF!&lt;5),D115&amp;#REF!,D115&amp;"9"))</f>
        <v>ZZZ9</v>
      </c>
      <c r="L115" s="148">
        <f t="shared" si="0"/>
        <v>999</v>
      </c>
      <c r="M115" s="161">
        <f t="shared" si="1"/>
        <v>999</v>
      </c>
      <c r="N115" s="157"/>
      <c r="O115" s="151"/>
      <c r="P115" s="150">
        <f t="shared" si="2"/>
        <v>999</v>
      </c>
      <c r="Q115" s="151"/>
    </row>
    <row r="116" spans="1:17" ht="18.899999999999999" customHeight="1" x14ac:dyDescent="0.25">
      <c r="A116" s="139">
        <v>110</v>
      </c>
      <c r="B116" s="164"/>
      <c r="C116" s="164"/>
      <c r="D116" s="145"/>
      <c r="E116" s="142"/>
      <c r="F116" s="151"/>
      <c r="G116" s="151"/>
      <c r="H116" s="154"/>
      <c r="I116" s="155"/>
      <c r="J116" s="146" t="e">
        <f>IF(AND(Q116="",#REF!&gt;0,#REF!&lt;5),K116,0)</f>
        <v>#REF!</v>
      </c>
      <c r="K116" s="147" t="str">
        <f>IF(D116="","ZZZ9",IF(AND(#REF!&gt;0,#REF!&lt;5),D116&amp;#REF!,D116&amp;"9"))</f>
        <v>ZZZ9</v>
      </c>
      <c r="L116" s="148">
        <f t="shared" si="0"/>
        <v>999</v>
      </c>
      <c r="M116" s="161">
        <f t="shared" si="1"/>
        <v>999</v>
      </c>
      <c r="N116" s="157"/>
      <c r="O116" s="151"/>
      <c r="P116" s="150">
        <f t="shared" si="2"/>
        <v>999</v>
      </c>
      <c r="Q116" s="151"/>
    </row>
    <row r="117" spans="1:17" ht="18.899999999999999" customHeight="1" x14ac:dyDescent="0.25">
      <c r="A117" s="139">
        <v>111</v>
      </c>
      <c r="B117" s="164"/>
      <c r="C117" s="164"/>
      <c r="D117" s="145"/>
      <c r="E117" s="142"/>
      <c r="F117" s="151"/>
      <c r="G117" s="151"/>
      <c r="H117" s="154"/>
      <c r="I117" s="155"/>
      <c r="J117" s="146" t="e">
        <f>IF(AND(Q117="",#REF!&gt;0,#REF!&lt;5),K117,0)</f>
        <v>#REF!</v>
      </c>
      <c r="K117" s="147" t="str">
        <f>IF(D117="","ZZZ9",IF(AND(#REF!&gt;0,#REF!&lt;5),D117&amp;#REF!,D117&amp;"9"))</f>
        <v>ZZZ9</v>
      </c>
      <c r="L117" s="148">
        <f t="shared" si="0"/>
        <v>999</v>
      </c>
      <c r="M117" s="161">
        <f t="shared" si="1"/>
        <v>999</v>
      </c>
      <c r="N117" s="157"/>
      <c r="O117" s="151"/>
      <c r="P117" s="150">
        <f t="shared" si="2"/>
        <v>999</v>
      </c>
      <c r="Q117" s="151"/>
    </row>
    <row r="118" spans="1:17" ht="18.899999999999999" customHeight="1" x14ac:dyDescent="0.25">
      <c r="A118" s="139">
        <v>112</v>
      </c>
      <c r="B118" s="164"/>
      <c r="C118" s="164"/>
      <c r="D118" s="145"/>
      <c r="E118" s="142"/>
      <c r="F118" s="151"/>
      <c r="G118" s="151"/>
      <c r="H118" s="154"/>
      <c r="I118" s="155"/>
      <c r="J118" s="146" t="e">
        <f>IF(AND(Q118="",#REF!&gt;0,#REF!&lt;5),K118,0)</f>
        <v>#REF!</v>
      </c>
      <c r="K118" s="147" t="str">
        <f>IF(D118="","ZZZ9",IF(AND(#REF!&gt;0,#REF!&lt;5),D118&amp;#REF!,D118&amp;"9"))</f>
        <v>ZZZ9</v>
      </c>
      <c r="L118" s="148">
        <f t="shared" si="0"/>
        <v>999</v>
      </c>
      <c r="M118" s="161">
        <f t="shared" si="1"/>
        <v>999</v>
      </c>
      <c r="N118" s="157"/>
      <c r="O118" s="151"/>
      <c r="P118" s="150">
        <f t="shared" si="2"/>
        <v>999</v>
      </c>
      <c r="Q118" s="151"/>
    </row>
    <row r="119" spans="1:17" ht="18.899999999999999" customHeight="1" x14ac:dyDescent="0.25">
      <c r="A119" s="139">
        <v>113</v>
      </c>
      <c r="B119" s="164"/>
      <c r="C119" s="164"/>
      <c r="D119" s="145"/>
      <c r="E119" s="142"/>
      <c r="F119" s="151"/>
      <c r="G119" s="151"/>
      <c r="H119" s="154"/>
      <c r="I119" s="155"/>
      <c r="J119" s="146" t="e">
        <f>IF(AND(Q119="",#REF!&gt;0,#REF!&lt;5),K119,0)</f>
        <v>#REF!</v>
      </c>
      <c r="K119" s="147" t="str">
        <f>IF(D119="","ZZZ9",IF(AND(#REF!&gt;0,#REF!&lt;5),D119&amp;#REF!,D119&amp;"9"))</f>
        <v>ZZZ9</v>
      </c>
      <c r="L119" s="148">
        <f t="shared" si="0"/>
        <v>999</v>
      </c>
      <c r="M119" s="161">
        <f t="shared" si="1"/>
        <v>999</v>
      </c>
      <c r="N119" s="157"/>
      <c r="O119" s="151"/>
      <c r="P119" s="150">
        <f t="shared" si="2"/>
        <v>999</v>
      </c>
      <c r="Q119" s="151"/>
    </row>
    <row r="120" spans="1:17" ht="18.899999999999999" customHeight="1" x14ac:dyDescent="0.25">
      <c r="A120" s="139">
        <v>114</v>
      </c>
      <c r="B120" s="164"/>
      <c r="C120" s="164"/>
      <c r="D120" s="145"/>
      <c r="E120" s="142"/>
      <c r="F120" s="151"/>
      <c r="G120" s="151"/>
      <c r="H120" s="154"/>
      <c r="I120" s="155"/>
      <c r="J120" s="146" t="e">
        <f>IF(AND(Q120="",#REF!&gt;0,#REF!&lt;5),K120,0)</f>
        <v>#REF!</v>
      </c>
      <c r="K120" s="147" t="str">
        <f>IF(D120="","ZZZ9",IF(AND(#REF!&gt;0,#REF!&lt;5),D120&amp;#REF!,D120&amp;"9"))</f>
        <v>ZZZ9</v>
      </c>
      <c r="L120" s="148">
        <f t="shared" si="0"/>
        <v>999</v>
      </c>
      <c r="M120" s="161">
        <f t="shared" si="1"/>
        <v>999</v>
      </c>
      <c r="N120" s="157"/>
      <c r="O120" s="151"/>
      <c r="P120" s="150">
        <f t="shared" si="2"/>
        <v>999</v>
      </c>
      <c r="Q120" s="151"/>
    </row>
    <row r="121" spans="1:17" ht="18.899999999999999" customHeight="1" x14ac:dyDescent="0.25">
      <c r="A121" s="139">
        <v>115</v>
      </c>
      <c r="B121" s="164"/>
      <c r="C121" s="164"/>
      <c r="D121" s="145"/>
      <c r="E121" s="142"/>
      <c r="F121" s="151"/>
      <c r="G121" s="151"/>
      <c r="H121" s="154"/>
      <c r="I121" s="155"/>
      <c r="J121" s="146" t="e">
        <f>IF(AND(Q121="",#REF!&gt;0,#REF!&lt;5),K121,0)</f>
        <v>#REF!</v>
      </c>
      <c r="K121" s="147" t="str">
        <f>IF(D121="","ZZZ9",IF(AND(#REF!&gt;0,#REF!&lt;5),D121&amp;#REF!,D121&amp;"9"))</f>
        <v>ZZZ9</v>
      </c>
      <c r="L121" s="148">
        <f t="shared" si="0"/>
        <v>999</v>
      </c>
      <c r="M121" s="161">
        <f t="shared" si="1"/>
        <v>999</v>
      </c>
      <c r="N121" s="157"/>
      <c r="O121" s="151"/>
      <c r="P121" s="150">
        <f t="shared" si="2"/>
        <v>999</v>
      </c>
      <c r="Q121" s="151"/>
    </row>
    <row r="122" spans="1:17" ht="18.899999999999999" customHeight="1" x14ac:dyDescent="0.25">
      <c r="A122" s="139">
        <v>116</v>
      </c>
      <c r="B122" s="164"/>
      <c r="C122" s="164"/>
      <c r="D122" s="145"/>
      <c r="E122" s="142"/>
      <c r="F122" s="151"/>
      <c r="G122" s="151"/>
      <c r="H122" s="154"/>
      <c r="I122" s="155"/>
      <c r="J122" s="146" t="e">
        <f>IF(AND(Q122="",#REF!&gt;0,#REF!&lt;5),K122,0)</f>
        <v>#REF!</v>
      </c>
      <c r="K122" s="147" t="str">
        <f>IF(D122="","ZZZ9",IF(AND(#REF!&gt;0,#REF!&lt;5),D122&amp;#REF!,D122&amp;"9"))</f>
        <v>ZZZ9</v>
      </c>
      <c r="L122" s="148">
        <f t="shared" si="0"/>
        <v>999</v>
      </c>
      <c r="M122" s="161">
        <f t="shared" si="1"/>
        <v>999</v>
      </c>
      <c r="N122" s="157"/>
      <c r="O122" s="151"/>
      <c r="P122" s="150">
        <f t="shared" si="2"/>
        <v>999</v>
      </c>
      <c r="Q122" s="151"/>
    </row>
    <row r="123" spans="1:17" ht="18.899999999999999" customHeight="1" x14ac:dyDescent="0.25">
      <c r="A123" s="139">
        <v>117</v>
      </c>
      <c r="B123" s="164"/>
      <c r="C123" s="164"/>
      <c r="D123" s="145"/>
      <c r="E123" s="142"/>
      <c r="F123" s="151"/>
      <c r="G123" s="151"/>
      <c r="H123" s="154"/>
      <c r="I123" s="155"/>
      <c r="J123" s="146" t="e">
        <f>IF(AND(Q123="",#REF!&gt;0,#REF!&lt;5),K123,0)</f>
        <v>#REF!</v>
      </c>
      <c r="K123" s="147" t="str">
        <f>IF(D123="","ZZZ9",IF(AND(#REF!&gt;0,#REF!&lt;5),D123&amp;#REF!,D123&amp;"9"))</f>
        <v>ZZZ9</v>
      </c>
      <c r="L123" s="148">
        <f t="shared" si="0"/>
        <v>999</v>
      </c>
      <c r="M123" s="161">
        <f t="shared" si="1"/>
        <v>999</v>
      </c>
      <c r="N123" s="157"/>
      <c r="O123" s="151"/>
      <c r="P123" s="150">
        <f t="shared" si="2"/>
        <v>999</v>
      </c>
      <c r="Q123" s="151"/>
    </row>
    <row r="124" spans="1:17" ht="18.899999999999999" customHeight="1" x14ac:dyDescent="0.25">
      <c r="A124" s="139">
        <v>118</v>
      </c>
      <c r="B124" s="164"/>
      <c r="C124" s="164"/>
      <c r="D124" s="145"/>
      <c r="E124" s="142"/>
      <c r="F124" s="151"/>
      <c r="G124" s="151"/>
      <c r="H124" s="154"/>
      <c r="I124" s="155"/>
      <c r="J124" s="146" t="e">
        <f>IF(AND(Q124="",#REF!&gt;0,#REF!&lt;5),K124,0)</f>
        <v>#REF!</v>
      </c>
      <c r="K124" s="147" t="str">
        <f>IF(D124="","ZZZ9",IF(AND(#REF!&gt;0,#REF!&lt;5),D124&amp;#REF!,D124&amp;"9"))</f>
        <v>ZZZ9</v>
      </c>
      <c r="L124" s="148">
        <f t="shared" si="0"/>
        <v>999</v>
      </c>
      <c r="M124" s="161">
        <f t="shared" si="1"/>
        <v>999</v>
      </c>
      <c r="N124" s="157"/>
      <c r="O124" s="151"/>
      <c r="P124" s="150">
        <f t="shared" si="2"/>
        <v>999</v>
      </c>
      <c r="Q124" s="151"/>
    </row>
    <row r="125" spans="1:17" ht="18.899999999999999" customHeight="1" x14ac:dyDescent="0.25">
      <c r="A125" s="139">
        <v>119</v>
      </c>
      <c r="B125" s="164"/>
      <c r="C125" s="164"/>
      <c r="D125" s="145"/>
      <c r="E125" s="142"/>
      <c r="F125" s="151"/>
      <c r="G125" s="151"/>
      <c r="H125" s="154"/>
      <c r="I125" s="155"/>
      <c r="J125" s="146" t="e">
        <f>IF(AND(Q125="",#REF!&gt;0,#REF!&lt;5),K125,0)</f>
        <v>#REF!</v>
      </c>
      <c r="K125" s="147" t="str">
        <f>IF(D125="","ZZZ9",IF(AND(#REF!&gt;0,#REF!&lt;5),D125&amp;#REF!,D125&amp;"9"))</f>
        <v>ZZZ9</v>
      </c>
      <c r="L125" s="148">
        <f t="shared" si="0"/>
        <v>999</v>
      </c>
      <c r="M125" s="161">
        <f t="shared" si="1"/>
        <v>999</v>
      </c>
      <c r="N125" s="157"/>
      <c r="O125" s="151"/>
      <c r="P125" s="150">
        <f t="shared" si="2"/>
        <v>999</v>
      </c>
      <c r="Q125" s="151"/>
    </row>
    <row r="126" spans="1:17" ht="18.899999999999999" customHeight="1" x14ac:dyDescent="0.25">
      <c r="A126" s="139">
        <v>120</v>
      </c>
      <c r="B126" s="164"/>
      <c r="C126" s="164"/>
      <c r="D126" s="145"/>
      <c r="E126" s="142"/>
      <c r="F126" s="151"/>
      <c r="G126" s="151"/>
      <c r="H126" s="154"/>
      <c r="I126" s="155"/>
      <c r="J126" s="146" t="e">
        <f>IF(AND(Q126="",#REF!&gt;0,#REF!&lt;5),K126,0)</f>
        <v>#REF!</v>
      </c>
      <c r="K126" s="147" t="str">
        <f>IF(D126="","ZZZ9",IF(AND(#REF!&gt;0,#REF!&lt;5),D126&amp;#REF!,D126&amp;"9"))</f>
        <v>ZZZ9</v>
      </c>
      <c r="L126" s="148">
        <f t="shared" si="0"/>
        <v>999</v>
      </c>
      <c r="M126" s="161">
        <f t="shared" si="1"/>
        <v>999</v>
      </c>
      <c r="N126" s="157"/>
      <c r="O126" s="151"/>
      <c r="P126" s="150">
        <f t="shared" si="2"/>
        <v>999</v>
      </c>
      <c r="Q126" s="151"/>
    </row>
    <row r="127" spans="1:17" ht="18.899999999999999" customHeight="1" x14ac:dyDescent="0.25">
      <c r="A127" s="139">
        <v>121</v>
      </c>
      <c r="B127" s="164"/>
      <c r="C127" s="164"/>
      <c r="D127" s="145"/>
      <c r="E127" s="142"/>
      <c r="F127" s="151"/>
      <c r="G127" s="151"/>
      <c r="H127" s="154"/>
      <c r="I127" s="155"/>
      <c r="J127" s="146" t="e">
        <f>IF(AND(Q127="",#REF!&gt;0,#REF!&lt;5),K127,0)</f>
        <v>#REF!</v>
      </c>
      <c r="K127" s="147" t="str">
        <f>IF(D127="","ZZZ9",IF(AND(#REF!&gt;0,#REF!&lt;5),D127&amp;#REF!,D127&amp;"9"))</f>
        <v>ZZZ9</v>
      </c>
      <c r="L127" s="148">
        <f t="shared" si="0"/>
        <v>999</v>
      </c>
      <c r="M127" s="161">
        <f t="shared" si="1"/>
        <v>999</v>
      </c>
      <c r="N127" s="157"/>
      <c r="O127" s="151"/>
      <c r="P127" s="150">
        <f t="shared" si="2"/>
        <v>999</v>
      </c>
      <c r="Q127" s="151"/>
    </row>
    <row r="128" spans="1:17" ht="18.899999999999999" customHeight="1" x14ac:dyDescent="0.25">
      <c r="A128" s="139">
        <v>122</v>
      </c>
      <c r="B128" s="164"/>
      <c r="C128" s="164"/>
      <c r="D128" s="145"/>
      <c r="E128" s="142"/>
      <c r="F128" s="151"/>
      <c r="G128" s="151"/>
      <c r="H128" s="154"/>
      <c r="I128" s="155"/>
      <c r="J128" s="146" t="e">
        <f>IF(AND(Q128="",#REF!&gt;0,#REF!&lt;5),K128,0)</f>
        <v>#REF!</v>
      </c>
      <c r="K128" s="147" t="str">
        <f>IF(D128="","ZZZ9",IF(AND(#REF!&gt;0,#REF!&lt;5),D128&amp;#REF!,D128&amp;"9"))</f>
        <v>ZZZ9</v>
      </c>
      <c r="L128" s="148">
        <f t="shared" si="0"/>
        <v>999</v>
      </c>
      <c r="M128" s="161">
        <f t="shared" si="1"/>
        <v>999</v>
      </c>
      <c r="N128" s="157"/>
      <c r="O128" s="151"/>
      <c r="P128" s="150">
        <f t="shared" si="2"/>
        <v>999</v>
      </c>
      <c r="Q128" s="151"/>
    </row>
    <row r="129" spans="1:17" ht="18.899999999999999" customHeight="1" x14ac:dyDescent="0.25">
      <c r="A129" s="139">
        <v>123</v>
      </c>
      <c r="B129" s="164"/>
      <c r="C129" s="164"/>
      <c r="D129" s="145"/>
      <c r="E129" s="142"/>
      <c r="F129" s="151"/>
      <c r="G129" s="151"/>
      <c r="H129" s="154"/>
      <c r="I129" s="155"/>
      <c r="J129" s="146" t="e">
        <f>IF(AND(Q129="",#REF!&gt;0,#REF!&lt;5),K129,0)</f>
        <v>#REF!</v>
      </c>
      <c r="K129" s="147" t="str">
        <f>IF(D129="","ZZZ9",IF(AND(#REF!&gt;0,#REF!&lt;5),D129&amp;#REF!,D129&amp;"9"))</f>
        <v>ZZZ9</v>
      </c>
      <c r="L129" s="148">
        <f t="shared" si="0"/>
        <v>999</v>
      </c>
      <c r="M129" s="161">
        <f t="shared" si="1"/>
        <v>999</v>
      </c>
      <c r="N129" s="157"/>
      <c r="O129" s="151"/>
      <c r="P129" s="150">
        <f t="shared" si="2"/>
        <v>999</v>
      </c>
      <c r="Q129" s="151"/>
    </row>
    <row r="130" spans="1:17" ht="18.899999999999999" customHeight="1" x14ac:dyDescent="0.25">
      <c r="A130" s="139">
        <v>124</v>
      </c>
      <c r="B130" s="164"/>
      <c r="C130" s="164"/>
      <c r="D130" s="145"/>
      <c r="E130" s="142"/>
      <c r="F130" s="151"/>
      <c r="G130" s="151"/>
      <c r="H130" s="154"/>
      <c r="I130" s="155"/>
      <c r="J130" s="146" t="e">
        <f>IF(AND(Q130="",#REF!&gt;0,#REF!&lt;5),K130,0)</f>
        <v>#REF!</v>
      </c>
      <c r="K130" s="147" t="str">
        <f>IF(D130="","ZZZ9",IF(AND(#REF!&gt;0,#REF!&lt;5),D130&amp;#REF!,D130&amp;"9"))</f>
        <v>ZZZ9</v>
      </c>
      <c r="L130" s="148">
        <f t="shared" si="0"/>
        <v>999</v>
      </c>
      <c r="M130" s="161">
        <f t="shared" si="1"/>
        <v>999</v>
      </c>
      <c r="N130" s="157"/>
      <c r="O130" s="151"/>
      <c r="P130" s="150">
        <f t="shared" si="2"/>
        <v>999</v>
      </c>
      <c r="Q130" s="151"/>
    </row>
    <row r="131" spans="1:17" ht="18.899999999999999" customHeight="1" x14ac:dyDescent="0.25">
      <c r="A131" s="139">
        <v>125</v>
      </c>
      <c r="B131" s="164"/>
      <c r="C131" s="164"/>
      <c r="D131" s="145"/>
      <c r="E131" s="142"/>
      <c r="F131" s="151"/>
      <c r="G131" s="151"/>
      <c r="H131" s="154"/>
      <c r="I131" s="155"/>
      <c r="J131" s="146" t="e">
        <f>IF(AND(Q131="",#REF!&gt;0,#REF!&lt;5),K131,0)</f>
        <v>#REF!</v>
      </c>
      <c r="K131" s="147" t="str">
        <f>IF(D131="","ZZZ9",IF(AND(#REF!&gt;0,#REF!&lt;5),D131&amp;#REF!,D131&amp;"9"))</f>
        <v>ZZZ9</v>
      </c>
      <c r="L131" s="148">
        <f t="shared" si="0"/>
        <v>999</v>
      </c>
      <c r="M131" s="161">
        <f t="shared" si="1"/>
        <v>999</v>
      </c>
      <c r="N131" s="157"/>
      <c r="O131" s="151"/>
      <c r="P131" s="150">
        <f t="shared" si="2"/>
        <v>999</v>
      </c>
      <c r="Q131" s="151"/>
    </row>
    <row r="132" spans="1:17" ht="18.899999999999999" customHeight="1" x14ac:dyDescent="0.25">
      <c r="A132" s="139">
        <v>126</v>
      </c>
      <c r="B132" s="164"/>
      <c r="C132" s="164"/>
      <c r="D132" s="145"/>
      <c r="E132" s="142"/>
      <c r="F132" s="151"/>
      <c r="G132" s="151"/>
      <c r="H132" s="154"/>
      <c r="I132" s="155"/>
      <c r="J132" s="146" t="e">
        <f>IF(AND(Q132="",#REF!&gt;0,#REF!&lt;5),K132,0)</f>
        <v>#REF!</v>
      </c>
      <c r="K132" s="147" t="str">
        <f>IF(D132="","ZZZ9",IF(AND(#REF!&gt;0,#REF!&lt;5),D132&amp;#REF!,D132&amp;"9"))</f>
        <v>ZZZ9</v>
      </c>
      <c r="L132" s="148">
        <f t="shared" si="0"/>
        <v>999</v>
      </c>
      <c r="M132" s="161">
        <f t="shared" si="1"/>
        <v>999</v>
      </c>
      <c r="N132" s="157"/>
      <c r="O132" s="151"/>
      <c r="P132" s="150">
        <f t="shared" si="2"/>
        <v>999</v>
      </c>
      <c r="Q132" s="151"/>
    </row>
    <row r="133" spans="1:17" ht="18.899999999999999" customHeight="1" x14ac:dyDescent="0.25">
      <c r="A133" s="139">
        <v>127</v>
      </c>
      <c r="B133" s="164"/>
      <c r="C133" s="164"/>
      <c r="D133" s="145"/>
      <c r="E133" s="142"/>
      <c r="F133" s="151"/>
      <c r="G133" s="151"/>
      <c r="H133" s="154"/>
      <c r="I133" s="155"/>
      <c r="J133" s="146" t="e">
        <f>IF(AND(Q133="",#REF!&gt;0,#REF!&lt;5),K133,0)</f>
        <v>#REF!</v>
      </c>
      <c r="K133" s="147" t="str">
        <f>IF(D133="","ZZZ9",IF(AND(#REF!&gt;0,#REF!&lt;5),D133&amp;#REF!,D133&amp;"9"))</f>
        <v>ZZZ9</v>
      </c>
      <c r="L133" s="148">
        <f t="shared" si="0"/>
        <v>999</v>
      </c>
      <c r="M133" s="161">
        <f t="shared" si="1"/>
        <v>999</v>
      </c>
      <c r="N133" s="157"/>
      <c r="O133" s="151"/>
      <c r="P133" s="150">
        <f t="shared" si="2"/>
        <v>999</v>
      </c>
      <c r="Q133" s="151"/>
    </row>
    <row r="134" spans="1:17" ht="18.899999999999999" customHeight="1" x14ac:dyDescent="0.25">
      <c r="A134" s="139">
        <v>128</v>
      </c>
      <c r="B134" s="164"/>
      <c r="C134" s="164"/>
      <c r="D134" s="145"/>
      <c r="E134" s="142"/>
      <c r="F134" s="151"/>
      <c r="G134" s="151"/>
      <c r="H134" s="154"/>
      <c r="I134" s="155"/>
      <c r="J134" s="146" t="e">
        <f>IF(AND(Q134="",#REF!&gt;0,#REF!&lt;5),K134,0)</f>
        <v>#REF!</v>
      </c>
      <c r="K134" s="147" t="str">
        <f>IF(D134="","ZZZ9",IF(AND(#REF!&gt;0,#REF!&lt;5),D134&amp;#REF!,D134&amp;"9"))</f>
        <v>ZZZ9</v>
      </c>
      <c r="L134" s="148">
        <f t="shared" si="0"/>
        <v>999</v>
      </c>
      <c r="M134" s="161">
        <f t="shared" si="1"/>
        <v>999</v>
      </c>
      <c r="N134" s="157"/>
      <c r="O134" s="155"/>
      <c r="P134" s="169">
        <f t="shared" si="2"/>
        <v>999</v>
      </c>
      <c r="Q134" s="155"/>
    </row>
    <row r="135" spans="1:17" x14ac:dyDescent="0.25">
      <c r="A135" s="139">
        <v>129</v>
      </c>
      <c r="B135" s="164"/>
      <c r="C135" s="164"/>
      <c r="D135" s="145"/>
      <c r="E135" s="142"/>
      <c r="F135" s="151"/>
      <c r="G135" s="151"/>
      <c r="H135" s="154"/>
      <c r="I135" s="155"/>
      <c r="J135" s="146" t="e">
        <f>IF(AND(Q135="",#REF!&gt;0,#REF!&lt;5),K135,0)</f>
        <v>#REF!</v>
      </c>
      <c r="K135" s="147" t="str">
        <f>IF(D135="","ZZZ9",IF(AND(#REF!&gt;0,#REF!&lt;5),D135&amp;#REF!,D135&amp;"9"))</f>
        <v>ZZZ9</v>
      </c>
      <c r="L135" s="148">
        <f t="shared" si="0"/>
        <v>999</v>
      </c>
      <c r="M135" s="161">
        <f t="shared" si="1"/>
        <v>999</v>
      </c>
      <c r="N135" s="157"/>
      <c r="O135" s="151"/>
      <c r="P135" s="150">
        <f t="shared" si="2"/>
        <v>999</v>
      </c>
      <c r="Q135" s="151"/>
    </row>
    <row r="136" spans="1:17" x14ac:dyDescent="0.25">
      <c r="A136" s="139">
        <v>130</v>
      </c>
      <c r="B136" s="164"/>
      <c r="C136" s="164"/>
      <c r="D136" s="145"/>
      <c r="E136" s="142"/>
      <c r="F136" s="151"/>
      <c r="G136" s="151"/>
      <c r="H136" s="154"/>
      <c r="I136" s="155"/>
      <c r="J136" s="146" t="e">
        <f>IF(AND(Q136="",#REF!&gt;0,#REF!&lt;5),K136,0)</f>
        <v>#REF!</v>
      </c>
      <c r="K136" s="147" t="str">
        <f>IF(D136="","ZZZ9",IF(AND(#REF!&gt;0,#REF!&lt;5),D136&amp;#REF!,D136&amp;"9"))</f>
        <v>ZZZ9</v>
      </c>
      <c r="L136" s="148">
        <f t="shared" si="0"/>
        <v>999</v>
      </c>
      <c r="M136" s="161">
        <f t="shared" si="1"/>
        <v>999</v>
      </c>
      <c r="N136" s="157"/>
      <c r="O136" s="151"/>
      <c r="P136" s="150">
        <f t="shared" si="2"/>
        <v>999</v>
      </c>
      <c r="Q136" s="151"/>
    </row>
    <row r="137" spans="1:17" x14ac:dyDescent="0.25">
      <c r="A137" s="139">
        <v>131</v>
      </c>
      <c r="B137" s="164"/>
      <c r="C137" s="164"/>
      <c r="D137" s="145"/>
      <c r="E137" s="142"/>
      <c r="F137" s="151"/>
      <c r="G137" s="151"/>
      <c r="H137" s="154"/>
      <c r="I137" s="155"/>
      <c r="J137" s="146" t="e">
        <f>IF(AND(Q137="",#REF!&gt;0,#REF!&lt;5),K137,0)</f>
        <v>#REF!</v>
      </c>
      <c r="K137" s="147" t="str">
        <f>IF(D137="","ZZZ9",IF(AND(#REF!&gt;0,#REF!&lt;5),D137&amp;#REF!,D137&amp;"9"))</f>
        <v>ZZZ9</v>
      </c>
      <c r="L137" s="148">
        <f t="shared" si="0"/>
        <v>999</v>
      </c>
      <c r="M137" s="161">
        <f t="shared" si="1"/>
        <v>999</v>
      </c>
      <c r="N137" s="157"/>
      <c r="O137" s="151"/>
      <c r="P137" s="150">
        <f t="shared" si="2"/>
        <v>999</v>
      </c>
      <c r="Q137" s="151"/>
    </row>
    <row r="138" spans="1:17" x14ac:dyDescent="0.25">
      <c r="A138" s="139">
        <v>132</v>
      </c>
      <c r="B138" s="164"/>
      <c r="C138" s="164"/>
      <c r="D138" s="145"/>
      <c r="E138" s="142"/>
      <c r="F138" s="151"/>
      <c r="G138" s="151"/>
      <c r="H138" s="154"/>
      <c r="I138" s="155"/>
      <c r="J138" s="146" t="e">
        <f>IF(AND(Q138="",#REF!&gt;0,#REF!&lt;5),K138,0)</f>
        <v>#REF!</v>
      </c>
      <c r="K138" s="147" t="str">
        <f>IF(D138="","ZZZ9",IF(AND(#REF!&gt;0,#REF!&lt;5),D138&amp;#REF!,D138&amp;"9"))</f>
        <v>ZZZ9</v>
      </c>
      <c r="L138" s="148">
        <f t="shared" si="0"/>
        <v>999</v>
      </c>
      <c r="M138" s="161">
        <f t="shared" si="1"/>
        <v>999</v>
      </c>
      <c r="N138" s="157"/>
      <c r="O138" s="151"/>
      <c r="P138" s="150">
        <f t="shared" si="2"/>
        <v>999</v>
      </c>
      <c r="Q138" s="151"/>
    </row>
    <row r="139" spans="1:17" x14ac:dyDescent="0.25">
      <c r="A139" s="139">
        <v>133</v>
      </c>
      <c r="B139" s="164"/>
      <c r="C139" s="164"/>
      <c r="D139" s="145"/>
      <c r="E139" s="142"/>
      <c r="F139" s="151"/>
      <c r="G139" s="151"/>
      <c r="H139" s="154"/>
      <c r="I139" s="155"/>
      <c r="J139" s="146" t="e">
        <f>IF(AND(Q139="",#REF!&gt;0,#REF!&lt;5),K139,0)</f>
        <v>#REF!</v>
      </c>
      <c r="K139" s="147" t="str">
        <f>IF(D139="","ZZZ9",IF(AND(#REF!&gt;0,#REF!&lt;5),D139&amp;#REF!,D139&amp;"9"))</f>
        <v>ZZZ9</v>
      </c>
      <c r="L139" s="148">
        <f t="shared" si="0"/>
        <v>999</v>
      </c>
      <c r="M139" s="161">
        <f t="shared" si="1"/>
        <v>999</v>
      </c>
      <c r="N139" s="157"/>
      <c r="O139" s="151"/>
      <c r="P139" s="150">
        <f t="shared" si="2"/>
        <v>999</v>
      </c>
      <c r="Q139" s="151"/>
    </row>
    <row r="140" spans="1:17" x14ac:dyDescent="0.25">
      <c r="A140" s="139">
        <v>134</v>
      </c>
      <c r="B140" s="164"/>
      <c r="C140" s="164"/>
      <c r="D140" s="145"/>
      <c r="E140" s="142"/>
      <c r="F140" s="151"/>
      <c r="G140" s="151"/>
      <c r="H140" s="154"/>
      <c r="I140" s="155"/>
      <c r="J140" s="146" t="e">
        <f>IF(AND(Q140="",#REF!&gt;0,#REF!&lt;5),K140,0)</f>
        <v>#REF!</v>
      </c>
      <c r="K140" s="147" t="str">
        <f>IF(D140="","ZZZ9",IF(AND(#REF!&gt;0,#REF!&lt;5),D140&amp;#REF!,D140&amp;"9"))</f>
        <v>ZZZ9</v>
      </c>
      <c r="L140" s="148">
        <f t="shared" si="0"/>
        <v>999</v>
      </c>
      <c r="M140" s="161">
        <f t="shared" si="1"/>
        <v>999</v>
      </c>
      <c r="N140" s="157"/>
      <c r="O140" s="151"/>
      <c r="P140" s="150">
        <f t="shared" si="2"/>
        <v>999</v>
      </c>
      <c r="Q140" s="151"/>
    </row>
    <row r="141" spans="1:17" x14ac:dyDescent="0.25">
      <c r="A141" s="139">
        <v>135</v>
      </c>
      <c r="B141" s="164"/>
      <c r="C141" s="164"/>
      <c r="D141" s="145"/>
      <c r="E141" s="142"/>
      <c r="F141" s="151"/>
      <c r="G141" s="151"/>
      <c r="H141" s="154"/>
      <c r="I141" s="155"/>
      <c r="J141" s="146" t="e">
        <f>IF(AND(Q141="",#REF!&gt;0,#REF!&lt;5),K141,0)</f>
        <v>#REF!</v>
      </c>
      <c r="K141" s="147" t="str">
        <f>IF(D141="","ZZZ9",IF(AND(#REF!&gt;0,#REF!&lt;5),D141&amp;#REF!,D141&amp;"9"))</f>
        <v>ZZZ9</v>
      </c>
      <c r="L141" s="148">
        <f t="shared" si="0"/>
        <v>999</v>
      </c>
      <c r="M141" s="161">
        <f t="shared" si="1"/>
        <v>999</v>
      </c>
      <c r="N141" s="157"/>
      <c r="O141" s="155"/>
      <c r="P141" s="169">
        <f t="shared" si="2"/>
        <v>999</v>
      </c>
      <c r="Q141" s="155"/>
    </row>
    <row r="142" spans="1:17" x14ac:dyDescent="0.25">
      <c r="A142" s="139">
        <v>136</v>
      </c>
      <c r="B142" s="164"/>
      <c r="C142" s="164"/>
      <c r="D142" s="145"/>
      <c r="E142" s="142"/>
      <c r="F142" s="151"/>
      <c r="G142" s="151"/>
      <c r="H142" s="154"/>
      <c r="I142" s="155"/>
      <c r="J142" s="146" t="e">
        <f>IF(AND(Q142="",#REF!&gt;0,#REF!&lt;5),K142,0)</f>
        <v>#REF!</v>
      </c>
      <c r="K142" s="147" t="str">
        <f>IF(D142="","ZZZ9",IF(AND(#REF!&gt;0,#REF!&lt;5),D142&amp;#REF!,D142&amp;"9"))</f>
        <v>ZZZ9</v>
      </c>
      <c r="L142" s="148">
        <f t="shared" si="0"/>
        <v>999</v>
      </c>
      <c r="M142" s="161">
        <f t="shared" si="1"/>
        <v>999</v>
      </c>
      <c r="N142" s="157"/>
      <c r="O142" s="151"/>
      <c r="P142" s="150">
        <f t="shared" si="2"/>
        <v>999</v>
      </c>
      <c r="Q142" s="151"/>
    </row>
    <row r="143" spans="1:17" x14ac:dyDescent="0.25">
      <c r="A143" s="139">
        <v>137</v>
      </c>
      <c r="B143" s="164"/>
      <c r="C143" s="164"/>
      <c r="D143" s="145"/>
      <c r="E143" s="142"/>
      <c r="F143" s="151"/>
      <c r="G143" s="151"/>
      <c r="H143" s="154"/>
      <c r="I143" s="155"/>
      <c r="J143" s="146" t="e">
        <f>IF(AND(Q143="",#REF!&gt;0,#REF!&lt;5),K143,0)</f>
        <v>#REF!</v>
      </c>
      <c r="K143" s="147" t="str">
        <f>IF(D143="","ZZZ9",IF(AND(#REF!&gt;0,#REF!&lt;5),D143&amp;#REF!,D143&amp;"9"))</f>
        <v>ZZZ9</v>
      </c>
      <c r="L143" s="148">
        <f t="shared" si="0"/>
        <v>999</v>
      </c>
      <c r="M143" s="161">
        <f t="shared" si="1"/>
        <v>999</v>
      </c>
      <c r="N143" s="157"/>
      <c r="O143" s="151"/>
      <c r="P143" s="150">
        <f t="shared" si="2"/>
        <v>999</v>
      </c>
      <c r="Q143" s="151"/>
    </row>
    <row r="144" spans="1:17" x14ac:dyDescent="0.25">
      <c r="A144" s="139">
        <v>138</v>
      </c>
      <c r="B144" s="164"/>
      <c r="C144" s="164"/>
      <c r="D144" s="145"/>
      <c r="E144" s="142"/>
      <c r="F144" s="151"/>
      <c r="G144" s="151"/>
      <c r="H144" s="154"/>
      <c r="I144" s="155"/>
      <c r="J144" s="146" t="e">
        <f>IF(AND(Q144="",#REF!&gt;0,#REF!&lt;5),K144,0)</f>
        <v>#REF!</v>
      </c>
      <c r="K144" s="147" t="str">
        <f>IF(D144="","ZZZ9",IF(AND(#REF!&gt;0,#REF!&lt;5),D144&amp;#REF!,D144&amp;"9"))</f>
        <v>ZZZ9</v>
      </c>
      <c r="L144" s="148">
        <f t="shared" si="0"/>
        <v>999</v>
      </c>
      <c r="M144" s="161">
        <f t="shared" si="1"/>
        <v>999</v>
      </c>
      <c r="N144" s="157"/>
      <c r="O144" s="151"/>
      <c r="P144" s="150">
        <f t="shared" si="2"/>
        <v>999</v>
      </c>
      <c r="Q144" s="151"/>
    </row>
    <row r="145" spans="1:17" x14ac:dyDescent="0.25">
      <c r="A145" s="139">
        <v>139</v>
      </c>
      <c r="B145" s="164"/>
      <c r="C145" s="164"/>
      <c r="D145" s="145"/>
      <c r="E145" s="142"/>
      <c r="F145" s="151"/>
      <c r="G145" s="151"/>
      <c r="H145" s="154"/>
      <c r="I145" s="155"/>
      <c r="J145" s="146" t="e">
        <f>IF(AND(Q145="",#REF!&gt;0,#REF!&lt;5),K145,0)</f>
        <v>#REF!</v>
      </c>
      <c r="K145" s="147" t="str">
        <f>IF(D145="","ZZZ9",IF(AND(#REF!&gt;0,#REF!&lt;5),D145&amp;#REF!,D145&amp;"9"))</f>
        <v>ZZZ9</v>
      </c>
      <c r="L145" s="148">
        <f t="shared" si="0"/>
        <v>999</v>
      </c>
      <c r="M145" s="161">
        <f t="shared" si="1"/>
        <v>999</v>
      </c>
      <c r="N145" s="157"/>
      <c r="O145" s="151"/>
      <c r="P145" s="150">
        <f t="shared" si="2"/>
        <v>999</v>
      </c>
      <c r="Q145" s="151"/>
    </row>
    <row r="146" spans="1:17" x14ac:dyDescent="0.25">
      <c r="A146" s="139">
        <v>140</v>
      </c>
      <c r="B146" s="164"/>
      <c r="C146" s="164"/>
      <c r="D146" s="145"/>
      <c r="E146" s="142"/>
      <c r="F146" s="151"/>
      <c r="G146" s="151"/>
      <c r="H146" s="154"/>
      <c r="I146" s="155"/>
      <c r="J146" s="146" t="e">
        <f>IF(AND(Q146="",#REF!&gt;0,#REF!&lt;5),K146,0)</f>
        <v>#REF!</v>
      </c>
      <c r="K146" s="147" t="str">
        <f>IF(D146="","ZZZ9",IF(AND(#REF!&gt;0,#REF!&lt;5),D146&amp;#REF!,D146&amp;"9"))</f>
        <v>ZZZ9</v>
      </c>
      <c r="L146" s="148">
        <f t="shared" si="0"/>
        <v>999</v>
      </c>
      <c r="M146" s="161">
        <f t="shared" si="1"/>
        <v>999</v>
      </c>
      <c r="N146" s="157"/>
      <c r="O146" s="151"/>
      <c r="P146" s="150">
        <f t="shared" si="2"/>
        <v>999</v>
      </c>
      <c r="Q146" s="151"/>
    </row>
    <row r="147" spans="1:17" x14ac:dyDescent="0.25">
      <c r="A147" s="139">
        <v>141</v>
      </c>
      <c r="B147" s="164"/>
      <c r="C147" s="164"/>
      <c r="D147" s="145"/>
      <c r="E147" s="142"/>
      <c r="F147" s="151"/>
      <c r="G147" s="151"/>
      <c r="H147" s="154"/>
      <c r="I147" s="155"/>
      <c r="J147" s="146" t="e">
        <f>IF(AND(Q147="",#REF!&gt;0,#REF!&lt;5),K147,0)</f>
        <v>#REF!</v>
      </c>
      <c r="K147" s="147" t="str">
        <f>IF(D147="","ZZZ9",IF(AND(#REF!&gt;0,#REF!&lt;5),D147&amp;#REF!,D147&amp;"9"))</f>
        <v>ZZZ9</v>
      </c>
      <c r="L147" s="148">
        <f t="shared" si="0"/>
        <v>999</v>
      </c>
      <c r="M147" s="161">
        <f t="shared" si="1"/>
        <v>999</v>
      </c>
      <c r="N147" s="157"/>
      <c r="O147" s="151"/>
      <c r="P147" s="150">
        <f t="shared" si="2"/>
        <v>999</v>
      </c>
      <c r="Q147" s="151"/>
    </row>
    <row r="148" spans="1:17" x14ac:dyDescent="0.25">
      <c r="A148" s="139">
        <v>142</v>
      </c>
      <c r="B148" s="164"/>
      <c r="C148" s="164"/>
      <c r="D148" s="145"/>
      <c r="E148" s="142"/>
      <c r="F148" s="151"/>
      <c r="G148" s="151"/>
      <c r="H148" s="154"/>
      <c r="I148" s="155"/>
      <c r="J148" s="146" t="e">
        <f>IF(AND(Q148="",#REF!&gt;0,#REF!&lt;5),K148,0)</f>
        <v>#REF!</v>
      </c>
      <c r="K148" s="147" t="str">
        <f>IF(D148="","ZZZ9",IF(AND(#REF!&gt;0,#REF!&lt;5),D148&amp;#REF!,D148&amp;"9"))</f>
        <v>ZZZ9</v>
      </c>
      <c r="L148" s="148">
        <f t="shared" si="0"/>
        <v>999</v>
      </c>
      <c r="M148" s="161">
        <f t="shared" si="1"/>
        <v>999</v>
      </c>
      <c r="N148" s="157"/>
      <c r="O148" s="155"/>
      <c r="P148" s="169">
        <f t="shared" si="2"/>
        <v>999</v>
      </c>
      <c r="Q148" s="155"/>
    </row>
    <row r="149" spans="1:17" x14ac:dyDescent="0.25">
      <c r="A149" s="139">
        <v>143</v>
      </c>
      <c r="B149" s="164"/>
      <c r="C149" s="164"/>
      <c r="D149" s="145"/>
      <c r="E149" s="142"/>
      <c r="F149" s="151"/>
      <c r="G149" s="151"/>
      <c r="H149" s="154"/>
      <c r="I149" s="155"/>
      <c r="J149" s="146" t="e">
        <f>IF(AND(Q149="",#REF!&gt;0,#REF!&lt;5),K149,0)</f>
        <v>#REF!</v>
      </c>
      <c r="K149" s="147" t="str">
        <f>IF(D149="","ZZZ9",IF(AND(#REF!&gt;0,#REF!&lt;5),D149&amp;#REF!,D149&amp;"9"))</f>
        <v>ZZZ9</v>
      </c>
      <c r="L149" s="148">
        <f t="shared" si="0"/>
        <v>999</v>
      </c>
      <c r="M149" s="161">
        <f t="shared" si="1"/>
        <v>999</v>
      </c>
      <c r="N149" s="157"/>
      <c r="O149" s="151"/>
      <c r="P149" s="150">
        <f t="shared" si="2"/>
        <v>999</v>
      </c>
      <c r="Q149" s="151"/>
    </row>
    <row r="150" spans="1:17" x14ac:dyDescent="0.25">
      <c r="A150" s="139">
        <v>144</v>
      </c>
      <c r="B150" s="164"/>
      <c r="C150" s="164"/>
      <c r="D150" s="145"/>
      <c r="E150" s="142"/>
      <c r="F150" s="151"/>
      <c r="G150" s="151"/>
      <c r="H150" s="154"/>
      <c r="I150" s="155"/>
      <c r="J150" s="146" t="e">
        <f>IF(AND(Q150="",#REF!&gt;0,#REF!&lt;5),K150,0)</f>
        <v>#REF!</v>
      </c>
      <c r="K150" s="147" t="str">
        <f>IF(D150="","ZZZ9",IF(AND(#REF!&gt;0,#REF!&lt;5),D150&amp;#REF!,D150&amp;"9"))</f>
        <v>ZZZ9</v>
      </c>
      <c r="L150" s="148">
        <f t="shared" si="0"/>
        <v>999</v>
      </c>
      <c r="M150" s="161">
        <f t="shared" si="1"/>
        <v>999</v>
      </c>
      <c r="N150" s="157"/>
      <c r="O150" s="151"/>
      <c r="P150" s="150">
        <f t="shared" si="2"/>
        <v>999</v>
      </c>
      <c r="Q150" s="151"/>
    </row>
    <row r="151" spans="1:17" x14ac:dyDescent="0.25">
      <c r="A151" s="139">
        <v>145</v>
      </c>
      <c r="B151" s="164"/>
      <c r="C151" s="164"/>
      <c r="D151" s="145"/>
      <c r="E151" s="142"/>
      <c r="F151" s="151"/>
      <c r="G151" s="151"/>
      <c r="H151" s="154"/>
      <c r="I151" s="155"/>
      <c r="J151" s="146" t="e">
        <f>IF(AND(Q151="",#REF!&gt;0,#REF!&lt;5),K151,0)</f>
        <v>#REF!</v>
      </c>
      <c r="K151" s="147" t="str">
        <f>IF(D151="","ZZZ9",IF(AND(#REF!&gt;0,#REF!&lt;5),D151&amp;#REF!,D151&amp;"9"))</f>
        <v>ZZZ9</v>
      </c>
      <c r="L151" s="148">
        <f t="shared" si="0"/>
        <v>999</v>
      </c>
      <c r="M151" s="161">
        <f t="shared" si="1"/>
        <v>999</v>
      </c>
      <c r="N151" s="157"/>
      <c r="O151" s="151"/>
      <c r="P151" s="150">
        <f t="shared" si="2"/>
        <v>999</v>
      </c>
      <c r="Q151" s="151"/>
    </row>
    <row r="152" spans="1:17" x14ac:dyDescent="0.25">
      <c r="A152" s="139">
        <v>146</v>
      </c>
      <c r="B152" s="164"/>
      <c r="C152" s="164"/>
      <c r="D152" s="145"/>
      <c r="E152" s="142"/>
      <c r="F152" s="151"/>
      <c r="G152" s="151"/>
      <c r="H152" s="154"/>
      <c r="I152" s="155"/>
      <c r="J152" s="146" t="e">
        <f>IF(AND(Q152="",#REF!&gt;0,#REF!&lt;5),K152,0)</f>
        <v>#REF!</v>
      </c>
      <c r="K152" s="147" t="str">
        <f>IF(D152="","ZZZ9",IF(AND(#REF!&gt;0,#REF!&lt;5),D152&amp;#REF!,D152&amp;"9"))</f>
        <v>ZZZ9</v>
      </c>
      <c r="L152" s="148">
        <f t="shared" si="0"/>
        <v>999</v>
      </c>
      <c r="M152" s="161">
        <f t="shared" si="1"/>
        <v>999</v>
      </c>
      <c r="N152" s="157"/>
      <c r="O152" s="151"/>
      <c r="P152" s="150">
        <f t="shared" si="2"/>
        <v>999</v>
      </c>
      <c r="Q152" s="151"/>
    </row>
    <row r="153" spans="1:17" x14ac:dyDescent="0.25">
      <c r="A153" s="139">
        <v>147</v>
      </c>
      <c r="B153" s="164"/>
      <c r="C153" s="164"/>
      <c r="D153" s="145"/>
      <c r="E153" s="142"/>
      <c r="F153" s="151"/>
      <c r="G153" s="151"/>
      <c r="H153" s="154"/>
      <c r="I153" s="155"/>
      <c r="J153" s="146" t="e">
        <f>IF(AND(Q153="",#REF!&gt;0,#REF!&lt;5),K153,0)</f>
        <v>#REF!</v>
      </c>
      <c r="K153" s="147" t="str">
        <f>IF(D153="","ZZZ9",IF(AND(#REF!&gt;0,#REF!&lt;5),D153&amp;#REF!,D153&amp;"9"))</f>
        <v>ZZZ9</v>
      </c>
      <c r="L153" s="148">
        <f t="shared" si="0"/>
        <v>999</v>
      </c>
      <c r="M153" s="161">
        <f t="shared" si="1"/>
        <v>999</v>
      </c>
      <c r="N153" s="157"/>
      <c r="O153" s="151"/>
      <c r="P153" s="150">
        <f t="shared" si="2"/>
        <v>999</v>
      </c>
      <c r="Q153" s="151"/>
    </row>
    <row r="154" spans="1:17" x14ac:dyDescent="0.25">
      <c r="A154" s="139">
        <v>148</v>
      </c>
      <c r="B154" s="164"/>
      <c r="C154" s="164"/>
      <c r="D154" s="145"/>
      <c r="E154" s="142"/>
      <c r="F154" s="151"/>
      <c r="G154" s="151"/>
      <c r="H154" s="154"/>
      <c r="I154" s="155"/>
      <c r="J154" s="146" t="e">
        <f>IF(AND(Q154="",#REF!&gt;0,#REF!&lt;5),K154,0)</f>
        <v>#REF!</v>
      </c>
      <c r="K154" s="147" t="str">
        <f>IF(D154="","ZZZ9",IF(AND(#REF!&gt;0,#REF!&lt;5),D154&amp;#REF!,D154&amp;"9"))</f>
        <v>ZZZ9</v>
      </c>
      <c r="L154" s="148">
        <f t="shared" si="0"/>
        <v>999</v>
      </c>
      <c r="M154" s="161">
        <f t="shared" si="1"/>
        <v>999</v>
      </c>
      <c r="N154" s="157"/>
      <c r="O154" s="151"/>
      <c r="P154" s="150">
        <f t="shared" si="2"/>
        <v>999</v>
      </c>
      <c r="Q154" s="151"/>
    </row>
    <row r="155" spans="1:17" x14ac:dyDescent="0.25">
      <c r="A155" s="139">
        <v>149</v>
      </c>
      <c r="B155" s="164"/>
      <c r="C155" s="164"/>
      <c r="D155" s="145"/>
      <c r="E155" s="142"/>
      <c r="F155" s="151"/>
      <c r="G155" s="151"/>
      <c r="H155" s="154"/>
      <c r="I155" s="155"/>
      <c r="J155" s="146" t="e">
        <f>IF(AND(Q155="",#REF!&gt;0,#REF!&lt;5),K155,0)</f>
        <v>#REF!</v>
      </c>
      <c r="K155" s="147" t="str">
        <f>IF(D155="","ZZZ9",IF(AND(#REF!&gt;0,#REF!&lt;5),D155&amp;#REF!,D155&amp;"9"))</f>
        <v>ZZZ9</v>
      </c>
      <c r="L155" s="148">
        <f t="shared" si="0"/>
        <v>999</v>
      </c>
      <c r="M155" s="161">
        <f t="shared" si="1"/>
        <v>999</v>
      </c>
      <c r="N155" s="157"/>
      <c r="O155" s="151"/>
      <c r="P155" s="150">
        <f t="shared" si="2"/>
        <v>999</v>
      </c>
      <c r="Q155" s="151"/>
    </row>
    <row r="156" spans="1:17" x14ac:dyDescent="0.25">
      <c r="A156" s="139">
        <v>150</v>
      </c>
      <c r="B156" s="164"/>
      <c r="C156" s="164"/>
      <c r="D156" s="145"/>
      <c r="E156" s="142"/>
      <c r="F156" s="151"/>
      <c r="G156" s="151"/>
      <c r="H156" s="154"/>
      <c r="I156" s="155"/>
      <c r="J156" s="146" t="e">
        <f>IF(AND(Q156="",#REF!&gt;0,#REF!&lt;5),K156,0)</f>
        <v>#REF!</v>
      </c>
      <c r="K156" s="147" t="str">
        <f>IF(D156="","ZZZ9",IF(AND(#REF!&gt;0,#REF!&lt;5),D156&amp;#REF!,D156&amp;"9"))</f>
        <v>ZZZ9</v>
      </c>
      <c r="L156" s="148">
        <f t="shared" si="0"/>
        <v>999</v>
      </c>
      <c r="M156" s="161">
        <f t="shared" si="1"/>
        <v>999</v>
      </c>
      <c r="N156" s="157"/>
      <c r="O156" s="151"/>
      <c r="P156" s="150">
        <f t="shared" si="2"/>
        <v>999</v>
      </c>
      <c r="Q156" s="151"/>
    </row>
  </sheetData>
  <sheetProtection selectLockedCells="1" selectUnlockedCells="1"/>
  <conditionalFormatting sqref="A7:A35 A36:D156">
    <cfRule type="expression" dxfId="131" priority="5" stopIfTrue="1">
      <formula>$Q7&gt;=1</formula>
    </cfRule>
  </conditionalFormatting>
  <conditionalFormatting sqref="B36:D37">
    <cfRule type="expression" dxfId="130" priority="16" stopIfTrue="1">
      <formula>$Q36&gt;=1</formula>
    </cfRule>
  </conditionalFormatting>
  <conditionalFormatting sqref="C30:D30">
    <cfRule type="expression" dxfId="129" priority="17" stopIfTrue="1">
      <formula>$P30&gt;=1</formula>
    </cfRule>
  </conditionalFormatting>
  <conditionalFormatting sqref="E7:E14">
    <cfRule type="expression" dxfId="128" priority="6" stopIfTrue="1">
      <formula>AND(ROUNDDOWN(($A$4-E7)/365.25,0)&lt;=13,G7&lt;&gt;"OK")</formula>
    </cfRule>
    <cfRule type="expression" dxfId="127" priority="7" stopIfTrue="1">
      <formula>AND(ROUNDDOWN(($A$4-E7)/365.25,0)&lt;=14,G7&lt;&gt;"OK")</formula>
    </cfRule>
    <cfRule type="expression" dxfId="126" priority="8" stopIfTrue="1">
      <formula>AND(ROUNDDOWN(($A$4-E7)/365.25,0)&lt;=17,G7&lt;&gt;"OK")</formula>
    </cfRule>
    <cfRule type="expression" dxfId="125" priority="10" stopIfTrue="1">
      <formula>AND(ROUNDDOWN(($A$4-E7)/365.25,0)&lt;=13,G7&lt;&gt;"OK")</formula>
    </cfRule>
    <cfRule type="expression" dxfId="124" priority="11" stopIfTrue="1">
      <formula>AND(ROUNDDOWN(($A$4-E7)/365.25,0)&lt;=14,G7&lt;&gt;"OK")</formula>
    </cfRule>
    <cfRule type="expression" dxfId="123" priority="12" stopIfTrue="1">
      <formula>AND(ROUNDDOWN(($A$4-E7)/365.25,0)&lt;=17,G7&lt;&gt;"OK")</formula>
    </cfRule>
  </conditionalFormatting>
  <conditionalFormatting sqref="E7:E27 E29:E37">
    <cfRule type="expression" dxfId="122" priority="13" stopIfTrue="1">
      <formula>AND(ROUNDDOWN(($A$4-E7)/365.25,0)&lt;=13,G7&lt;&gt;"OK")</formula>
    </cfRule>
    <cfRule type="expression" dxfId="121" priority="14" stopIfTrue="1">
      <formula>AND(ROUNDDOWN(($A$4-E7)/365.25,0)&lt;=14,G7&lt;&gt;"OK")</formula>
    </cfRule>
    <cfRule type="expression" dxfId="120" priority="15" stopIfTrue="1">
      <formula>AND(ROUNDDOWN(($A$4-E7)/365.25,0)&lt;=17,G7&lt;&gt;"OK")</formula>
    </cfRule>
  </conditionalFormatting>
  <conditionalFormatting sqref="E7:E156">
    <cfRule type="expression" dxfId="119" priority="1" stopIfTrue="1">
      <formula>AND(ROUNDDOWN(($A$4-E7)/365.25,0)&lt;=13,G7&lt;&gt;"OK")</formula>
    </cfRule>
    <cfRule type="expression" dxfId="118" priority="2" stopIfTrue="1">
      <formula>AND(ROUNDDOWN(($A$4-E7)/365.25,0)&lt;=14,G7&lt;&gt;"OK")</formula>
    </cfRule>
    <cfRule type="expression" dxfId="117" priority="3" stopIfTrue="1">
      <formula>AND(ROUNDDOWN(($A$4-E7)/365.25,0)&lt;=17,G7&lt;&gt;"OK")</formula>
    </cfRule>
  </conditionalFormatting>
  <conditionalFormatting sqref="J7:J156">
    <cfRule type="cellIs" dxfId="116" priority="4" stopIfTrue="1" operator="equal">
      <formula>"Z"</formula>
    </cfRule>
  </conditionalFormatting>
  <printOptions horizontalCentered="1"/>
  <pageMargins left="0.35000000000000003" right="0.35000000000000003" top="0.39027777777777778" bottom="0.39027777777777778" header="0.51181102362204722" footer="0.51181102362204722"/>
  <pageSetup paperSize="9" firstPageNumber="0" orientation="landscape" horizontalDpi="300" verticalDpi="300"/>
  <headerFooter alignWithMargins="0"/>
  <rowBreaks count="6" manualBreakCount="6">
    <brk id="26" max="16383" man="1"/>
    <brk id="46" max="16383" man="1"/>
    <brk id="66" max="16383" man="1"/>
    <brk id="86" max="16383" man="1"/>
    <brk id="106" max="16383" man="1"/>
    <brk id="126" max="16383" man="1"/>
  </rowBreaks>
  <colBreaks count="1" manualBreakCount="1">
    <brk id="17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40" r:id="rId3" name="Button 1">
              <controlPr defaultSize="0" print="0" autoFill="0" autoLine="0" autoPict="0" macro="[0]!Module2.egyeni_fotabla_sorsolasi_ranglista" altText="Sorsolási rangsor _x000a_szerinti sorbarakás">
                <anchor moveWithCells="1" sizeWithCells="1">
                  <from>
                    <xdr:col>7</xdr:col>
                    <xdr:colOff>205740</xdr:colOff>
                    <xdr:row>0</xdr:row>
                    <xdr:rowOff>68580</xdr:rowOff>
                  </from>
                  <to>
                    <xdr:col>14</xdr:col>
                    <xdr:colOff>129540</xdr:colOff>
                    <xdr:row>1</xdr:row>
                    <xdr:rowOff>129540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Munka12">
    <tabColor indexed="11"/>
  </sheetPr>
  <dimension ref="A1:AK41"/>
  <sheetViews>
    <sheetView showZeros="0" workbookViewId="0">
      <selection activeCell="L15" sqref="L15"/>
    </sheetView>
  </sheetViews>
  <sheetFormatPr defaultRowHeight="13.2" x14ac:dyDescent="0.25"/>
  <cols>
    <col min="1" max="1" width="5.44140625" customWidth="1"/>
    <col min="2" max="2" width="4.44140625" customWidth="1"/>
    <col min="3" max="3" width="8.33203125" customWidth="1"/>
    <col min="4" max="4" width="7.109375" customWidth="1"/>
    <col min="5" max="5" width="9.33203125" customWidth="1"/>
    <col min="6" max="6" width="7.109375" customWidth="1"/>
    <col min="7" max="7" width="9.33203125" customWidth="1"/>
    <col min="8" max="8" width="7.109375" customWidth="1"/>
    <col min="9" max="9" width="9.33203125" customWidth="1"/>
    <col min="10" max="10" width="8.44140625" customWidth="1"/>
    <col min="11" max="13" width="8.5546875" customWidth="1"/>
    <col min="15" max="15" width="5.5546875" customWidth="1"/>
    <col min="16" max="16" width="4.5546875" customWidth="1"/>
    <col min="17" max="17" width="11.6640625" customWidth="1"/>
    <col min="25" max="25" width="10.33203125" hidden="1" customWidth="1"/>
    <col min="26" max="37" width="9" hidden="1" customWidth="1"/>
  </cols>
  <sheetData>
    <row r="1" spans="1:37" ht="24.6" x14ac:dyDescent="0.25">
      <c r="A1" s="410" t="str">
        <f>Altalanos!$A$6</f>
        <v>Diákolimpia 2026</v>
      </c>
      <c r="B1" s="410"/>
      <c r="C1" s="410"/>
      <c r="D1" s="410"/>
      <c r="E1" s="410"/>
      <c r="F1" s="410"/>
      <c r="G1" s="170"/>
      <c r="H1" s="171" t="s">
        <v>29</v>
      </c>
      <c r="I1" s="172"/>
      <c r="J1" s="173"/>
      <c r="L1" s="174"/>
      <c r="M1" s="175"/>
      <c r="N1" s="176"/>
      <c r="O1" s="176"/>
      <c r="P1" s="176"/>
      <c r="Q1" s="177"/>
      <c r="R1" s="176"/>
      <c r="AB1" s="178" t="e">
        <f>IF(Y5=1,CONCATENATE(VLOOKUP(Y3,AA16:AH27,2)),CONCATENATE(VLOOKUP(Y3,AA2:AK13,2)))</f>
        <v>#N/A</v>
      </c>
      <c r="AC1" s="178" t="e">
        <f>IF(Y5=1,CONCATENATE(VLOOKUP(Y3,AA16:AK27,3)),CONCATENATE(VLOOKUP(Y3,AA2:AK13,3)))</f>
        <v>#N/A</v>
      </c>
      <c r="AD1" s="178" t="e">
        <f>IF(Y5=1,CONCATENATE(VLOOKUP(Y3,AA16:AK27,4)),CONCATENATE(VLOOKUP(Y3,AA2:AK13,4)))</f>
        <v>#N/A</v>
      </c>
      <c r="AE1" s="178" t="e">
        <f>IF(Y5=1,CONCATENATE(VLOOKUP(Y3,AA16:AK27,5)),CONCATENATE(VLOOKUP(Y3,AA2:AK13,5)))</f>
        <v>#N/A</v>
      </c>
      <c r="AF1" s="178" t="e">
        <f>IF(Y5=1,CONCATENATE(VLOOKUP(Y3,AA16:AK27,6)),CONCATENATE(VLOOKUP(Y3,AA2:AK13,6)))</f>
        <v>#N/A</v>
      </c>
      <c r="AG1" s="178" t="e">
        <f>IF(Y5=1,CONCATENATE(VLOOKUP(Y3,AA16:AK27,7)),CONCATENATE(VLOOKUP(Y3,AA2:AK13,7)))</f>
        <v>#N/A</v>
      </c>
      <c r="AH1" s="178" t="e">
        <f>IF(Y5=1,CONCATENATE(VLOOKUP(Y3,AA16:AK27,8)),CONCATENATE(VLOOKUP(Y3,AA2:AK13,8)))</f>
        <v>#N/A</v>
      </c>
      <c r="AI1" s="178" t="e">
        <f>IF(Y5=1,CONCATENATE(VLOOKUP(Y3,AA16:AK27,9)),CONCATENATE(VLOOKUP(Y3,AA2:AK13,9)))</f>
        <v>#N/A</v>
      </c>
      <c r="AJ1" s="178" t="e">
        <f>IF(Y5=1,CONCATENATE(VLOOKUP(Y3,AA16:AK27,10)),CONCATENATE(VLOOKUP(Y3,AA2:AK13,10)))</f>
        <v>#N/A</v>
      </c>
      <c r="AK1" s="178" t="e">
        <f>IF(Y5=1,CONCATENATE(VLOOKUP(Y3,AA16:AK27,11)),CONCATENATE(VLOOKUP(Y3,AA2:AK13,11)))</f>
        <v>#N/A</v>
      </c>
    </row>
    <row r="2" spans="1:37" x14ac:dyDescent="0.25">
      <c r="A2" s="179" t="s">
        <v>30</v>
      </c>
      <c r="B2" s="180"/>
      <c r="C2" s="180"/>
      <c r="D2" s="180"/>
      <c r="E2" s="397" t="str">
        <f>Altalanos!$B$8</f>
        <v>Lány 3 kcs. B</v>
      </c>
      <c r="F2" s="180"/>
      <c r="G2" s="181"/>
      <c r="H2" s="182"/>
      <c r="I2" s="182"/>
      <c r="J2" s="183"/>
      <c r="K2" s="174"/>
      <c r="L2" s="174"/>
      <c r="M2" s="174"/>
      <c r="N2" s="184"/>
      <c r="O2" s="185"/>
      <c r="P2" s="184"/>
      <c r="Q2" s="185"/>
      <c r="R2" s="184"/>
      <c r="Y2" s="186"/>
      <c r="Z2" s="187"/>
      <c r="AA2" s="187" t="s">
        <v>99</v>
      </c>
      <c r="AB2" s="188">
        <v>150</v>
      </c>
      <c r="AC2" s="188">
        <v>120</v>
      </c>
      <c r="AD2" s="188">
        <v>100</v>
      </c>
      <c r="AE2" s="188">
        <v>80</v>
      </c>
      <c r="AF2" s="188">
        <v>70</v>
      </c>
      <c r="AG2" s="188">
        <v>60</v>
      </c>
      <c r="AH2" s="188">
        <v>55</v>
      </c>
      <c r="AI2" s="188">
        <v>50</v>
      </c>
      <c r="AJ2" s="188">
        <v>45</v>
      </c>
      <c r="AK2" s="188">
        <v>40</v>
      </c>
    </row>
    <row r="3" spans="1:37" x14ac:dyDescent="0.25">
      <c r="A3" s="50" t="s">
        <v>22</v>
      </c>
      <c r="B3" s="50"/>
      <c r="C3" s="50"/>
      <c r="D3" s="50"/>
      <c r="E3" s="50" t="s">
        <v>15</v>
      </c>
      <c r="F3" s="50"/>
      <c r="G3" s="50"/>
      <c r="H3" s="50" t="s">
        <v>34</v>
      </c>
      <c r="I3" s="50"/>
      <c r="J3" s="189"/>
      <c r="K3" s="50"/>
      <c r="L3" s="51" t="s">
        <v>35</v>
      </c>
      <c r="M3" s="50"/>
      <c r="N3" s="190"/>
      <c r="O3" s="191"/>
      <c r="P3" s="190"/>
      <c r="Q3" s="192" t="s">
        <v>100</v>
      </c>
      <c r="R3" s="188" t="s">
        <v>101</v>
      </c>
      <c r="Y3" s="187">
        <f>IF(H4="OB","A",IF(H4="IX","W",H4))</f>
        <v>0</v>
      </c>
      <c r="Z3" s="187"/>
      <c r="AA3" s="187" t="s">
        <v>102</v>
      </c>
      <c r="AB3" s="188">
        <v>120</v>
      </c>
      <c r="AC3" s="188">
        <v>90</v>
      </c>
      <c r="AD3" s="188">
        <v>65</v>
      </c>
      <c r="AE3" s="188">
        <v>55</v>
      </c>
      <c r="AF3" s="188">
        <v>50</v>
      </c>
      <c r="AG3" s="188">
        <v>45</v>
      </c>
      <c r="AH3" s="188">
        <v>40</v>
      </c>
      <c r="AI3" s="188">
        <v>35</v>
      </c>
      <c r="AJ3" s="188">
        <v>25</v>
      </c>
      <c r="AK3" s="188">
        <v>20</v>
      </c>
    </row>
    <row r="4" spans="1:37" x14ac:dyDescent="0.25">
      <c r="A4" s="406">
        <f>Altalanos!$A$10</f>
        <v>0</v>
      </c>
      <c r="B4" s="406"/>
      <c r="C4" s="406"/>
      <c r="D4" s="193"/>
      <c r="E4" s="194">
        <f>Altalanos!$C$10</f>
        <v>0</v>
      </c>
      <c r="F4" s="194"/>
      <c r="G4" s="194"/>
      <c r="H4" s="195"/>
      <c r="I4" s="194"/>
      <c r="J4" s="196"/>
      <c r="K4" s="195"/>
      <c r="L4" s="197">
        <f>Altalanos!$E$10</f>
        <v>0</v>
      </c>
      <c r="M4" s="195"/>
      <c r="N4" s="198"/>
      <c r="O4" s="199"/>
      <c r="P4" s="198"/>
      <c r="Q4" s="200" t="s">
        <v>103</v>
      </c>
      <c r="R4" s="201" t="s">
        <v>104</v>
      </c>
      <c r="Y4" s="187"/>
      <c r="Z4" s="187"/>
      <c r="AA4" s="187" t="s">
        <v>105</v>
      </c>
      <c r="AB4" s="188">
        <v>90</v>
      </c>
      <c r="AC4" s="188">
        <v>60</v>
      </c>
      <c r="AD4" s="188">
        <v>45</v>
      </c>
      <c r="AE4" s="188">
        <v>34</v>
      </c>
      <c r="AF4" s="188">
        <v>27</v>
      </c>
      <c r="AG4" s="188">
        <v>22</v>
      </c>
      <c r="AH4" s="188">
        <v>18</v>
      </c>
      <c r="AI4" s="188">
        <v>15</v>
      </c>
      <c r="AJ4" s="188">
        <v>12</v>
      </c>
      <c r="AK4" s="188">
        <v>9</v>
      </c>
    </row>
    <row r="5" spans="1:37" x14ac:dyDescent="0.25">
      <c r="A5" s="30"/>
      <c r="B5" s="30" t="s">
        <v>106</v>
      </c>
      <c r="C5" s="30" t="s">
        <v>107</v>
      </c>
      <c r="D5" s="30" t="s">
        <v>108</v>
      </c>
      <c r="E5" s="30" t="s">
        <v>109</v>
      </c>
      <c r="F5" s="30"/>
      <c r="G5" s="30" t="s">
        <v>26</v>
      </c>
      <c r="H5" s="30"/>
      <c r="I5" s="30" t="s">
        <v>37</v>
      </c>
      <c r="J5" s="30"/>
      <c r="K5" s="202" t="s">
        <v>110</v>
      </c>
      <c r="L5" s="202" t="s">
        <v>111</v>
      </c>
      <c r="M5" s="202" t="s">
        <v>112</v>
      </c>
      <c r="Q5" s="203" t="s">
        <v>113</v>
      </c>
      <c r="R5" s="204" t="s">
        <v>114</v>
      </c>
      <c r="Y5" s="187">
        <f>IF(OR(Altalanos!$A$8="F1",Altalanos!$A$8="F2",Altalanos!$A$8="N1",Altalanos!$A$8="N2"),1,2)</f>
        <v>2</v>
      </c>
      <c r="Z5" s="187"/>
      <c r="AA5" s="187" t="s">
        <v>115</v>
      </c>
      <c r="AB5" s="188">
        <v>60</v>
      </c>
      <c r="AC5" s="188">
        <v>40</v>
      </c>
      <c r="AD5" s="188">
        <v>30</v>
      </c>
      <c r="AE5" s="188">
        <v>20</v>
      </c>
      <c r="AF5" s="188">
        <v>18</v>
      </c>
      <c r="AG5" s="188">
        <v>15</v>
      </c>
      <c r="AH5" s="188">
        <v>12</v>
      </c>
      <c r="AI5" s="188">
        <v>10</v>
      </c>
      <c r="AJ5" s="188">
        <v>8</v>
      </c>
      <c r="AK5" s="188">
        <v>6</v>
      </c>
    </row>
    <row r="6" spans="1:37" x14ac:dyDescent="0.25">
      <c r="A6" s="205"/>
      <c r="B6" s="205"/>
      <c r="C6" s="205"/>
      <c r="D6" s="205"/>
      <c r="E6" s="205"/>
      <c r="F6" s="205"/>
      <c r="G6" s="205"/>
      <c r="H6" s="205"/>
      <c r="I6" s="205"/>
      <c r="J6" s="205"/>
      <c r="K6" s="205"/>
      <c r="L6" s="205"/>
      <c r="M6" s="205"/>
      <c r="Y6" s="187"/>
      <c r="Z6" s="187"/>
      <c r="AA6" s="187" t="s">
        <v>116</v>
      </c>
      <c r="AB6" s="188">
        <v>40</v>
      </c>
      <c r="AC6" s="188">
        <v>25</v>
      </c>
      <c r="AD6" s="188">
        <v>18</v>
      </c>
      <c r="AE6" s="188">
        <v>13</v>
      </c>
      <c r="AF6" s="188">
        <v>10</v>
      </c>
      <c r="AG6" s="188">
        <v>8</v>
      </c>
      <c r="AH6" s="188">
        <v>6</v>
      </c>
      <c r="AI6" s="188">
        <v>5</v>
      </c>
      <c r="AJ6" s="188">
        <v>4</v>
      </c>
      <c r="AK6" s="188">
        <v>3</v>
      </c>
    </row>
    <row r="7" spans="1:37" x14ac:dyDescent="0.25">
      <c r="A7" s="206" t="s">
        <v>99</v>
      </c>
      <c r="B7" s="207">
        <v>16</v>
      </c>
      <c r="C7" s="208">
        <f>IF($B7="","",VLOOKUP($B7,'Lány 3 kcs. B ELO'!$A$7:$O$22,5))</f>
        <v>0</v>
      </c>
      <c r="D7" s="208">
        <f>IF($B7="","",VLOOKUP($B7,'Lány 3 kcs. B ELO'!$A$7:$O$22,15))</f>
        <v>0</v>
      </c>
      <c r="E7" s="209" t="str">
        <f>UPPER(IF($B7="","",VLOOKUP($B7,'Lány 3 kcs. B ELO'!$A$7:$O$22,2)))</f>
        <v xml:space="preserve">GYÖRGY </v>
      </c>
      <c r="F7" s="210"/>
      <c r="G7" s="209" t="str">
        <f>IF($B7="","",VLOOKUP($B7,'Lány 3 kcs. B ELO'!$A$7:$O$22,3))</f>
        <v>Janka Zsolna</v>
      </c>
      <c r="H7" s="210"/>
      <c r="I7" s="209" t="str">
        <f>IF($B7="","",VLOOKUP($B7,'Lány 3 kcs. B ELO'!$A$7:$O$22,4))</f>
        <v>Gyöngyössolymosi Nagy Gyula Katolikus Általános Iskola és Alapfokú Művészeti Iskola</v>
      </c>
      <c r="J7" s="205"/>
      <c r="K7" s="211"/>
      <c r="L7" s="212"/>
      <c r="M7" s="213"/>
      <c r="Y7" s="187"/>
      <c r="Z7" s="187"/>
      <c r="AA7" s="187" t="s">
        <v>117</v>
      </c>
      <c r="AB7" s="188">
        <v>25</v>
      </c>
      <c r="AC7" s="188">
        <v>15</v>
      </c>
      <c r="AD7" s="188">
        <v>13</v>
      </c>
      <c r="AE7" s="188">
        <v>8</v>
      </c>
      <c r="AF7" s="188">
        <v>6</v>
      </c>
      <c r="AG7" s="188">
        <v>4</v>
      </c>
      <c r="AH7" s="188">
        <v>3</v>
      </c>
      <c r="AI7" s="188">
        <v>2</v>
      </c>
      <c r="AJ7" s="188">
        <v>1</v>
      </c>
      <c r="AK7" s="188">
        <v>0</v>
      </c>
    </row>
    <row r="8" spans="1:37" x14ac:dyDescent="0.25">
      <c r="A8" s="206"/>
      <c r="B8" s="214"/>
      <c r="C8" s="215"/>
      <c r="D8" s="215"/>
      <c r="E8" s="215"/>
      <c r="F8" s="215"/>
      <c r="G8" s="215"/>
      <c r="H8" s="215"/>
      <c r="I8" s="215"/>
      <c r="J8" s="205"/>
      <c r="K8" s="206"/>
      <c r="L8" s="206"/>
      <c r="M8" s="216"/>
      <c r="Y8" s="187"/>
      <c r="Z8" s="187"/>
      <c r="AA8" s="187" t="s">
        <v>118</v>
      </c>
      <c r="AB8" s="188">
        <v>15</v>
      </c>
      <c r="AC8" s="188">
        <v>10</v>
      </c>
      <c r="AD8" s="188">
        <v>7</v>
      </c>
      <c r="AE8" s="188">
        <v>5</v>
      </c>
      <c r="AF8" s="188">
        <v>4</v>
      </c>
      <c r="AG8" s="188">
        <v>3</v>
      </c>
      <c r="AH8" s="188">
        <v>2</v>
      </c>
      <c r="AI8" s="188">
        <v>1</v>
      </c>
      <c r="AJ8" s="188">
        <v>0</v>
      </c>
      <c r="AK8" s="188">
        <v>0</v>
      </c>
    </row>
    <row r="9" spans="1:37" x14ac:dyDescent="0.25">
      <c r="A9" s="206" t="s">
        <v>119</v>
      </c>
      <c r="B9" s="207"/>
      <c r="C9" s="208" t="str">
        <f>IF($B9="","",VLOOKUP($B9,'Lány 3 kcs. B ELO'!$A$7:$O$22,5))</f>
        <v/>
      </c>
      <c r="D9" s="208" t="str">
        <f>IF($B9="","",VLOOKUP($B9,'Lány 3 kcs. B ELO'!$A$7:$O$22,15))</f>
        <v/>
      </c>
      <c r="E9" s="209" t="s">
        <v>400</v>
      </c>
      <c r="F9" s="210"/>
      <c r="G9" s="209" t="s">
        <v>255</v>
      </c>
      <c r="H9" s="210"/>
      <c r="I9" s="141" t="s">
        <v>256</v>
      </c>
      <c r="J9" s="205"/>
      <c r="K9" s="211"/>
      <c r="L9" s="212"/>
      <c r="M9" s="213"/>
      <c r="Y9" s="187"/>
      <c r="Z9" s="187"/>
      <c r="AA9" s="187" t="s">
        <v>120</v>
      </c>
      <c r="AB9" s="188">
        <v>10</v>
      </c>
      <c r="AC9" s="188">
        <v>6</v>
      </c>
      <c r="AD9" s="188">
        <v>4</v>
      </c>
      <c r="AE9" s="188">
        <v>2</v>
      </c>
      <c r="AF9" s="188">
        <v>1</v>
      </c>
      <c r="AG9" s="188">
        <v>0</v>
      </c>
      <c r="AH9" s="188">
        <v>0</v>
      </c>
      <c r="AI9" s="188">
        <v>0</v>
      </c>
      <c r="AJ9" s="188">
        <v>0</v>
      </c>
      <c r="AK9" s="188">
        <v>0</v>
      </c>
    </row>
    <row r="10" spans="1:37" x14ac:dyDescent="0.25">
      <c r="A10" s="206"/>
      <c r="B10" s="214"/>
      <c r="C10" s="215"/>
      <c r="D10" s="215"/>
      <c r="E10" s="215"/>
      <c r="F10" s="215"/>
      <c r="G10" s="215"/>
      <c r="H10" s="215"/>
      <c r="I10" s="215"/>
      <c r="J10" s="205"/>
      <c r="K10" s="206"/>
      <c r="L10" s="206"/>
      <c r="M10" s="216"/>
      <c r="Y10" s="187"/>
      <c r="Z10" s="187"/>
      <c r="AA10" s="187" t="s">
        <v>121</v>
      </c>
      <c r="AB10" s="188">
        <v>6</v>
      </c>
      <c r="AC10" s="188">
        <v>3</v>
      </c>
      <c r="AD10" s="188">
        <v>2</v>
      </c>
      <c r="AE10" s="188">
        <v>1</v>
      </c>
      <c r="AF10" s="188">
        <v>0</v>
      </c>
      <c r="AG10" s="188">
        <v>0</v>
      </c>
      <c r="AH10" s="188">
        <v>0</v>
      </c>
      <c r="AI10" s="188">
        <v>0</v>
      </c>
      <c r="AJ10" s="188">
        <v>0</v>
      </c>
      <c r="AK10" s="188">
        <v>0</v>
      </c>
    </row>
    <row r="11" spans="1:37" x14ac:dyDescent="0.25">
      <c r="A11" s="206" t="s">
        <v>122</v>
      </c>
      <c r="B11" s="207"/>
      <c r="C11" s="208" t="str">
        <f>IF($B11="","",VLOOKUP($B11,'Lány 3 kcs. B ELO'!$A$7:$O$22,5))</f>
        <v/>
      </c>
      <c r="D11" s="208" t="str">
        <f>IF($B11="","",VLOOKUP($B11,'Lány 3 kcs. B ELO'!$A$7:$O$22,15))</f>
        <v/>
      </c>
      <c r="E11" s="209" t="s">
        <v>399</v>
      </c>
      <c r="F11" s="210"/>
      <c r="G11" s="209" t="s">
        <v>234</v>
      </c>
      <c r="H11" s="210"/>
      <c r="I11" s="141" t="s">
        <v>235</v>
      </c>
      <c r="J11" s="205"/>
      <c r="K11" s="211">
        <v>1</v>
      </c>
      <c r="L11" s="212"/>
      <c r="M11" s="213"/>
      <c r="Y11" s="187"/>
      <c r="Z11" s="187"/>
      <c r="AA11" s="187" t="s">
        <v>123</v>
      </c>
      <c r="AB11" s="188">
        <v>3</v>
      </c>
      <c r="AC11" s="188">
        <v>2</v>
      </c>
      <c r="AD11" s="188">
        <v>1</v>
      </c>
      <c r="AE11" s="188">
        <v>0</v>
      </c>
      <c r="AF11" s="188">
        <v>0</v>
      </c>
      <c r="AG11" s="188">
        <v>0</v>
      </c>
      <c r="AH11" s="188">
        <v>0</v>
      </c>
      <c r="AI11" s="188">
        <v>0</v>
      </c>
      <c r="AJ11" s="188">
        <v>0</v>
      </c>
      <c r="AK11" s="188">
        <v>0</v>
      </c>
    </row>
    <row r="12" spans="1:37" x14ac:dyDescent="0.25">
      <c r="A12" s="205"/>
      <c r="B12" s="205"/>
      <c r="C12" s="205"/>
      <c r="D12" s="205"/>
      <c r="E12" s="205"/>
      <c r="F12" s="205"/>
      <c r="G12" s="205"/>
      <c r="H12" s="205"/>
      <c r="I12" s="205"/>
      <c r="J12" s="205"/>
      <c r="K12" s="205"/>
      <c r="L12" s="205"/>
      <c r="M12" s="205"/>
      <c r="Y12" s="187"/>
      <c r="Z12" s="187"/>
      <c r="AA12" s="187" t="s">
        <v>124</v>
      </c>
      <c r="AB12" s="217">
        <v>0</v>
      </c>
      <c r="AC12" s="217">
        <v>0</v>
      </c>
      <c r="AD12" s="217">
        <v>0</v>
      </c>
      <c r="AE12" s="217">
        <v>0</v>
      </c>
      <c r="AF12" s="217">
        <v>0</v>
      </c>
      <c r="AG12" s="217">
        <v>0</v>
      </c>
      <c r="AH12" s="217">
        <v>0</v>
      </c>
      <c r="AI12" s="217">
        <v>0</v>
      </c>
      <c r="AJ12" s="217">
        <v>0</v>
      </c>
      <c r="AK12" s="217">
        <v>0</v>
      </c>
    </row>
    <row r="13" spans="1:37" x14ac:dyDescent="0.25">
      <c r="A13" s="205"/>
      <c r="B13" s="205"/>
      <c r="C13" s="205"/>
      <c r="D13" s="205"/>
      <c r="E13" s="205"/>
      <c r="F13" s="205"/>
      <c r="G13" s="205"/>
      <c r="H13" s="205"/>
      <c r="I13" s="205"/>
      <c r="J13" s="205"/>
      <c r="K13" s="205"/>
      <c r="L13" s="205"/>
      <c r="M13" s="205"/>
      <c r="Y13" s="187"/>
      <c r="Z13" s="187"/>
      <c r="AA13" s="187" t="s">
        <v>125</v>
      </c>
      <c r="AB13" s="217">
        <v>0</v>
      </c>
      <c r="AC13" s="217">
        <v>0</v>
      </c>
      <c r="AD13" s="217">
        <v>0</v>
      </c>
      <c r="AE13" s="217">
        <v>0</v>
      </c>
      <c r="AF13" s="217">
        <v>0</v>
      </c>
      <c r="AG13" s="217">
        <v>0</v>
      </c>
      <c r="AH13" s="217">
        <v>0</v>
      </c>
      <c r="AI13" s="217">
        <v>0</v>
      </c>
      <c r="AJ13" s="217">
        <v>0</v>
      </c>
      <c r="AK13" s="217">
        <v>0</v>
      </c>
    </row>
    <row r="14" spans="1:37" x14ac:dyDescent="0.25">
      <c r="A14" s="205"/>
      <c r="B14" s="205"/>
      <c r="C14" s="205"/>
      <c r="D14" s="205"/>
      <c r="E14" s="205"/>
      <c r="F14" s="205"/>
      <c r="G14" s="205"/>
      <c r="H14" s="205"/>
      <c r="I14" s="205"/>
      <c r="J14" s="205"/>
      <c r="K14" s="205"/>
      <c r="L14" s="205"/>
      <c r="M14" s="205"/>
      <c r="Y14" s="187"/>
      <c r="Z14" s="187"/>
      <c r="AA14" s="187"/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</row>
    <row r="15" spans="1:37" x14ac:dyDescent="0.25">
      <c r="A15" s="205"/>
      <c r="B15" s="205"/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Y15" s="187"/>
      <c r="Z15" s="187"/>
      <c r="AA15" s="187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</row>
    <row r="16" spans="1:37" x14ac:dyDescent="0.25">
      <c r="A16" s="205"/>
      <c r="B16" s="205"/>
      <c r="C16" s="205"/>
      <c r="D16" s="205"/>
      <c r="E16" s="205"/>
      <c r="F16" s="205"/>
      <c r="G16" s="205"/>
      <c r="H16" s="205"/>
      <c r="I16" s="205"/>
      <c r="J16" s="205"/>
      <c r="K16" s="205"/>
      <c r="L16" s="205"/>
      <c r="M16" s="205"/>
      <c r="Y16" s="187"/>
      <c r="Z16" s="187"/>
      <c r="AA16" s="187" t="s">
        <v>99</v>
      </c>
      <c r="AB16" s="187">
        <v>300</v>
      </c>
      <c r="AC16" s="187">
        <v>250</v>
      </c>
      <c r="AD16" s="187">
        <v>220</v>
      </c>
      <c r="AE16" s="187">
        <v>180</v>
      </c>
      <c r="AF16" s="187">
        <v>160</v>
      </c>
      <c r="AG16" s="187">
        <v>150</v>
      </c>
      <c r="AH16" s="187">
        <v>140</v>
      </c>
      <c r="AI16" s="187">
        <v>130</v>
      </c>
      <c r="AJ16" s="187">
        <v>120</v>
      </c>
      <c r="AK16" s="187">
        <v>110</v>
      </c>
    </row>
    <row r="17" spans="1:37" x14ac:dyDescent="0.25">
      <c r="A17" s="205"/>
      <c r="B17" s="205"/>
      <c r="C17" s="205"/>
      <c r="D17" s="205"/>
      <c r="E17" s="205"/>
      <c r="F17" s="205"/>
      <c r="G17" s="205"/>
      <c r="H17" s="205"/>
      <c r="I17" s="205"/>
      <c r="J17" s="205"/>
      <c r="K17" s="205"/>
      <c r="L17" s="205"/>
      <c r="M17" s="205"/>
      <c r="Y17" s="187"/>
      <c r="Z17" s="187"/>
      <c r="AA17" s="187" t="s">
        <v>102</v>
      </c>
      <c r="AB17" s="187">
        <v>250</v>
      </c>
      <c r="AC17" s="187">
        <v>200</v>
      </c>
      <c r="AD17" s="187">
        <v>160</v>
      </c>
      <c r="AE17" s="187">
        <v>140</v>
      </c>
      <c r="AF17" s="187">
        <v>120</v>
      </c>
      <c r="AG17" s="187">
        <v>110</v>
      </c>
      <c r="AH17" s="187">
        <v>100</v>
      </c>
      <c r="AI17" s="187">
        <v>90</v>
      </c>
      <c r="AJ17" s="187">
        <v>80</v>
      </c>
      <c r="AK17" s="187">
        <v>70</v>
      </c>
    </row>
    <row r="18" spans="1:37" ht="18.75" customHeight="1" x14ac:dyDescent="0.25">
      <c r="A18" s="205"/>
      <c r="B18" s="411"/>
      <c r="C18" s="411"/>
      <c r="D18" s="412" t="str">
        <f>E7</f>
        <v xml:space="preserve">GYÖRGY </v>
      </c>
      <c r="E18" s="412"/>
      <c r="F18" s="412" t="str">
        <f>E9</f>
        <v>JUHÁSZ</v>
      </c>
      <c r="G18" s="412"/>
      <c r="H18" s="412" t="str">
        <f>E11</f>
        <v>FARKAS</v>
      </c>
      <c r="I18" s="412"/>
      <c r="J18" s="205"/>
      <c r="K18" s="205"/>
      <c r="L18" s="205"/>
      <c r="M18" s="205"/>
      <c r="Y18" s="187"/>
      <c r="Z18" s="187"/>
      <c r="AA18" s="187" t="s">
        <v>105</v>
      </c>
      <c r="AB18" s="187">
        <v>200</v>
      </c>
      <c r="AC18" s="187">
        <v>150</v>
      </c>
      <c r="AD18" s="187">
        <v>130</v>
      </c>
      <c r="AE18" s="187">
        <v>110</v>
      </c>
      <c r="AF18" s="187">
        <v>95</v>
      </c>
      <c r="AG18" s="187">
        <v>80</v>
      </c>
      <c r="AH18" s="187">
        <v>70</v>
      </c>
      <c r="AI18" s="187">
        <v>60</v>
      </c>
      <c r="AJ18" s="187">
        <v>55</v>
      </c>
      <c r="AK18" s="187">
        <v>50</v>
      </c>
    </row>
    <row r="19" spans="1:37" ht="18.75" customHeight="1" x14ac:dyDescent="0.25">
      <c r="A19" s="218" t="s">
        <v>99</v>
      </c>
      <c r="B19" s="413" t="str">
        <f>E7</f>
        <v xml:space="preserve">GYÖRGY </v>
      </c>
      <c r="C19" s="413"/>
      <c r="D19" s="414"/>
      <c r="E19" s="414"/>
      <c r="F19" s="415" t="s">
        <v>426</v>
      </c>
      <c r="G19" s="416"/>
      <c r="H19" s="415" t="s">
        <v>406</v>
      </c>
      <c r="I19" s="416"/>
      <c r="J19" s="205"/>
      <c r="K19" s="205"/>
      <c r="L19" s="205"/>
      <c r="M19" s="205"/>
      <c r="Y19" s="187"/>
      <c r="Z19" s="187"/>
      <c r="AA19" s="187" t="s">
        <v>115</v>
      </c>
      <c r="AB19" s="187">
        <v>150</v>
      </c>
      <c r="AC19" s="187">
        <v>120</v>
      </c>
      <c r="AD19" s="187">
        <v>100</v>
      </c>
      <c r="AE19" s="187">
        <v>80</v>
      </c>
      <c r="AF19" s="187">
        <v>70</v>
      </c>
      <c r="AG19" s="187">
        <v>60</v>
      </c>
      <c r="AH19" s="187">
        <v>55</v>
      </c>
      <c r="AI19" s="187">
        <v>50</v>
      </c>
      <c r="AJ19" s="187">
        <v>45</v>
      </c>
      <c r="AK19" s="187">
        <v>40</v>
      </c>
    </row>
    <row r="20" spans="1:37" ht="18.75" customHeight="1" x14ac:dyDescent="0.25">
      <c r="A20" s="218" t="s">
        <v>119</v>
      </c>
      <c r="B20" s="413" t="str">
        <f>E9</f>
        <v>JUHÁSZ</v>
      </c>
      <c r="C20" s="413"/>
      <c r="D20" s="415" t="s">
        <v>427</v>
      </c>
      <c r="E20" s="416"/>
      <c r="F20" s="414"/>
      <c r="G20" s="414"/>
      <c r="H20" s="415" t="s">
        <v>406</v>
      </c>
      <c r="I20" s="416"/>
      <c r="J20" s="205"/>
      <c r="K20" s="205"/>
      <c r="L20" s="205"/>
      <c r="M20" s="205"/>
      <c r="Y20" s="187"/>
      <c r="Z20" s="187"/>
      <c r="AA20" s="187" t="s">
        <v>116</v>
      </c>
      <c r="AB20" s="187">
        <v>120</v>
      </c>
      <c r="AC20" s="187">
        <v>90</v>
      </c>
      <c r="AD20" s="187">
        <v>65</v>
      </c>
      <c r="AE20" s="187">
        <v>55</v>
      </c>
      <c r="AF20" s="187">
        <v>50</v>
      </c>
      <c r="AG20" s="187">
        <v>45</v>
      </c>
      <c r="AH20" s="187">
        <v>40</v>
      </c>
      <c r="AI20" s="187">
        <v>35</v>
      </c>
      <c r="AJ20" s="187">
        <v>25</v>
      </c>
      <c r="AK20" s="187">
        <v>20</v>
      </c>
    </row>
    <row r="21" spans="1:37" ht="18.75" customHeight="1" x14ac:dyDescent="0.25">
      <c r="A21" s="218" t="s">
        <v>122</v>
      </c>
      <c r="B21" s="413" t="str">
        <f>E11</f>
        <v>FARKAS</v>
      </c>
      <c r="C21" s="413"/>
      <c r="D21" s="415" t="s">
        <v>405</v>
      </c>
      <c r="E21" s="416"/>
      <c r="F21" s="415" t="s">
        <v>405</v>
      </c>
      <c r="G21" s="416"/>
      <c r="H21" s="414"/>
      <c r="I21" s="414"/>
      <c r="J21" s="205"/>
      <c r="K21" s="205"/>
      <c r="L21" s="205"/>
      <c r="M21" s="205"/>
      <c r="Y21" s="187"/>
      <c r="Z21" s="187"/>
      <c r="AA21" s="187" t="s">
        <v>117</v>
      </c>
      <c r="AB21" s="187">
        <v>90</v>
      </c>
      <c r="AC21" s="187">
        <v>60</v>
      </c>
      <c r="AD21" s="187">
        <v>45</v>
      </c>
      <c r="AE21" s="187">
        <v>34</v>
      </c>
      <c r="AF21" s="187">
        <v>27</v>
      </c>
      <c r="AG21" s="187">
        <v>22</v>
      </c>
      <c r="AH21" s="187">
        <v>18</v>
      </c>
      <c r="AI21" s="187">
        <v>15</v>
      </c>
      <c r="AJ21" s="187">
        <v>12</v>
      </c>
      <c r="AK21" s="187">
        <v>9</v>
      </c>
    </row>
    <row r="22" spans="1:37" x14ac:dyDescent="0.25">
      <c r="A22" s="205"/>
      <c r="B22" s="205"/>
      <c r="C22" s="205"/>
      <c r="D22" s="205"/>
      <c r="E22" s="205"/>
      <c r="F22" s="205"/>
      <c r="G22" s="205"/>
      <c r="H22" s="205"/>
      <c r="I22" s="205"/>
      <c r="J22" s="205"/>
      <c r="K22" s="205"/>
      <c r="L22" s="205"/>
      <c r="M22" s="205"/>
      <c r="Y22" s="187"/>
      <c r="Z22" s="187"/>
      <c r="AA22" s="187" t="s">
        <v>118</v>
      </c>
      <c r="AB22" s="187">
        <v>60</v>
      </c>
      <c r="AC22" s="187">
        <v>40</v>
      </c>
      <c r="AD22" s="187">
        <v>30</v>
      </c>
      <c r="AE22" s="187">
        <v>20</v>
      </c>
      <c r="AF22" s="187">
        <v>18</v>
      </c>
      <c r="AG22" s="187">
        <v>15</v>
      </c>
      <c r="AH22" s="187">
        <v>12</v>
      </c>
      <c r="AI22" s="187">
        <v>10</v>
      </c>
      <c r="AJ22" s="187">
        <v>8</v>
      </c>
      <c r="AK22" s="187">
        <v>6</v>
      </c>
    </row>
    <row r="23" spans="1:37" x14ac:dyDescent="0.25">
      <c r="A23" s="205"/>
      <c r="B23" s="205"/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Y23" s="187"/>
      <c r="Z23" s="187"/>
      <c r="AA23" s="187" t="s">
        <v>120</v>
      </c>
      <c r="AB23" s="187">
        <v>40</v>
      </c>
      <c r="AC23" s="187">
        <v>25</v>
      </c>
      <c r="AD23" s="187">
        <v>18</v>
      </c>
      <c r="AE23" s="187">
        <v>13</v>
      </c>
      <c r="AF23" s="187">
        <v>8</v>
      </c>
      <c r="AG23" s="187">
        <v>7</v>
      </c>
      <c r="AH23" s="187">
        <v>6</v>
      </c>
      <c r="AI23" s="187">
        <v>5</v>
      </c>
      <c r="AJ23" s="187">
        <v>4</v>
      </c>
      <c r="AK23" s="187">
        <v>3</v>
      </c>
    </row>
    <row r="24" spans="1:37" x14ac:dyDescent="0.25">
      <c r="A24" s="205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Y24" s="187"/>
      <c r="Z24" s="187"/>
      <c r="AA24" s="187" t="s">
        <v>121</v>
      </c>
      <c r="AB24" s="187">
        <v>25</v>
      </c>
      <c r="AC24" s="187">
        <v>15</v>
      </c>
      <c r="AD24" s="187">
        <v>13</v>
      </c>
      <c r="AE24" s="187">
        <v>7</v>
      </c>
      <c r="AF24" s="187">
        <v>6</v>
      </c>
      <c r="AG24" s="187">
        <v>5</v>
      </c>
      <c r="AH24" s="187">
        <v>4</v>
      </c>
      <c r="AI24" s="187">
        <v>3</v>
      </c>
      <c r="AJ24" s="187">
        <v>2</v>
      </c>
      <c r="AK24" s="187">
        <v>1</v>
      </c>
    </row>
    <row r="25" spans="1:37" x14ac:dyDescent="0.25">
      <c r="A25" s="205"/>
      <c r="B25" s="205"/>
      <c r="C25" s="205"/>
      <c r="D25" s="205"/>
      <c r="E25" s="205"/>
      <c r="F25" s="205"/>
      <c r="G25" s="205"/>
      <c r="H25" s="205"/>
      <c r="I25" s="205"/>
      <c r="J25" s="205"/>
      <c r="K25" s="205"/>
      <c r="L25" s="205"/>
      <c r="M25" s="205"/>
      <c r="Y25" s="187"/>
      <c r="Z25" s="187"/>
      <c r="AA25" s="187" t="s">
        <v>123</v>
      </c>
      <c r="AB25" s="187">
        <v>15</v>
      </c>
      <c r="AC25" s="187">
        <v>10</v>
      </c>
      <c r="AD25" s="187">
        <v>8</v>
      </c>
      <c r="AE25" s="187">
        <v>4</v>
      </c>
      <c r="AF25" s="187">
        <v>3</v>
      </c>
      <c r="AG25" s="187">
        <v>2</v>
      </c>
      <c r="AH25" s="187">
        <v>1</v>
      </c>
      <c r="AI25" s="187">
        <v>0</v>
      </c>
      <c r="AJ25" s="187">
        <v>0</v>
      </c>
      <c r="AK25" s="187">
        <v>0</v>
      </c>
    </row>
    <row r="26" spans="1:37" x14ac:dyDescent="0.25">
      <c r="A26" s="205"/>
      <c r="B26" s="205"/>
      <c r="C26" s="205"/>
      <c r="D26" s="205"/>
      <c r="E26" s="205"/>
      <c r="F26" s="205"/>
      <c r="G26" s="205"/>
      <c r="H26" s="205"/>
      <c r="I26" s="205"/>
      <c r="J26" s="205"/>
      <c r="K26" s="205"/>
      <c r="L26" s="205"/>
      <c r="M26" s="205"/>
      <c r="Y26" s="187"/>
      <c r="Z26" s="187"/>
      <c r="AA26" s="187" t="s">
        <v>124</v>
      </c>
      <c r="AB26" s="187">
        <v>10</v>
      </c>
      <c r="AC26" s="187">
        <v>6</v>
      </c>
      <c r="AD26" s="187">
        <v>4</v>
      </c>
      <c r="AE26" s="187">
        <v>2</v>
      </c>
      <c r="AF26" s="187">
        <v>1</v>
      </c>
      <c r="AG26" s="187">
        <v>0</v>
      </c>
      <c r="AH26" s="187">
        <v>0</v>
      </c>
      <c r="AI26" s="187">
        <v>0</v>
      </c>
      <c r="AJ26" s="187">
        <v>0</v>
      </c>
      <c r="AK26" s="187">
        <v>0</v>
      </c>
    </row>
    <row r="27" spans="1:37" x14ac:dyDescent="0.25">
      <c r="A27" s="205"/>
      <c r="B27" s="205"/>
      <c r="C27" s="205"/>
      <c r="D27" s="205"/>
      <c r="E27" s="205"/>
      <c r="F27" s="205"/>
      <c r="G27" s="205"/>
      <c r="H27" s="205"/>
      <c r="I27" s="205"/>
      <c r="J27" s="205"/>
      <c r="K27" s="205"/>
      <c r="L27" s="205"/>
      <c r="M27" s="205"/>
      <c r="Y27" s="187"/>
      <c r="Z27" s="187"/>
      <c r="AA27" s="187" t="s">
        <v>125</v>
      </c>
      <c r="AB27" s="187">
        <v>3</v>
      </c>
      <c r="AC27" s="187">
        <v>2</v>
      </c>
      <c r="AD27" s="187">
        <v>1</v>
      </c>
      <c r="AE27" s="187">
        <v>0</v>
      </c>
      <c r="AF27" s="187">
        <v>0</v>
      </c>
      <c r="AG27" s="187">
        <v>0</v>
      </c>
      <c r="AH27" s="187">
        <v>0</v>
      </c>
      <c r="AI27" s="187">
        <v>0</v>
      </c>
      <c r="AJ27" s="187">
        <v>0</v>
      </c>
      <c r="AK27" s="187">
        <v>0</v>
      </c>
    </row>
    <row r="28" spans="1:37" x14ac:dyDescent="0.25">
      <c r="A28" s="205"/>
      <c r="B28" s="205"/>
      <c r="C28" s="205"/>
      <c r="D28" s="205"/>
      <c r="E28" s="205"/>
      <c r="F28" s="205"/>
      <c r="G28" s="205"/>
      <c r="H28" s="205"/>
      <c r="I28" s="205"/>
      <c r="J28" s="205"/>
      <c r="K28" s="205"/>
      <c r="L28" s="205"/>
      <c r="M28" s="205"/>
    </row>
    <row r="29" spans="1:37" x14ac:dyDescent="0.25">
      <c r="A29" s="205"/>
      <c r="B29" s="205"/>
      <c r="C29" s="205"/>
      <c r="D29" s="205"/>
      <c r="E29" s="205"/>
      <c r="F29" s="205"/>
      <c r="G29" s="205"/>
      <c r="H29" s="205"/>
      <c r="I29" s="205"/>
      <c r="J29" s="205"/>
      <c r="K29" s="205"/>
      <c r="L29" s="205"/>
      <c r="M29" s="205"/>
    </row>
    <row r="30" spans="1:37" x14ac:dyDescent="0.25">
      <c r="A30" s="205"/>
      <c r="B30" s="205"/>
      <c r="C30" s="205"/>
      <c r="D30" s="205"/>
      <c r="E30" s="205"/>
      <c r="F30" s="205"/>
      <c r="G30" s="205"/>
      <c r="H30" s="205"/>
      <c r="I30" s="205"/>
      <c r="J30" s="205"/>
      <c r="K30" s="205"/>
      <c r="L30" s="205"/>
      <c r="M30" s="205"/>
    </row>
    <row r="31" spans="1:37" x14ac:dyDescent="0.25">
      <c r="A31" s="205"/>
      <c r="B31" s="205"/>
      <c r="C31" s="205"/>
      <c r="D31" s="205"/>
      <c r="E31" s="205"/>
      <c r="F31" s="205"/>
      <c r="G31" s="205"/>
      <c r="H31" s="205"/>
      <c r="I31" s="205"/>
      <c r="J31" s="205"/>
      <c r="K31" s="205"/>
      <c r="L31" s="205"/>
      <c r="M31" s="205"/>
    </row>
    <row r="32" spans="1:37" x14ac:dyDescent="0.25">
      <c r="A32" s="205"/>
      <c r="B32" s="205"/>
      <c r="C32" s="205"/>
      <c r="D32" s="205"/>
      <c r="E32" s="205"/>
      <c r="F32" s="205"/>
      <c r="G32" s="205"/>
      <c r="H32" s="205"/>
      <c r="I32" s="205"/>
      <c r="J32" s="205"/>
      <c r="K32" s="205"/>
      <c r="L32" s="219"/>
      <c r="M32" s="219"/>
    </row>
    <row r="33" spans="1:18" x14ac:dyDescent="0.25">
      <c r="A33" s="220" t="s">
        <v>108</v>
      </c>
      <c r="B33" s="221"/>
      <c r="C33" s="222"/>
      <c r="D33" s="223" t="s">
        <v>126</v>
      </c>
      <c r="E33" s="224" t="s">
        <v>127</v>
      </c>
      <c r="F33" s="225"/>
      <c r="G33" s="223" t="s">
        <v>126</v>
      </c>
      <c r="H33" s="224" t="s">
        <v>128</v>
      </c>
      <c r="I33" s="226"/>
      <c r="J33" s="224" t="s">
        <v>129</v>
      </c>
      <c r="K33" s="227" t="s">
        <v>130</v>
      </c>
      <c r="L33" s="30"/>
      <c r="M33" s="228"/>
      <c r="N33" s="229"/>
      <c r="P33" s="230"/>
      <c r="Q33" s="230"/>
      <c r="R33" s="190"/>
    </row>
    <row r="34" spans="1:18" x14ac:dyDescent="0.25">
      <c r="A34" s="231" t="s">
        <v>131</v>
      </c>
      <c r="B34" s="232"/>
      <c r="C34" s="233"/>
      <c r="D34" s="234"/>
      <c r="E34" s="417"/>
      <c r="F34" s="417"/>
      <c r="G34" s="235" t="s">
        <v>132</v>
      </c>
      <c r="H34" s="232"/>
      <c r="I34" s="236"/>
      <c r="J34" s="237"/>
      <c r="K34" s="238" t="s">
        <v>133</v>
      </c>
      <c r="L34" s="239"/>
      <c r="M34" s="240"/>
      <c r="P34" s="191"/>
      <c r="Q34" s="191"/>
      <c r="R34" s="241"/>
    </row>
    <row r="35" spans="1:18" x14ac:dyDescent="0.25">
      <c r="A35" s="242" t="s">
        <v>134</v>
      </c>
      <c r="B35" s="243"/>
      <c r="C35" s="244"/>
      <c r="D35" s="245"/>
      <c r="E35" s="418"/>
      <c r="F35" s="418"/>
      <c r="G35" s="246" t="s">
        <v>135</v>
      </c>
      <c r="H35" s="247"/>
      <c r="I35" s="248"/>
      <c r="J35" s="249"/>
      <c r="K35" s="250"/>
      <c r="L35" s="219"/>
      <c r="M35" s="251"/>
      <c r="P35" s="241"/>
      <c r="Q35" s="252"/>
      <c r="R35" s="241"/>
    </row>
    <row r="36" spans="1:18" x14ac:dyDescent="0.25">
      <c r="A36" s="253"/>
      <c r="B36" s="254"/>
      <c r="C36" s="255"/>
      <c r="D36" s="245"/>
      <c r="E36" s="256"/>
      <c r="F36" s="205"/>
      <c r="G36" s="246" t="s">
        <v>136</v>
      </c>
      <c r="H36" s="247"/>
      <c r="I36" s="248"/>
      <c r="J36" s="249"/>
      <c r="K36" s="238" t="s">
        <v>137</v>
      </c>
      <c r="L36" s="239"/>
      <c r="M36" s="257"/>
      <c r="P36" s="191"/>
      <c r="Q36" s="191"/>
      <c r="R36" s="241"/>
    </row>
    <row r="37" spans="1:18" x14ac:dyDescent="0.25">
      <c r="A37" s="258"/>
      <c r="B37" s="259"/>
      <c r="C37" s="260"/>
      <c r="D37" s="245"/>
      <c r="E37" s="256"/>
      <c r="F37" s="205"/>
      <c r="G37" s="246" t="s">
        <v>138</v>
      </c>
      <c r="H37" s="247"/>
      <c r="I37" s="248"/>
      <c r="J37" s="249"/>
      <c r="K37" s="261"/>
      <c r="L37" s="205"/>
      <c r="M37" s="240"/>
      <c r="P37" s="241"/>
      <c r="Q37" s="252"/>
      <c r="R37" s="241"/>
    </row>
    <row r="38" spans="1:18" x14ac:dyDescent="0.25">
      <c r="A38" s="262"/>
      <c r="B38" s="49"/>
      <c r="C38" s="263"/>
      <c r="D38" s="245"/>
      <c r="E38" s="256"/>
      <c r="F38" s="205"/>
      <c r="G38" s="246" t="s">
        <v>139</v>
      </c>
      <c r="H38" s="247"/>
      <c r="I38" s="248"/>
      <c r="J38" s="249"/>
      <c r="K38" s="242"/>
      <c r="L38" s="219"/>
      <c r="M38" s="251"/>
      <c r="P38" s="241"/>
      <c r="Q38" s="252"/>
      <c r="R38" s="241"/>
    </row>
    <row r="39" spans="1:18" x14ac:dyDescent="0.25">
      <c r="A39" s="264"/>
      <c r="B39" s="14"/>
      <c r="C39" s="260"/>
      <c r="D39" s="245"/>
      <c r="E39" s="256"/>
      <c r="F39" s="205"/>
      <c r="G39" s="246" t="s">
        <v>140</v>
      </c>
      <c r="H39" s="247"/>
      <c r="I39" s="248"/>
      <c r="J39" s="249"/>
      <c r="K39" s="238" t="s">
        <v>33</v>
      </c>
      <c r="L39" s="239"/>
      <c r="M39" s="257"/>
      <c r="P39" s="191"/>
      <c r="Q39" s="191"/>
      <c r="R39" s="241"/>
    </row>
    <row r="40" spans="1:18" x14ac:dyDescent="0.25">
      <c r="A40" s="264"/>
      <c r="B40" s="14"/>
      <c r="C40" s="265"/>
      <c r="D40" s="245"/>
      <c r="E40" s="256"/>
      <c r="F40" s="205"/>
      <c r="G40" s="246" t="s">
        <v>141</v>
      </c>
      <c r="H40" s="247"/>
      <c r="I40" s="248"/>
      <c r="J40" s="249"/>
      <c r="K40" s="261"/>
      <c r="L40" s="205"/>
      <c r="M40" s="240"/>
      <c r="P40" s="241"/>
      <c r="Q40" s="252"/>
      <c r="R40" s="241"/>
    </row>
    <row r="41" spans="1:18" x14ac:dyDescent="0.25">
      <c r="A41" s="266"/>
      <c r="B41" s="267"/>
      <c r="C41" s="268"/>
      <c r="D41" s="269"/>
      <c r="E41" s="270"/>
      <c r="F41" s="219"/>
      <c r="G41" s="271" t="s">
        <v>142</v>
      </c>
      <c r="H41" s="243"/>
      <c r="I41" s="272"/>
      <c r="J41" s="273"/>
      <c r="K41" s="242">
        <f>L4</f>
        <v>0</v>
      </c>
      <c r="L41" s="219"/>
      <c r="M41" s="251"/>
      <c r="P41" s="241"/>
      <c r="Q41" s="252"/>
      <c r="R41" s="274"/>
    </row>
  </sheetData>
  <sheetProtection selectLockedCells="1" selectUnlockedCells="1"/>
  <mergeCells count="20">
    <mergeCell ref="E34:F34"/>
    <mergeCell ref="E35:F35"/>
    <mergeCell ref="B20:C20"/>
    <mergeCell ref="D20:E20"/>
    <mergeCell ref="F20:G20"/>
    <mergeCell ref="H20:I20"/>
    <mergeCell ref="B21:C21"/>
    <mergeCell ref="D21:E21"/>
    <mergeCell ref="F21:G21"/>
    <mergeCell ref="H21:I21"/>
    <mergeCell ref="H18:I18"/>
    <mergeCell ref="B19:C19"/>
    <mergeCell ref="D19:E19"/>
    <mergeCell ref="F19:G19"/>
    <mergeCell ref="H19:I19"/>
    <mergeCell ref="A1:F1"/>
    <mergeCell ref="A4:C4"/>
    <mergeCell ref="B18:C18"/>
    <mergeCell ref="D18:E18"/>
    <mergeCell ref="F18:G18"/>
  </mergeCells>
  <conditionalFormatting sqref="E7 E9 E11">
    <cfRule type="cellIs" dxfId="115" priority="1" stopIfTrue="1" operator="equal">
      <formula>"Bye"</formula>
    </cfRule>
  </conditionalFormatting>
  <conditionalFormatting sqref="R41">
    <cfRule type="expression" dxfId="114" priority="2" stopIfTrue="1">
      <formula>$O$1="CU"</formula>
    </cfRule>
  </conditionalFormatting>
  <printOptions horizontalCentered="1" verticalCentered="1"/>
  <pageMargins left="0" right="0" top="0.98402777777777783" bottom="0.98402777777777783" header="0.51181102362204722" footer="0.51181102362204722"/>
  <pageSetup paperSize="9" scale="90" firstPageNumber="0"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26</vt:i4>
      </vt:variant>
      <vt:variant>
        <vt:lpstr>Névvel ellátott tartományok</vt:lpstr>
      </vt:variant>
      <vt:variant>
        <vt:i4>58</vt:i4>
      </vt:variant>
    </vt:vector>
  </HeadingPairs>
  <TitlesOfParts>
    <vt:vector size="84" baseType="lpstr">
      <vt:lpstr>Altalanos</vt:lpstr>
      <vt:lpstr>Birók</vt:lpstr>
      <vt:lpstr>Lány 3 kcs. A ELO</vt:lpstr>
      <vt:lpstr>Lány 3 kcs A 1 csop.</vt:lpstr>
      <vt:lpstr>Lány 3 kcs A 2-3 csop.</vt:lpstr>
      <vt:lpstr>Lány 3 kcs A 4-5 csop.</vt:lpstr>
      <vt:lpstr>Lány 3 kcs A Döntő</vt:lpstr>
      <vt:lpstr>Lány 3 kcs. B ELO</vt:lpstr>
      <vt:lpstr>Lány 3 kcs B 1 csop.</vt:lpstr>
      <vt:lpstr>Lány 3 kcs B 2 csop.</vt:lpstr>
      <vt:lpstr>Lány 3 kcs B 3-4 csop.</vt:lpstr>
      <vt:lpstr>Lány 3 kcs B 5-6 csop.</vt:lpstr>
      <vt:lpstr>Lány 3 kcs B 7-8 csop.</vt:lpstr>
      <vt:lpstr>Lány 3 kcs B Döntő</vt:lpstr>
      <vt:lpstr>Fiú 3 kcs. A ELO</vt:lpstr>
      <vt:lpstr>Fiú 3 kcs A 1-2 csop.</vt:lpstr>
      <vt:lpstr>Fiú 3 kcs A 3 csop.</vt:lpstr>
      <vt:lpstr>Fiú 3 kcs A 4 csop.</vt:lpstr>
      <vt:lpstr>Fiú 3 kcs A Döntő</vt:lpstr>
      <vt:lpstr>Fiú 3 kcs. B ELO</vt:lpstr>
      <vt:lpstr>Fiú 3 kcs B 1 csop.</vt:lpstr>
      <vt:lpstr>Fiú 3 kcs B 2 csop.</vt:lpstr>
      <vt:lpstr>Fiú 3 kcs B 3-4 csop.</vt:lpstr>
      <vt:lpstr>Fiú 3 kcs B 5-6 csop.</vt:lpstr>
      <vt:lpstr>Fiú 3 kcs B 7-8 csop.</vt:lpstr>
      <vt:lpstr>Fiú 3 kcs B Döntő</vt:lpstr>
      <vt:lpstr>Birók!Excel_BuiltIn_Print_Area</vt:lpstr>
      <vt:lpstr>'Fiú 3 kcs A 1-2 csop.'!Excel_BuiltIn_Print_Area</vt:lpstr>
      <vt:lpstr>'Fiú 3 kcs A 3 csop.'!Excel_BuiltIn_Print_Area</vt:lpstr>
      <vt:lpstr>'Fiú 3 kcs A 4 csop.'!Excel_BuiltIn_Print_Area</vt:lpstr>
      <vt:lpstr>'Fiú 3 kcs A Döntő'!Excel_BuiltIn_Print_Area</vt:lpstr>
      <vt:lpstr>'Fiú 3 kcs B 1 csop.'!Excel_BuiltIn_Print_Area</vt:lpstr>
      <vt:lpstr>'Fiú 3 kcs B 2 csop.'!Excel_BuiltIn_Print_Area</vt:lpstr>
      <vt:lpstr>'Fiú 3 kcs B 3-4 csop.'!Excel_BuiltIn_Print_Area</vt:lpstr>
      <vt:lpstr>'Fiú 3 kcs B 5-6 csop.'!Excel_BuiltIn_Print_Area</vt:lpstr>
      <vt:lpstr>'Fiú 3 kcs B 7-8 csop.'!Excel_BuiltIn_Print_Area</vt:lpstr>
      <vt:lpstr>'Fiú 3 kcs B Döntő'!Excel_BuiltIn_Print_Area</vt:lpstr>
      <vt:lpstr>'Fiú 3 kcs. A ELO'!Excel_BuiltIn_Print_Area</vt:lpstr>
      <vt:lpstr>'Fiú 3 kcs. B ELO'!Excel_BuiltIn_Print_Area</vt:lpstr>
      <vt:lpstr>'Lány 3 kcs A 1 csop.'!Excel_BuiltIn_Print_Area</vt:lpstr>
      <vt:lpstr>'Lány 3 kcs A 2-3 csop.'!Excel_BuiltIn_Print_Area</vt:lpstr>
      <vt:lpstr>'Lány 3 kcs A 4-5 csop.'!Excel_BuiltIn_Print_Area</vt:lpstr>
      <vt:lpstr>'Lány 3 kcs A Döntő'!Excel_BuiltIn_Print_Area</vt:lpstr>
      <vt:lpstr>'Lány 3 kcs B 1 csop.'!Excel_BuiltIn_Print_Area</vt:lpstr>
      <vt:lpstr>'Lány 3 kcs B 2 csop.'!Excel_BuiltIn_Print_Area</vt:lpstr>
      <vt:lpstr>'Lány 3 kcs B 3-4 csop.'!Excel_BuiltIn_Print_Area</vt:lpstr>
      <vt:lpstr>'Lány 3 kcs B 5-6 csop.'!Excel_BuiltIn_Print_Area</vt:lpstr>
      <vt:lpstr>'Lány 3 kcs B 7-8 csop.'!Excel_BuiltIn_Print_Area</vt:lpstr>
      <vt:lpstr>'Lány 3 kcs B Döntő'!Excel_BuiltIn_Print_Area</vt:lpstr>
      <vt:lpstr>'Lány 3 kcs. A ELO'!Excel_BuiltIn_Print_Area</vt:lpstr>
      <vt:lpstr>'Lány 3 kcs. B ELO'!Excel_BuiltIn_Print_Area</vt:lpstr>
      <vt:lpstr>'Fiú 3 kcs. A ELO'!Excel_BuiltIn_Print_Titles</vt:lpstr>
      <vt:lpstr>'Fiú 3 kcs. B ELO'!Excel_BuiltIn_Print_Titles</vt:lpstr>
      <vt:lpstr>'Lány 3 kcs. A ELO'!Excel_BuiltIn_Print_Titles</vt:lpstr>
      <vt:lpstr>'Lány 3 kcs. B ELO'!Excel_BuiltIn_Print_Titles</vt:lpstr>
      <vt:lpstr>'Fiú 3 kcs. A ELO'!Nyomtatási_cím</vt:lpstr>
      <vt:lpstr>'Fiú 3 kcs. B ELO'!Nyomtatási_cím</vt:lpstr>
      <vt:lpstr>'Lány 3 kcs. A ELO'!Nyomtatási_cím</vt:lpstr>
      <vt:lpstr>'Lány 3 kcs. B ELO'!Nyomtatási_cím</vt:lpstr>
      <vt:lpstr>Birók!Nyomtatási_terület</vt:lpstr>
      <vt:lpstr>'Fiú 3 kcs A 1-2 csop.'!Nyomtatási_terület</vt:lpstr>
      <vt:lpstr>'Fiú 3 kcs A 3 csop.'!Nyomtatási_terület</vt:lpstr>
      <vt:lpstr>'Fiú 3 kcs A 4 csop.'!Nyomtatási_terület</vt:lpstr>
      <vt:lpstr>'Fiú 3 kcs A Döntő'!Nyomtatási_terület</vt:lpstr>
      <vt:lpstr>'Fiú 3 kcs B 1 csop.'!Nyomtatási_terület</vt:lpstr>
      <vt:lpstr>'Fiú 3 kcs B 2 csop.'!Nyomtatási_terület</vt:lpstr>
      <vt:lpstr>'Fiú 3 kcs B 3-4 csop.'!Nyomtatási_terület</vt:lpstr>
      <vt:lpstr>'Fiú 3 kcs B 5-6 csop.'!Nyomtatási_terület</vt:lpstr>
      <vt:lpstr>'Fiú 3 kcs B 7-8 csop.'!Nyomtatási_terület</vt:lpstr>
      <vt:lpstr>'Fiú 3 kcs B Döntő'!Nyomtatási_terület</vt:lpstr>
      <vt:lpstr>'Fiú 3 kcs. A ELO'!Nyomtatási_terület</vt:lpstr>
      <vt:lpstr>'Fiú 3 kcs. B ELO'!Nyomtatási_terület</vt:lpstr>
      <vt:lpstr>'Lány 3 kcs A 1 csop.'!Nyomtatási_terület</vt:lpstr>
      <vt:lpstr>'Lány 3 kcs A 2-3 csop.'!Nyomtatási_terület</vt:lpstr>
      <vt:lpstr>'Lány 3 kcs A 4-5 csop.'!Nyomtatási_terület</vt:lpstr>
      <vt:lpstr>'Lány 3 kcs A Döntő'!Nyomtatási_terület</vt:lpstr>
      <vt:lpstr>'Lány 3 kcs B 1 csop.'!Nyomtatási_terület</vt:lpstr>
      <vt:lpstr>'Lány 3 kcs B 2 csop.'!Nyomtatási_terület</vt:lpstr>
      <vt:lpstr>'Lány 3 kcs B 3-4 csop.'!Nyomtatási_terület</vt:lpstr>
      <vt:lpstr>'Lány 3 kcs B 5-6 csop.'!Nyomtatási_terület</vt:lpstr>
      <vt:lpstr>'Lány 3 kcs B 7-8 csop.'!Nyomtatási_terület</vt:lpstr>
      <vt:lpstr>'Lány 3 kcs B Döntő'!Nyomtatási_terület</vt:lpstr>
      <vt:lpstr>'Lány 3 kcs. A ELO'!Nyomtatási_terület</vt:lpstr>
      <vt:lpstr>'Lány 3 kcs. B ELO'!Nyomtatási_terület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János Guti</cp:lastModifiedBy>
  <dcterms:created xsi:type="dcterms:W3CDTF">2026-05-21T07:00:21Z</dcterms:created>
  <dcterms:modified xsi:type="dcterms:W3CDTF">2026-06-03T13:28:06Z</dcterms:modified>
</cp:coreProperties>
</file>