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12.xml" ContentType="application/vnd.openxmlformats-officedocument.drawing+xml"/>
  <Override PartName="/xl/ctrlProps/ctrlProp5.xml" ContentType="application/vnd.ms-excel.controlproperties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trlProps/ctrlProp6.xml" ContentType="application/vnd.ms-excel.controlproperties+xml"/>
  <Override PartName="/xl/comments5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Döntő\Végeredmények\"/>
    </mc:Choice>
  </mc:AlternateContent>
  <xr:revisionPtr revIDLastSave="0" documentId="11_3E873C0D1E2499DAB99E1F41B6998484C61CF48A" xr6:coauthVersionLast="47" xr6:coauthVersionMax="47" xr10:uidLastSave="{00000000-0000-0000-0000-000000000000}"/>
  <bookViews>
    <workbookView xWindow="-108" yWindow="-108" windowWidth="23256" windowHeight="13176" tabRatio="905" firstSheet="10" activeTab="14" xr2:uid="{00000000-000D-0000-FFFF-FFFF00000000}"/>
  </bookViews>
  <sheets>
    <sheet name="Altalanos" sheetId="1" r:id="rId1"/>
    <sheet name="Birók" sheetId="2" r:id="rId2"/>
    <sheet name="Lány 1  kcs A ELO" sheetId="3" r:id="rId3"/>
    <sheet name="Lány 1 kcs B ELO" sheetId="14" r:id="rId4"/>
    <sheet name="Lány 1 kcs A" sheetId="7" r:id="rId5"/>
    <sheet name="Lány 1 kcs B 1 cs." sheetId="15" r:id="rId6"/>
    <sheet name="Lány 1 kcs. B 2 cs." sheetId="4" r:id="rId7"/>
    <sheet name="Lány 1 kcs 3 csop." sheetId="16" r:id="rId8"/>
    <sheet name="Lány 1 kcs. 4-5 csop." sheetId="18" r:id="rId9"/>
    <sheet name="Lány 1 kcs 6-7. csop" sheetId="19" r:id="rId10"/>
    <sheet name="Lány 1 kcs B Döntő" sheetId="21" r:id="rId11"/>
    <sheet name="Fiú 1 kcs. A ELO" sheetId="25" r:id="rId12"/>
    <sheet name="Fiú 1 kcs A 1 csop." sheetId="27" r:id="rId13"/>
    <sheet name="Fiú 1 kcs A 2-3 csop." sheetId="31" r:id="rId14"/>
    <sheet name="Fiú 1 kcs A Döntő" sheetId="26" r:id="rId15"/>
    <sheet name="Fiú 1 kcs. B ELO" sheetId="36" r:id="rId16"/>
    <sheet name="Fiú 1 kcs B 1 csop." sheetId="37" r:id="rId17"/>
    <sheet name="Fiú 1 kcs B 2-3 csop." sheetId="40" r:id="rId18"/>
    <sheet name="Fiú 1 kcs. 4-5 csop." sheetId="41" r:id="rId19"/>
    <sheet name="Fiú 1 kcs B 6-7 csop." sheetId="42" r:id="rId20"/>
    <sheet name="Fiú 1 kcs B Döntő" sheetId="43" r:id="rId21"/>
  </sheets>
  <definedNames>
    <definedName name="_Order1">255</definedName>
    <definedName name="Excel_BuiltIn_Print_Area" localSheetId="1">Birók!$A$1:$N$29</definedName>
    <definedName name="Excel_BuiltIn_Print_Area" localSheetId="12">'Fiú 1 kcs A 1 csop.'!$A$1:$M$41</definedName>
    <definedName name="Excel_BuiltIn_Print_Area" localSheetId="13">'Fiú 1 kcs A 2-3 csop.'!$A$1:$M$52</definedName>
    <definedName name="Excel_BuiltIn_Print_Area" localSheetId="14">'Fiú 1 kcs A Döntő'!$A$1:$M$41</definedName>
    <definedName name="Excel_BuiltIn_Print_Area" localSheetId="16">'Fiú 1 kcs B 1 csop.'!$A$1:$M$41</definedName>
    <definedName name="Excel_BuiltIn_Print_Area" localSheetId="17">'Fiú 1 kcs B 2-3 csop.'!$A$1:$M$47</definedName>
    <definedName name="Excel_BuiltIn_Print_Area" localSheetId="19">'Fiú 1 kcs B 6-7 csop.'!$A$1:$M$52</definedName>
    <definedName name="Excel_BuiltIn_Print_Area" localSheetId="20">'Fiú 1 kcs B Döntő'!$A$1:$R$62</definedName>
    <definedName name="Excel_BuiltIn_Print_Area" localSheetId="18">'Fiú 1 kcs. 4-5 csop.'!$A$1:$M$49</definedName>
    <definedName name="Excel_BuiltIn_Print_Area" localSheetId="11">'Fiú 1 kcs. A ELO'!$A$1:$Q$134</definedName>
    <definedName name="Excel_BuiltIn_Print_Area" localSheetId="15">'Fiú 1 kcs. B ELO'!$A$1:$Q$134</definedName>
    <definedName name="Excel_BuiltIn_Print_Area" localSheetId="2">'Lány 1  kcs A ELO'!$A$1:$Q$134</definedName>
    <definedName name="Excel_BuiltIn_Print_Area" localSheetId="7">'Lány 1 kcs 3 csop.'!$A$1:$M$41</definedName>
    <definedName name="Excel_BuiltIn_Print_Area" localSheetId="9">'Lány 1 kcs 6-7. csop'!$A$1:$M$49</definedName>
    <definedName name="Excel_BuiltIn_Print_Area" localSheetId="4">'Lány 1 kcs A'!$A$1:$M$47</definedName>
    <definedName name="Excel_BuiltIn_Print_Area" localSheetId="5">'Lány 1 kcs B 1 cs.'!$A$1:$M$41</definedName>
    <definedName name="Excel_BuiltIn_Print_Area" localSheetId="10">'Lány 1 kcs B Döntő'!$A$1:$R$62</definedName>
    <definedName name="Excel_BuiltIn_Print_Area" localSheetId="3">'Lány 1 kcs B ELO'!$A$1:$Q$134</definedName>
    <definedName name="Excel_BuiltIn_Print_Area" localSheetId="8">'Lány 1 kcs. 4-5 csop.'!$A$1:$M$47</definedName>
    <definedName name="Excel_BuiltIn_Print_Area" localSheetId="6">'Lány 1 kcs. B 2 cs.'!$A$1:$M$41</definedName>
    <definedName name="Excel_BuiltIn_Print_Titles" localSheetId="11">'Fiú 1 kcs. A ELO'!$1:$6</definedName>
    <definedName name="Excel_BuiltIn_Print_Titles" localSheetId="15">'Fiú 1 kcs. B ELO'!$1:$6</definedName>
    <definedName name="Excel_BuiltIn_Print_Titles" localSheetId="2">'Lány 1  kcs A ELO'!$1:$6</definedName>
    <definedName name="Excel_BuiltIn_Print_Titles" localSheetId="3">'Lány 1 kcs B ELO'!$1:$6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11">'Fiú 1 kcs. A ELO'!$1:$6</definedName>
    <definedName name="_xlnm.Print_Titles" localSheetId="15">'Fiú 1 kcs. B ELO'!$1:$6</definedName>
    <definedName name="_xlnm.Print_Titles" localSheetId="2">'Lány 1  kcs A ELO'!$1:$6</definedName>
    <definedName name="_xlnm.Print_Titles" localSheetId="3">'Lány 1 kcs B ELO'!$1:$6</definedName>
    <definedName name="_xlnm.Print_Area" localSheetId="1">Birók!$A$1:$N$29</definedName>
    <definedName name="_xlnm.Print_Area" localSheetId="12">'Fiú 1 kcs A 1 csop.'!$A$1:$M$41</definedName>
    <definedName name="_xlnm.Print_Area" localSheetId="13">'Fiú 1 kcs A 2-3 csop.'!$A$1:$M$52</definedName>
    <definedName name="_xlnm.Print_Area" localSheetId="14">'Fiú 1 kcs A Döntő'!$A$1:$M$41</definedName>
    <definedName name="_xlnm.Print_Area" localSheetId="16">'Fiú 1 kcs B 1 csop.'!$A$1:$M$41</definedName>
    <definedName name="_xlnm.Print_Area" localSheetId="17">'Fiú 1 kcs B 2-3 csop.'!$A$1:$M$47</definedName>
    <definedName name="_xlnm.Print_Area" localSheetId="19">'Fiú 1 kcs B 6-7 csop.'!$A$1:$M$52</definedName>
    <definedName name="_xlnm.Print_Area" localSheetId="20">'Fiú 1 kcs B Döntő'!$A$1:$R$62</definedName>
    <definedName name="_xlnm.Print_Area" localSheetId="18">'Fiú 1 kcs. 4-5 csop.'!$A$1:$M$49</definedName>
    <definedName name="_xlnm.Print_Area" localSheetId="11">'Fiú 1 kcs. A ELO'!$A$1:$Q$134</definedName>
    <definedName name="_xlnm.Print_Area" localSheetId="15">'Fiú 1 kcs. B ELO'!$A$1:$Q$134</definedName>
    <definedName name="_xlnm.Print_Area" localSheetId="2">'Lány 1  kcs A ELO'!$A$1:$Q$134</definedName>
    <definedName name="_xlnm.Print_Area" localSheetId="7">'Lány 1 kcs 3 csop.'!$A$1:$M$41</definedName>
    <definedName name="_xlnm.Print_Area" localSheetId="9">'Lány 1 kcs 6-7. csop'!$A$1:$M$49</definedName>
    <definedName name="_xlnm.Print_Area" localSheetId="4">'Lány 1 kcs A'!$A$1:$M$47</definedName>
    <definedName name="_xlnm.Print_Area" localSheetId="5">'Lány 1 kcs B 1 cs.'!$A$1:$M$41</definedName>
    <definedName name="_xlnm.Print_Area" localSheetId="10">'Lány 1 kcs B Döntő'!$A$1:$R$62</definedName>
    <definedName name="_xlnm.Print_Area" localSheetId="3">'Lány 1 kcs B ELO'!$A$1:$Q$134</definedName>
    <definedName name="_xlnm.Print_Area" localSheetId="8">'Lány 1 kcs. 4-5 csop.'!$A$1:$M$47</definedName>
    <definedName name="_xlnm.Print_Area" localSheetId="6">'Lány 1 kcs. B 2 cs.'!$A$1:$M$41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E2" i="4"/>
  <c r="Y3" i="4"/>
  <c r="A4" i="4"/>
  <c r="E4" i="4"/>
  <c r="L4" i="4"/>
  <c r="Y5" i="4"/>
  <c r="AF1" i="4" s="1"/>
  <c r="C7" i="4"/>
  <c r="D7" i="4"/>
  <c r="B19" i="4"/>
  <c r="C9" i="4"/>
  <c r="D9" i="4"/>
  <c r="F18" i="4"/>
  <c r="C11" i="4"/>
  <c r="D11" i="4"/>
  <c r="B21" i="4"/>
  <c r="D18" i="4"/>
  <c r="B20" i="4"/>
  <c r="K41" i="4"/>
  <c r="A1" i="15"/>
  <c r="E2" i="15"/>
  <c r="Y3" i="15"/>
  <c r="A4" i="15"/>
  <c r="E4" i="15"/>
  <c r="L4" i="15"/>
  <c r="K41" i="15" s="1"/>
  <c r="Y5" i="15"/>
  <c r="AB1" i="15" s="1"/>
  <c r="C7" i="15"/>
  <c r="D7" i="15"/>
  <c r="E7" i="15"/>
  <c r="B19" i="15" s="1"/>
  <c r="G7" i="15"/>
  <c r="I7" i="15"/>
  <c r="C9" i="15"/>
  <c r="D9" i="15"/>
  <c r="C11" i="15"/>
  <c r="D11" i="15"/>
  <c r="B21" i="15"/>
  <c r="H18" i="15"/>
  <c r="A1" i="26"/>
  <c r="AG1" i="26"/>
  <c r="AJ1" i="26"/>
  <c r="E2" i="26"/>
  <c r="Y3" i="26"/>
  <c r="A4" i="26"/>
  <c r="E4" i="26"/>
  <c r="L4" i="26"/>
  <c r="K41" i="26" s="1"/>
  <c r="Y5" i="26"/>
  <c r="C7" i="26"/>
  <c r="D7" i="26"/>
  <c r="E7" i="26"/>
  <c r="B19" i="26" s="1"/>
  <c r="G7" i="26"/>
  <c r="I7" i="26"/>
  <c r="C9" i="26"/>
  <c r="D9" i="26"/>
  <c r="E9" i="26"/>
  <c r="F18" i="26" s="1"/>
  <c r="G9" i="26"/>
  <c r="I9" i="26"/>
  <c r="C11" i="26"/>
  <c r="D11" i="26"/>
  <c r="E11" i="26"/>
  <c r="G11" i="26"/>
  <c r="I11" i="26"/>
  <c r="D18" i="26"/>
  <c r="A1" i="37"/>
  <c r="AH1" i="37"/>
  <c r="E2" i="37"/>
  <c r="Y3" i="37"/>
  <c r="A4" i="37"/>
  <c r="E4" i="37"/>
  <c r="L4" i="37"/>
  <c r="K41" i="37" s="1"/>
  <c r="Y5" i="37"/>
  <c r="AF1" i="37" s="1"/>
  <c r="AC1" i="37"/>
  <c r="C7" i="37"/>
  <c r="D7" i="37"/>
  <c r="E7" i="37"/>
  <c r="B19" i="37" s="1"/>
  <c r="G7" i="37"/>
  <c r="I7" i="37"/>
  <c r="C9" i="37"/>
  <c r="D9" i="37"/>
  <c r="F18" i="37"/>
  <c r="C11" i="37"/>
  <c r="D11" i="37"/>
  <c r="E11" i="37"/>
  <c r="B21" i="37" s="1"/>
  <c r="G11" i="37"/>
  <c r="I11" i="37"/>
  <c r="B20" i="37"/>
  <c r="A1" i="16"/>
  <c r="E2" i="16"/>
  <c r="Y3" i="16"/>
  <c r="A4" i="16"/>
  <c r="E4" i="16"/>
  <c r="M4" i="16"/>
  <c r="K41" i="16" s="1"/>
  <c r="Y5" i="16"/>
  <c r="AC1" i="16" s="1"/>
  <c r="C7" i="16"/>
  <c r="D7" i="16"/>
  <c r="E7" i="16"/>
  <c r="B19" i="16" s="1"/>
  <c r="G7" i="16"/>
  <c r="C9" i="16"/>
  <c r="D9" i="16"/>
  <c r="C11" i="16"/>
  <c r="D11" i="16"/>
  <c r="E11" i="16"/>
  <c r="H18" i="16"/>
  <c r="G11" i="16"/>
  <c r="C13" i="16"/>
  <c r="D13" i="16"/>
  <c r="E13" i="16"/>
  <c r="G13" i="16"/>
  <c r="A1" i="27"/>
  <c r="E2" i="27"/>
  <c r="Y3" i="27"/>
  <c r="A4" i="27"/>
  <c r="E4" i="27"/>
  <c r="M4" i="27"/>
  <c r="Y5" i="27"/>
  <c r="AF1" i="27" s="1"/>
  <c r="C7" i="27"/>
  <c r="D7" i="27"/>
  <c r="E7" i="27"/>
  <c r="G7" i="27"/>
  <c r="C9" i="27"/>
  <c r="D9" i="27"/>
  <c r="E9" i="27"/>
  <c r="G9" i="27"/>
  <c r="C11" i="27"/>
  <c r="D11" i="27"/>
  <c r="E11" i="27"/>
  <c r="H18" i="27" s="1"/>
  <c r="G11" i="27"/>
  <c r="C13" i="27"/>
  <c r="D13" i="27"/>
  <c r="E13" i="27"/>
  <c r="J18" i="27" s="1"/>
  <c r="G13" i="27"/>
  <c r="K41" i="27"/>
  <c r="A1" i="7"/>
  <c r="E2" i="7"/>
  <c r="Y3" i="7"/>
  <c r="A4" i="7"/>
  <c r="E4" i="7"/>
  <c r="L4" i="7"/>
  <c r="K47" i="7" s="1"/>
  <c r="Y5" i="7"/>
  <c r="AF1" i="7" s="1"/>
  <c r="C7" i="7"/>
  <c r="D7" i="7"/>
  <c r="E7" i="7"/>
  <c r="B23" i="7" s="1"/>
  <c r="G7" i="7"/>
  <c r="I7" i="7"/>
  <c r="L7" i="7"/>
  <c r="C9" i="7"/>
  <c r="D9" i="7"/>
  <c r="E9" i="7"/>
  <c r="F22" i="7" s="1"/>
  <c r="G9" i="7"/>
  <c r="I9" i="7"/>
  <c r="L9" i="7"/>
  <c r="C11" i="7"/>
  <c r="D11" i="7"/>
  <c r="E11" i="7"/>
  <c r="B25" i="7" s="1"/>
  <c r="G11" i="7"/>
  <c r="I11" i="7"/>
  <c r="L11" i="7"/>
  <c r="C13" i="7"/>
  <c r="D13" i="7"/>
  <c r="E13" i="7"/>
  <c r="B28" i="7" s="1"/>
  <c r="F34" i="7" s="1"/>
  <c r="G13" i="7"/>
  <c r="I13" i="7"/>
  <c r="L13" i="7"/>
  <c r="C15" i="7"/>
  <c r="D15" i="7"/>
  <c r="E15" i="7"/>
  <c r="F27" i="7" s="1"/>
  <c r="G15" i="7"/>
  <c r="I15" i="7"/>
  <c r="L15" i="7"/>
  <c r="C17" i="7"/>
  <c r="D17" i="7"/>
  <c r="E17" i="7"/>
  <c r="B30" i="7" s="1"/>
  <c r="F32" i="7" s="1"/>
  <c r="G17" i="7"/>
  <c r="I17" i="7"/>
  <c r="L17" i="7"/>
  <c r="C32" i="7"/>
  <c r="C36" i="7"/>
  <c r="F36" i="7"/>
  <c r="R47" i="7"/>
  <c r="A1" i="18"/>
  <c r="E2" i="18"/>
  <c r="Y3" i="18"/>
  <c r="A4" i="18"/>
  <c r="E4" i="18"/>
  <c r="L4" i="18"/>
  <c r="K47" i="18" s="1"/>
  <c r="Y5" i="18"/>
  <c r="AI1" i="18" s="1"/>
  <c r="C7" i="18"/>
  <c r="D7" i="18"/>
  <c r="E7" i="18"/>
  <c r="D22" i="18" s="1"/>
  <c r="G7" i="18"/>
  <c r="I7" i="18"/>
  <c r="C9" i="18"/>
  <c r="D9" i="18"/>
  <c r="E9" i="18"/>
  <c r="F22" i="18" s="1"/>
  <c r="G9" i="18"/>
  <c r="I9" i="18"/>
  <c r="C11" i="18"/>
  <c r="D11" i="18"/>
  <c r="E11" i="18"/>
  <c r="H22" i="18" s="1"/>
  <c r="G11" i="18"/>
  <c r="I11" i="18"/>
  <c r="C13" i="18"/>
  <c r="D13" i="18"/>
  <c r="E13" i="18"/>
  <c r="D27" i="18"/>
  <c r="G13" i="18"/>
  <c r="I13" i="18"/>
  <c r="C15" i="18"/>
  <c r="D15" i="18"/>
  <c r="E15" i="18"/>
  <c r="G15" i="18"/>
  <c r="I15" i="18"/>
  <c r="C17" i="18"/>
  <c r="D17" i="18"/>
  <c r="B25" i="18"/>
  <c r="H27" i="18"/>
  <c r="B28" i="18"/>
  <c r="B30" i="18"/>
  <c r="F32" i="18"/>
  <c r="C34" i="18"/>
  <c r="F34" i="18"/>
  <c r="C36" i="18"/>
  <c r="F36" i="18"/>
  <c r="R47" i="18"/>
  <c r="E40" i="18" s="1"/>
  <c r="A1" i="40"/>
  <c r="E2" i="40"/>
  <c r="Y3" i="40"/>
  <c r="A4" i="40"/>
  <c r="E4" i="40"/>
  <c r="L4" i="40"/>
  <c r="Y5" i="40"/>
  <c r="AB1" i="40" s="1"/>
  <c r="C7" i="40"/>
  <c r="D7" i="40"/>
  <c r="E7" i="40"/>
  <c r="G7" i="40"/>
  <c r="I7" i="40"/>
  <c r="L7" i="40"/>
  <c r="C9" i="40"/>
  <c r="D9" i="40"/>
  <c r="L9" i="40"/>
  <c r="C11" i="40"/>
  <c r="D11" i="40"/>
  <c r="E11" i="40"/>
  <c r="G11" i="40"/>
  <c r="I11" i="40"/>
  <c r="L11" i="40"/>
  <c r="C13" i="40"/>
  <c r="D13" i="40"/>
  <c r="E13" i="40"/>
  <c r="B28" i="40" s="1"/>
  <c r="G13" i="40"/>
  <c r="I13" i="40"/>
  <c r="L13" i="40"/>
  <c r="C15" i="40"/>
  <c r="D15" i="40"/>
  <c r="E15" i="40"/>
  <c r="F27" i="40" s="1"/>
  <c r="G15" i="40"/>
  <c r="I15" i="40"/>
  <c r="L15" i="40"/>
  <c r="C17" i="40"/>
  <c r="D17" i="40"/>
  <c r="L17" i="40"/>
  <c r="F22" i="40"/>
  <c r="B24" i="40"/>
  <c r="D27" i="40"/>
  <c r="H27" i="40"/>
  <c r="B30" i="40"/>
  <c r="C34" i="40"/>
  <c r="F34" i="40"/>
  <c r="C36" i="40"/>
  <c r="F36" i="40"/>
  <c r="K47" i="40"/>
  <c r="R47" i="40"/>
  <c r="E41" i="40" s="1"/>
  <c r="A1" i="19"/>
  <c r="E2" i="19"/>
  <c r="Y3" i="19"/>
  <c r="A4" i="19"/>
  <c r="E4" i="19"/>
  <c r="L4" i="19"/>
  <c r="Y5" i="19"/>
  <c r="AC1" i="19" s="1"/>
  <c r="C7" i="19"/>
  <c r="D7" i="19"/>
  <c r="E7" i="19"/>
  <c r="B23" i="19" s="1"/>
  <c r="G7" i="19"/>
  <c r="I7" i="19"/>
  <c r="C9" i="19"/>
  <c r="D9" i="19"/>
  <c r="E9" i="19"/>
  <c r="F22" i="19" s="1"/>
  <c r="G9" i="19"/>
  <c r="I9" i="19"/>
  <c r="C11" i="19"/>
  <c r="D11" i="19"/>
  <c r="B25" i="19"/>
  <c r="C13" i="19"/>
  <c r="D13" i="19"/>
  <c r="E13" i="19"/>
  <c r="D27" i="19" s="1"/>
  <c r="G13" i="19"/>
  <c r="I13" i="19"/>
  <c r="C15" i="19"/>
  <c r="D15" i="19"/>
  <c r="E15" i="19"/>
  <c r="F27" i="19" s="1"/>
  <c r="G15" i="19"/>
  <c r="I15" i="19"/>
  <c r="C17" i="19"/>
  <c r="D17" i="19"/>
  <c r="E17" i="19"/>
  <c r="H27" i="19" s="1"/>
  <c r="G17" i="19"/>
  <c r="I17" i="19"/>
  <c r="C19" i="19"/>
  <c r="D19" i="19"/>
  <c r="E19" i="19"/>
  <c r="J27" i="19" s="1"/>
  <c r="G19" i="19"/>
  <c r="I19" i="19"/>
  <c r="D22" i="19"/>
  <c r="H22" i="19"/>
  <c r="B29" i="19"/>
  <c r="C34" i="19"/>
  <c r="F34" i="19"/>
  <c r="C36" i="19"/>
  <c r="F36" i="19"/>
  <c r="C38" i="19"/>
  <c r="F38" i="19"/>
  <c r="R44" i="19"/>
  <c r="E43" i="19" s="1"/>
  <c r="K49" i="19"/>
  <c r="A1" i="41"/>
  <c r="E2" i="41"/>
  <c r="Y3" i="41"/>
  <c r="A4" i="41"/>
  <c r="E4" i="41"/>
  <c r="L4" i="41"/>
  <c r="K49" i="41" s="1"/>
  <c r="Y5" i="41"/>
  <c r="AC1" i="41"/>
  <c r="C7" i="41"/>
  <c r="D7" i="41"/>
  <c r="E7" i="41"/>
  <c r="B23" i="41"/>
  <c r="G7" i="41"/>
  <c r="I7" i="41"/>
  <c r="L7" i="41"/>
  <c r="C9" i="41"/>
  <c r="D9" i="41"/>
  <c r="L9" i="41"/>
  <c r="C11" i="41"/>
  <c r="D11" i="41"/>
  <c r="E11" i="41"/>
  <c r="B25" i="41" s="1"/>
  <c r="G11" i="41"/>
  <c r="I11" i="41"/>
  <c r="L11" i="41"/>
  <c r="C13" i="41"/>
  <c r="D13" i="41"/>
  <c r="L13" i="41"/>
  <c r="C15" i="41"/>
  <c r="D15" i="41"/>
  <c r="E15" i="41"/>
  <c r="F27" i="41"/>
  <c r="G15" i="41"/>
  <c r="I15" i="41"/>
  <c r="L15" i="41"/>
  <c r="C17" i="41"/>
  <c r="D17" i="41"/>
  <c r="E17" i="41"/>
  <c r="G17" i="41"/>
  <c r="I17" i="41"/>
  <c r="L17" i="41"/>
  <c r="C19" i="41"/>
  <c r="D19" i="41"/>
  <c r="E19" i="41"/>
  <c r="J27" i="41"/>
  <c r="G19" i="41"/>
  <c r="I19" i="41"/>
  <c r="L19" i="41"/>
  <c r="D22" i="41"/>
  <c r="F22" i="41"/>
  <c r="B24" i="41"/>
  <c r="D27" i="41"/>
  <c r="B28" i="41"/>
  <c r="C34" i="41"/>
  <c r="C36" i="41"/>
  <c r="F36" i="41"/>
  <c r="C38" i="41"/>
  <c r="F38" i="41"/>
  <c r="R44" i="41"/>
  <c r="E43" i="41" s="1"/>
  <c r="A1" i="31"/>
  <c r="E2" i="31"/>
  <c r="Y3" i="31"/>
  <c r="A4" i="31"/>
  <c r="E4" i="31"/>
  <c r="L4" i="31"/>
  <c r="K53" i="31" s="1"/>
  <c r="Y5" i="31"/>
  <c r="C7" i="31"/>
  <c r="D7" i="31"/>
  <c r="E7" i="31"/>
  <c r="D24" i="31" s="1"/>
  <c r="G7" i="31"/>
  <c r="I7" i="31"/>
  <c r="L7" i="31"/>
  <c r="C9" i="31"/>
  <c r="D9" i="31"/>
  <c r="E9" i="31"/>
  <c r="F24" i="31" s="1"/>
  <c r="G9" i="31"/>
  <c r="I9" i="31"/>
  <c r="L9" i="31"/>
  <c r="C11" i="31"/>
  <c r="D11" i="31"/>
  <c r="E11" i="31"/>
  <c r="B27" i="31" s="1"/>
  <c r="G11" i="31"/>
  <c r="I11" i="31"/>
  <c r="L11" i="31"/>
  <c r="C13" i="31"/>
  <c r="D13" i="31"/>
  <c r="E13" i="31"/>
  <c r="B28" i="31" s="1"/>
  <c r="G13" i="31"/>
  <c r="I13" i="31"/>
  <c r="L13" i="31"/>
  <c r="C15" i="31"/>
  <c r="D15" i="31"/>
  <c r="E15" i="31"/>
  <c r="D30" i="31" s="1"/>
  <c r="G15" i="31"/>
  <c r="I15" i="31"/>
  <c r="L15" i="31"/>
  <c r="C17" i="31"/>
  <c r="D17" i="31"/>
  <c r="E17" i="31"/>
  <c r="F30" i="31" s="1"/>
  <c r="G17" i="31"/>
  <c r="I17" i="31"/>
  <c r="L17" i="31"/>
  <c r="C19" i="31"/>
  <c r="D19" i="31"/>
  <c r="E19" i="31"/>
  <c r="B33" i="31" s="1"/>
  <c r="G19" i="31"/>
  <c r="I19" i="31"/>
  <c r="L19" i="31"/>
  <c r="C21" i="31"/>
  <c r="D21" i="31"/>
  <c r="E21" i="31"/>
  <c r="J30" i="31" s="1"/>
  <c r="G21" i="31"/>
  <c r="I21" i="31"/>
  <c r="L21" i="31"/>
  <c r="H30" i="31"/>
  <c r="C39" i="31"/>
  <c r="F39" i="31"/>
  <c r="C41" i="31"/>
  <c r="F41" i="31"/>
  <c r="C43" i="31"/>
  <c r="F43" i="31"/>
  <c r="R47" i="31"/>
  <c r="E47" i="31" s="1"/>
  <c r="A1" i="42"/>
  <c r="E2" i="42"/>
  <c r="Y3" i="42"/>
  <c r="A4" i="42"/>
  <c r="E4" i="42"/>
  <c r="L4" i="42"/>
  <c r="K53" i="42" s="1"/>
  <c r="Y5" i="42"/>
  <c r="AD1" i="42" s="1"/>
  <c r="C7" i="42"/>
  <c r="D7" i="42"/>
  <c r="E7" i="42"/>
  <c r="D24" i="42" s="1"/>
  <c r="G7" i="42"/>
  <c r="I7" i="42"/>
  <c r="L7" i="42"/>
  <c r="C9" i="42"/>
  <c r="D9" i="42"/>
  <c r="E9" i="42"/>
  <c r="F24" i="42" s="1"/>
  <c r="G9" i="42"/>
  <c r="I9" i="42"/>
  <c r="L9" i="42"/>
  <c r="C11" i="42"/>
  <c r="D11" i="42"/>
  <c r="L11" i="42"/>
  <c r="C13" i="42"/>
  <c r="D13" i="42"/>
  <c r="E13" i="42"/>
  <c r="B28" i="42"/>
  <c r="C37" i="42" s="1"/>
  <c r="G13" i="42"/>
  <c r="I13" i="42"/>
  <c r="L13" i="42"/>
  <c r="C15" i="42"/>
  <c r="D15" i="42"/>
  <c r="E15" i="42"/>
  <c r="D30" i="42" s="1"/>
  <c r="G15" i="42"/>
  <c r="I15" i="42"/>
  <c r="L15" i="42"/>
  <c r="C17" i="42"/>
  <c r="D17" i="42"/>
  <c r="E17" i="42"/>
  <c r="F30" i="42" s="1"/>
  <c r="G17" i="42"/>
  <c r="I17" i="42"/>
  <c r="L17" i="42"/>
  <c r="C19" i="42"/>
  <c r="D19" i="42"/>
  <c r="L19" i="42"/>
  <c r="C21" i="42"/>
  <c r="D21" i="42"/>
  <c r="E21" i="42"/>
  <c r="B34" i="42" s="1"/>
  <c r="G21" i="42"/>
  <c r="I21" i="42"/>
  <c r="L21" i="42"/>
  <c r="H24" i="42"/>
  <c r="B26" i="42"/>
  <c r="B27" i="42"/>
  <c r="H30" i="42"/>
  <c r="B33" i="42"/>
  <c r="C39" i="42"/>
  <c r="F39" i="42"/>
  <c r="C41" i="42"/>
  <c r="F41" i="42"/>
  <c r="C43" i="42"/>
  <c r="F43" i="42"/>
  <c r="R47" i="42"/>
  <c r="A1" i="21"/>
  <c r="E2" i="21"/>
  <c r="Y3" i="21"/>
  <c r="F6" i="21" s="1"/>
  <c r="A4" i="21"/>
  <c r="G4" i="21"/>
  <c r="R4" i="21"/>
  <c r="O62" i="21" s="1"/>
  <c r="Y5" i="21"/>
  <c r="AB1" i="21" s="1"/>
  <c r="B7" i="21"/>
  <c r="C7" i="21"/>
  <c r="D7" i="21"/>
  <c r="F7" i="21"/>
  <c r="K8" i="21" s="1"/>
  <c r="M10" i="21" s="1"/>
  <c r="G7" i="21"/>
  <c r="I7" i="21"/>
  <c r="U7" i="21"/>
  <c r="B9" i="21"/>
  <c r="C9" i="21"/>
  <c r="D9" i="21"/>
  <c r="B11" i="21"/>
  <c r="C11" i="21"/>
  <c r="D11" i="21"/>
  <c r="F11" i="21"/>
  <c r="G11" i="21"/>
  <c r="I11" i="21"/>
  <c r="B13" i="21"/>
  <c r="C13" i="21"/>
  <c r="D13" i="21"/>
  <c r="F13" i="21"/>
  <c r="K12" i="21" s="1"/>
  <c r="G13" i="21"/>
  <c r="I13" i="21"/>
  <c r="B15" i="21"/>
  <c r="C15" i="21"/>
  <c r="D15" i="21"/>
  <c r="F15" i="21"/>
  <c r="G15" i="21"/>
  <c r="I15" i="21"/>
  <c r="K16" i="21"/>
  <c r="U16" i="21"/>
  <c r="B17" i="21"/>
  <c r="C17" i="21"/>
  <c r="D17" i="21"/>
  <c r="F17" i="21"/>
  <c r="G17" i="21"/>
  <c r="I17" i="21"/>
  <c r="M18" i="21"/>
  <c r="O14" i="21" s="1"/>
  <c r="B19" i="21"/>
  <c r="C19" i="21"/>
  <c r="D19" i="21"/>
  <c r="F19" i="21"/>
  <c r="G19" i="21"/>
  <c r="I19" i="21"/>
  <c r="K20" i="21"/>
  <c r="B21" i="21"/>
  <c r="C21" i="21"/>
  <c r="D21" i="21"/>
  <c r="G21" i="21"/>
  <c r="I21" i="21"/>
  <c r="R62" i="21"/>
  <c r="F55" i="21" s="1"/>
  <c r="F56" i="21"/>
  <c r="A1" i="43"/>
  <c r="E2" i="43"/>
  <c r="Y3" i="43"/>
  <c r="F6" i="43"/>
  <c r="A4" i="43"/>
  <c r="G4" i="43"/>
  <c r="R4" i="43"/>
  <c r="O62" i="43" s="1"/>
  <c r="Y5" i="43"/>
  <c r="AF1" i="43" s="1"/>
  <c r="B7" i="43"/>
  <c r="C7" i="43"/>
  <c r="D7" i="43"/>
  <c r="F7" i="43"/>
  <c r="G7" i="43"/>
  <c r="I7" i="43"/>
  <c r="U7" i="43"/>
  <c r="K8" i="43"/>
  <c r="B9" i="43"/>
  <c r="C9" i="43"/>
  <c r="D9" i="43"/>
  <c r="F9" i="43"/>
  <c r="G9" i="43"/>
  <c r="I9" i="43"/>
  <c r="B11" i="43"/>
  <c r="C11" i="43"/>
  <c r="D11" i="43"/>
  <c r="F11" i="43"/>
  <c r="G11" i="43"/>
  <c r="I11" i="43"/>
  <c r="B13" i="43"/>
  <c r="C13" i="43"/>
  <c r="D13" i="43"/>
  <c r="F13" i="43"/>
  <c r="K12" i="43" s="1"/>
  <c r="M10" i="43" s="1"/>
  <c r="O14" i="43" s="1"/>
  <c r="G13" i="43"/>
  <c r="I13" i="43"/>
  <c r="B15" i="43"/>
  <c r="C15" i="43"/>
  <c r="D15" i="43"/>
  <c r="F15" i="43"/>
  <c r="K16" i="43" s="1"/>
  <c r="G15" i="43"/>
  <c r="I15" i="43"/>
  <c r="U16" i="43"/>
  <c r="B17" i="43"/>
  <c r="C17" i="43"/>
  <c r="D17" i="43"/>
  <c r="G17" i="43"/>
  <c r="I17" i="43"/>
  <c r="B19" i="43"/>
  <c r="C19" i="43"/>
  <c r="D19" i="43"/>
  <c r="F19" i="43"/>
  <c r="K20" i="43" s="1"/>
  <c r="M18" i="43" s="1"/>
  <c r="G19" i="43"/>
  <c r="I19" i="43"/>
  <c r="B21" i="43"/>
  <c r="C21" i="43"/>
  <c r="D21" i="43"/>
  <c r="F21" i="43"/>
  <c r="G21" i="43"/>
  <c r="I21" i="43"/>
  <c r="R62" i="43"/>
  <c r="F55" i="43" s="1"/>
  <c r="A1" i="2"/>
  <c r="A5" i="2"/>
  <c r="B5" i="2"/>
  <c r="P22" i="2"/>
  <c r="U8" i="43" s="1"/>
  <c r="P23" i="2"/>
  <c r="P24" i="2"/>
  <c r="P25" i="2"/>
  <c r="U11" i="21"/>
  <c r="P26" i="2"/>
  <c r="P27" i="2"/>
  <c r="P28" i="2"/>
  <c r="P29" i="2"/>
  <c r="U15" i="43" s="1"/>
  <c r="A1" i="25"/>
  <c r="C2" i="25"/>
  <c r="A5" i="25"/>
  <c r="C5" i="25"/>
  <c r="D5" i="25"/>
  <c r="H5" i="25"/>
  <c r="J40" i="25"/>
  <c r="K40" i="25"/>
  <c r="L40" i="25"/>
  <c r="P40" i="25"/>
  <c r="M40" i="25"/>
  <c r="J41" i="25"/>
  <c r="K41" i="25"/>
  <c r="L41" i="25"/>
  <c r="P41" i="25"/>
  <c r="M41" i="25" s="1"/>
  <c r="J42" i="25"/>
  <c r="K42" i="25"/>
  <c r="L42" i="25"/>
  <c r="P42" i="25"/>
  <c r="M42" i="25" s="1"/>
  <c r="J43" i="25"/>
  <c r="K43" i="25"/>
  <c r="L43" i="25"/>
  <c r="P43" i="25"/>
  <c r="M43" i="25" s="1"/>
  <c r="J44" i="25"/>
  <c r="K44" i="25"/>
  <c r="L44" i="25"/>
  <c r="P44" i="25"/>
  <c r="M44" i="25" s="1"/>
  <c r="J45" i="25"/>
  <c r="K45" i="25"/>
  <c r="L45" i="25"/>
  <c r="P45" i="25"/>
  <c r="M45" i="25"/>
  <c r="J46" i="25"/>
  <c r="K46" i="25"/>
  <c r="L46" i="25"/>
  <c r="P46" i="25"/>
  <c r="M46" i="25" s="1"/>
  <c r="J47" i="25"/>
  <c r="K47" i="25"/>
  <c r="L47" i="25"/>
  <c r="P47" i="25"/>
  <c r="M47" i="25" s="1"/>
  <c r="J48" i="25"/>
  <c r="K48" i="25"/>
  <c r="L48" i="25"/>
  <c r="P48" i="25"/>
  <c r="M48" i="25" s="1"/>
  <c r="J49" i="25"/>
  <c r="K49" i="25"/>
  <c r="L49" i="25"/>
  <c r="P49" i="25"/>
  <c r="M49" i="25" s="1"/>
  <c r="J50" i="25"/>
  <c r="K50" i="25"/>
  <c r="L50" i="25"/>
  <c r="P50" i="25"/>
  <c r="M50" i="25" s="1"/>
  <c r="J51" i="25"/>
  <c r="K51" i="25"/>
  <c r="L51" i="25"/>
  <c r="P51" i="25"/>
  <c r="M51" i="25" s="1"/>
  <c r="J52" i="25"/>
  <c r="K52" i="25"/>
  <c r="L52" i="25"/>
  <c r="P52" i="25"/>
  <c r="M52" i="25"/>
  <c r="J53" i="25"/>
  <c r="K53" i="25"/>
  <c r="L53" i="25"/>
  <c r="P53" i="25"/>
  <c r="M53" i="25" s="1"/>
  <c r="J54" i="25"/>
  <c r="K54" i="25"/>
  <c r="L54" i="25"/>
  <c r="M54" i="25"/>
  <c r="P54" i="25"/>
  <c r="J55" i="25"/>
  <c r="K55" i="25"/>
  <c r="L55" i="25"/>
  <c r="P55" i="25"/>
  <c r="M55" i="25" s="1"/>
  <c r="J56" i="25"/>
  <c r="K56" i="25"/>
  <c r="L56" i="25"/>
  <c r="P56" i="25"/>
  <c r="M56" i="25" s="1"/>
  <c r="J57" i="25"/>
  <c r="K57" i="25"/>
  <c r="L57" i="25"/>
  <c r="P57" i="25"/>
  <c r="M57" i="25"/>
  <c r="J58" i="25"/>
  <c r="K58" i="25"/>
  <c r="L58" i="25"/>
  <c r="P58" i="25"/>
  <c r="M58" i="25" s="1"/>
  <c r="J59" i="25"/>
  <c r="K59" i="25"/>
  <c r="L59" i="25"/>
  <c r="P59" i="25"/>
  <c r="M59" i="25" s="1"/>
  <c r="J60" i="25"/>
  <c r="K60" i="25"/>
  <c r="L60" i="25"/>
  <c r="P60" i="25"/>
  <c r="M60" i="25" s="1"/>
  <c r="J61" i="25"/>
  <c r="K61" i="25"/>
  <c r="L61" i="25"/>
  <c r="P61" i="25"/>
  <c r="M61" i="25" s="1"/>
  <c r="J62" i="25"/>
  <c r="K62" i="25"/>
  <c r="L62" i="25"/>
  <c r="P62" i="25"/>
  <c r="M62" i="25" s="1"/>
  <c r="J63" i="25"/>
  <c r="K63" i="25"/>
  <c r="L63" i="25"/>
  <c r="P63" i="25"/>
  <c r="M63" i="25" s="1"/>
  <c r="J64" i="25"/>
  <c r="K64" i="25"/>
  <c r="L64" i="25"/>
  <c r="P64" i="25"/>
  <c r="M64" i="25" s="1"/>
  <c r="J65" i="25"/>
  <c r="K65" i="25"/>
  <c r="L65" i="25"/>
  <c r="P65" i="25"/>
  <c r="M65" i="25" s="1"/>
  <c r="J66" i="25"/>
  <c r="K66" i="25"/>
  <c r="L66" i="25"/>
  <c r="P66" i="25"/>
  <c r="M66" i="25" s="1"/>
  <c r="J67" i="25"/>
  <c r="K67" i="25"/>
  <c r="L67" i="25"/>
  <c r="P67" i="25"/>
  <c r="M67" i="25" s="1"/>
  <c r="J68" i="25"/>
  <c r="K68" i="25"/>
  <c r="L68" i="25"/>
  <c r="P68" i="25"/>
  <c r="M68" i="25" s="1"/>
  <c r="J69" i="25"/>
  <c r="K69" i="25"/>
  <c r="L69" i="25"/>
  <c r="P69" i="25"/>
  <c r="M69" i="25" s="1"/>
  <c r="J70" i="25"/>
  <c r="K70" i="25"/>
  <c r="L70" i="25"/>
  <c r="P70" i="25"/>
  <c r="M70" i="25" s="1"/>
  <c r="J71" i="25"/>
  <c r="K71" i="25"/>
  <c r="L71" i="25"/>
  <c r="P71" i="25"/>
  <c r="M71" i="25" s="1"/>
  <c r="J72" i="25"/>
  <c r="K72" i="25"/>
  <c r="L72" i="25"/>
  <c r="P72" i="25"/>
  <c r="M72" i="25"/>
  <c r="J73" i="25"/>
  <c r="K73" i="25"/>
  <c r="L73" i="25"/>
  <c r="P73" i="25"/>
  <c r="M73" i="25" s="1"/>
  <c r="J74" i="25"/>
  <c r="K74" i="25"/>
  <c r="L74" i="25"/>
  <c r="M74" i="25"/>
  <c r="P74" i="25"/>
  <c r="J75" i="25"/>
  <c r="K75" i="25"/>
  <c r="L75" i="25"/>
  <c r="P75" i="25"/>
  <c r="M75" i="25" s="1"/>
  <c r="J76" i="25"/>
  <c r="K76" i="25"/>
  <c r="L76" i="25"/>
  <c r="P76" i="25"/>
  <c r="M76" i="25" s="1"/>
  <c r="J77" i="25"/>
  <c r="K77" i="25"/>
  <c r="L77" i="25"/>
  <c r="P77" i="25"/>
  <c r="M77" i="25"/>
  <c r="J78" i="25"/>
  <c r="K78" i="25"/>
  <c r="L78" i="25"/>
  <c r="P78" i="25"/>
  <c r="M78" i="25" s="1"/>
  <c r="J79" i="25"/>
  <c r="K79" i="25"/>
  <c r="L79" i="25"/>
  <c r="P79" i="25"/>
  <c r="M79" i="25" s="1"/>
  <c r="J80" i="25"/>
  <c r="K80" i="25"/>
  <c r="L80" i="25"/>
  <c r="P80" i="25"/>
  <c r="M80" i="25" s="1"/>
  <c r="J81" i="25"/>
  <c r="K81" i="25"/>
  <c r="L81" i="25"/>
  <c r="P81" i="25"/>
  <c r="M81" i="25" s="1"/>
  <c r="J82" i="25"/>
  <c r="K82" i="25"/>
  <c r="L82" i="25"/>
  <c r="P82" i="25"/>
  <c r="M82" i="25" s="1"/>
  <c r="J83" i="25"/>
  <c r="K83" i="25"/>
  <c r="L83" i="25"/>
  <c r="P83" i="25"/>
  <c r="M83" i="25" s="1"/>
  <c r="J84" i="25"/>
  <c r="K84" i="25"/>
  <c r="L84" i="25"/>
  <c r="P84" i="25"/>
  <c r="M84" i="25"/>
  <c r="J85" i="25"/>
  <c r="K85" i="25"/>
  <c r="L85" i="25"/>
  <c r="P85" i="25"/>
  <c r="M85" i="25" s="1"/>
  <c r="J86" i="25"/>
  <c r="K86" i="25"/>
  <c r="L86" i="25"/>
  <c r="P86" i="25"/>
  <c r="M86" i="25" s="1"/>
  <c r="J87" i="25"/>
  <c r="K87" i="25"/>
  <c r="L87" i="25"/>
  <c r="P87" i="25"/>
  <c r="M87" i="25" s="1"/>
  <c r="J88" i="25"/>
  <c r="K88" i="25"/>
  <c r="L88" i="25"/>
  <c r="P88" i="25"/>
  <c r="M88" i="25" s="1"/>
  <c r="J89" i="25"/>
  <c r="K89" i="25"/>
  <c r="L89" i="25"/>
  <c r="P89" i="25"/>
  <c r="M89" i="25" s="1"/>
  <c r="J90" i="25"/>
  <c r="K90" i="25"/>
  <c r="L90" i="25"/>
  <c r="P90" i="25"/>
  <c r="M90" i="25" s="1"/>
  <c r="J91" i="25"/>
  <c r="K91" i="25"/>
  <c r="L91" i="25"/>
  <c r="P91" i="25"/>
  <c r="M91" i="25" s="1"/>
  <c r="J92" i="25"/>
  <c r="K92" i="25"/>
  <c r="L92" i="25"/>
  <c r="P92" i="25"/>
  <c r="M92" i="25"/>
  <c r="J93" i="25"/>
  <c r="K93" i="25"/>
  <c r="L93" i="25"/>
  <c r="P93" i="25"/>
  <c r="M93" i="25" s="1"/>
  <c r="J94" i="25"/>
  <c r="K94" i="25"/>
  <c r="L94" i="25"/>
  <c r="P94" i="25"/>
  <c r="M94" i="25" s="1"/>
  <c r="J95" i="25"/>
  <c r="K95" i="25"/>
  <c r="L95" i="25"/>
  <c r="P95" i="25"/>
  <c r="M95" i="25" s="1"/>
  <c r="J96" i="25"/>
  <c r="K96" i="25"/>
  <c r="L96" i="25"/>
  <c r="P96" i="25"/>
  <c r="M96" i="25" s="1"/>
  <c r="J97" i="25"/>
  <c r="K97" i="25"/>
  <c r="L97" i="25"/>
  <c r="P97" i="25"/>
  <c r="M97" i="25" s="1"/>
  <c r="J98" i="25"/>
  <c r="K98" i="25"/>
  <c r="L98" i="25"/>
  <c r="P98" i="25"/>
  <c r="M98" i="25" s="1"/>
  <c r="J99" i="25"/>
  <c r="K99" i="25"/>
  <c r="L99" i="25"/>
  <c r="P99" i="25"/>
  <c r="M99" i="25" s="1"/>
  <c r="J100" i="25"/>
  <c r="K100" i="25"/>
  <c r="L100" i="25"/>
  <c r="P100" i="25"/>
  <c r="M100" i="25" s="1"/>
  <c r="J101" i="25"/>
  <c r="K101" i="25"/>
  <c r="L101" i="25"/>
  <c r="P101" i="25"/>
  <c r="M101" i="25" s="1"/>
  <c r="J102" i="25"/>
  <c r="K102" i="25"/>
  <c r="L102" i="25"/>
  <c r="P102" i="25"/>
  <c r="M102" i="25" s="1"/>
  <c r="J103" i="25"/>
  <c r="K103" i="25"/>
  <c r="L103" i="25"/>
  <c r="P103" i="25"/>
  <c r="M103" i="25" s="1"/>
  <c r="J104" i="25"/>
  <c r="K104" i="25"/>
  <c r="L104" i="25"/>
  <c r="P104" i="25"/>
  <c r="M104" i="25" s="1"/>
  <c r="J105" i="25"/>
  <c r="K105" i="25"/>
  <c r="L105" i="25"/>
  <c r="P105" i="25"/>
  <c r="M105" i="25" s="1"/>
  <c r="J106" i="25"/>
  <c r="K106" i="25"/>
  <c r="L106" i="25"/>
  <c r="P106" i="25"/>
  <c r="M106" i="25" s="1"/>
  <c r="J107" i="25"/>
  <c r="K107" i="25"/>
  <c r="L107" i="25"/>
  <c r="P107" i="25"/>
  <c r="M107" i="25"/>
  <c r="J108" i="25"/>
  <c r="K108" i="25"/>
  <c r="L108" i="25"/>
  <c r="P108" i="25"/>
  <c r="M108" i="25" s="1"/>
  <c r="J109" i="25"/>
  <c r="K109" i="25"/>
  <c r="L109" i="25"/>
  <c r="P109" i="25"/>
  <c r="M109" i="25" s="1"/>
  <c r="J110" i="25"/>
  <c r="K110" i="25"/>
  <c r="L110" i="25"/>
  <c r="P110" i="25"/>
  <c r="M110" i="25" s="1"/>
  <c r="J111" i="25"/>
  <c r="K111" i="25"/>
  <c r="L111" i="25"/>
  <c r="P111" i="25"/>
  <c r="M111" i="25" s="1"/>
  <c r="J112" i="25"/>
  <c r="K112" i="25"/>
  <c r="L112" i="25"/>
  <c r="P112" i="25"/>
  <c r="M112" i="25" s="1"/>
  <c r="J113" i="25"/>
  <c r="K113" i="25"/>
  <c r="L113" i="25"/>
  <c r="P113" i="25"/>
  <c r="M113" i="25" s="1"/>
  <c r="J114" i="25"/>
  <c r="K114" i="25"/>
  <c r="L114" i="25"/>
  <c r="P114" i="25"/>
  <c r="M114" i="25" s="1"/>
  <c r="J115" i="25"/>
  <c r="K115" i="25"/>
  <c r="L115" i="25"/>
  <c r="P115" i="25"/>
  <c r="M115" i="25" s="1"/>
  <c r="J116" i="25"/>
  <c r="K116" i="25"/>
  <c r="L116" i="25"/>
  <c r="P116" i="25"/>
  <c r="M116" i="25" s="1"/>
  <c r="J117" i="25"/>
  <c r="K117" i="25"/>
  <c r="L117" i="25"/>
  <c r="P117" i="25"/>
  <c r="M117" i="25" s="1"/>
  <c r="J118" i="25"/>
  <c r="K118" i="25"/>
  <c r="L118" i="25"/>
  <c r="P118" i="25"/>
  <c r="M118" i="25" s="1"/>
  <c r="J119" i="25"/>
  <c r="K119" i="25"/>
  <c r="L119" i="25"/>
  <c r="P119" i="25"/>
  <c r="M119" i="25" s="1"/>
  <c r="J120" i="25"/>
  <c r="K120" i="25"/>
  <c r="L120" i="25"/>
  <c r="P120" i="25"/>
  <c r="M120" i="25" s="1"/>
  <c r="J121" i="25"/>
  <c r="K121" i="25"/>
  <c r="L121" i="25"/>
  <c r="P121" i="25"/>
  <c r="M121" i="25" s="1"/>
  <c r="J122" i="25"/>
  <c r="K122" i="25"/>
  <c r="L122" i="25"/>
  <c r="P122" i="25"/>
  <c r="M122" i="25" s="1"/>
  <c r="J123" i="25"/>
  <c r="K123" i="25"/>
  <c r="L123" i="25"/>
  <c r="P123" i="25"/>
  <c r="M123" i="25"/>
  <c r="J124" i="25"/>
  <c r="K124" i="25"/>
  <c r="L124" i="25"/>
  <c r="P124" i="25"/>
  <c r="M124" i="25"/>
  <c r="J125" i="25"/>
  <c r="K125" i="25"/>
  <c r="L125" i="25"/>
  <c r="P125" i="25"/>
  <c r="M125" i="25" s="1"/>
  <c r="J126" i="25"/>
  <c r="K126" i="25"/>
  <c r="L126" i="25"/>
  <c r="M126" i="25"/>
  <c r="P126" i="25"/>
  <c r="J127" i="25"/>
  <c r="K127" i="25"/>
  <c r="L127" i="25"/>
  <c r="P127" i="25"/>
  <c r="M127" i="25" s="1"/>
  <c r="J128" i="25"/>
  <c r="K128" i="25"/>
  <c r="L128" i="25"/>
  <c r="P128" i="25"/>
  <c r="M128" i="25" s="1"/>
  <c r="J129" i="25"/>
  <c r="K129" i="25"/>
  <c r="L129" i="25"/>
  <c r="P129" i="25"/>
  <c r="M129" i="25" s="1"/>
  <c r="J130" i="25"/>
  <c r="K130" i="25"/>
  <c r="L130" i="25"/>
  <c r="P130" i="25"/>
  <c r="M130" i="25" s="1"/>
  <c r="J131" i="25"/>
  <c r="K131" i="25"/>
  <c r="L131" i="25"/>
  <c r="P131" i="25"/>
  <c r="M131" i="25" s="1"/>
  <c r="J132" i="25"/>
  <c r="K132" i="25"/>
  <c r="L132" i="25"/>
  <c r="P132" i="25"/>
  <c r="M132" i="25" s="1"/>
  <c r="J133" i="25"/>
  <c r="K133" i="25"/>
  <c r="L133" i="25"/>
  <c r="P133" i="25"/>
  <c r="M133" i="25" s="1"/>
  <c r="J134" i="25"/>
  <c r="K134" i="25"/>
  <c r="L134" i="25"/>
  <c r="P134" i="25"/>
  <c r="M134" i="25" s="1"/>
  <c r="J135" i="25"/>
  <c r="K135" i="25"/>
  <c r="L135" i="25"/>
  <c r="P135" i="25"/>
  <c r="M135" i="25"/>
  <c r="J136" i="25"/>
  <c r="K136" i="25"/>
  <c r="L136" i="25"/>
  <c r="P136" i="25"/>
  <c r="M136" i="25" s="1"/>
  <c r="J137" i="25"/>
  <c r="K137" i="25"/>
  <c r="L137" i="25"/>
  <c r="P137" i="25"/>
  <c r="M137" i="25" s="1"/>
  <c r="J138" i="25"/>
  <c r="K138" i="25"/>
  <c r="L138" i="25"/>
  <c r="P138" i="25"/>
  <c r="M138" i="25" s="1"/>
  <c r="J139" i="25"/>
  <c r="K139" i="25"/>
  <c r="L139" i="25"/>
  <c r="P139" i="25"/>
  <c r="M139" i="25"/>
  <c r="J140" i="25"/>
  <c r="K140" i="25"/>
  <c r="L140" i="25"/>
  <c r="P140" i="25"/>
  <c r="M140" i="25" s="1"/>
  <c r="J141" i="25"/>
  <c r="K141" i="25"/>
  <c r="L141" i="25"/>
  <c r="P141" i="25"/>
  <c r="M141" i="25" s="1"/>
  <c r="J142" i="25"/>
  <c r="K142" i="25"/>
  <c r="L142" i="25"/>
  <c r="P142" i="25"/>
  <c r="M142" i="25" s="1"/>
  <c r="J143" i="25"/>
  <c r="K143" i="25"/>
  <c r="L143" i="25"/>
  <c r="P143" i="25"/>
  <c r="M143" i="25" s="1"/>
  <c r="J144" i="25"/>
  <c r="K144" i="25"/>
  <c r="L144" i="25"/>
  <c r="P144" i="25"/>
  <c r="M144" i="25"/>
  <c r="J145" i="25"/>
  <c r="K145" i="25"/>
  <c r="L145" i="25"/>
  <c r="P145" i="25"/>
  <c r="M145" i="25" s="1"/>
  <c r="J146" i="25"/>
  <c r="K146" i="25"/>
  <c r="L146" i="25"/>
  <c r="P146" i="25"/>
  <c r="M146" i="25" s="1"/>
  <c r="J147" i="25"/>
  <c r="K147" i="25"/>
  <c r="L147" i="25"/>
  <c r="P147" i="25"/>
  <c r="M147" i="25" s="1"/>
  <c r="J148" i="25"/>
  <c r="K148" i="25"/>
  <c r="L148" i="25"/>
  <c r="P148" i="25"/>
  <c r="M148" i="25" s="1"/>
  <c r="J149" i="25"/>
  <c r="K149" i="25"/>
  <c r="L149" i="25"/>
  <c r="P149" i="25"/>
  <c r="M149" i="25" s="1"/>
  <c r="J150" i="25"/>
  <c r="K150" i="25"/>
  <c r="L150" i="25"/>
  <c r="P150" i="25"/>
  <c r="M150" i="25" s="1"/>
  <c r="J151" i="25"/>
  <c r="K151" i="25"/>
  <c r="L151" i="25"/>
  <c r="P151" i="25"/>
  <c r="M151" i="25"/>
  <c r="J152" i="25"/>
  <c r="K152" i="25"/>
  <c r="L152" i="25"/>
  <c r="P152" i="25"/>
  <c r="M152" i="25" s="1"/>
  <c r="J153" i="25"/>
  <c r="K153" i="25"/>
  <c r="L153" i="25"/>
  <c r="P153" i="25"/>
  <c r="M153" i="25" s="1"/>
  <c r="J154" i="25"/>
  <c r="K154" i="25"/>
  <c r="L154" i="25"/>
  <c r="P154" i="25"/>
  <c r="M154" i="25" s="1"/>
  <c r="J155" i="25"/>
  <c r="K155" i="25"/>
  <c r="L155" i="25"/>
  <c r="P155" i="25"/>
  <c r="M155" i="25" s="1"/>
  <c r="J156" i="25"/>
  <c r="K156" i="25"/>
  <c r="L156" i="25"/>
  <c r="P156" i="25"/>
  <c r="M156" i="25" s="1"/>
  <c r="A1" i="36"/>
  <c r="C2" i="36"/>
  <c r="A5" i="36"/>
  <c r="C5" i="36"/>
  <c r="D5" i="36"/>
  <c r="H5" i="36"/>
  <c r="J40" i="36"/>
  <c r="K40" i="36"/>
  <c r="L40" i="36"/>
  <c r="P40" i="36"/>
  <c r="M40" i="36" s="1"/>
  <c r="J41" i="36"/>
  <c r="K41" i="36"/>
  <c r="L41" i="36"/>
  <c r="P41" i="36"/>
  <c r="M41" i="36" s="1"/>
  <c r="J42" i="36"/>
  <c r="K42" i="36"/>
  <c r="L42" i="36"/>
  <c r="P42" i="36"/>
  <c r="M42" i="36" s="1"/>
  <c r="J43" i="36"/>
  <c r="K43" i="36"/>
  <c r="L43" i="36"/>
  <c r="P43" i="36"/>
  <c r="M43" i="36" s="1"/>
  <c r="J44" i="36"/>
  <c r="K44" i="36"/>
  <c r="L44" i="36"/>
  <c r="P44" i="36"/>
  <c r="M44" i="36"/>
  <c r="J45" i="36"/>
  <c r="K45" i="36"/>
  <c r="L45" i="36"/>
  <c r="P45" i="36"/>
  <c r="M45" i="36" s="1"/>
  <c r="J46" i="36"/>
  <c r="K46" i="36"/>
  <c r="L46" i="36"/>
  <c r="P46" i="36"/>
  <c r="M46" i="36" s="1"/>
  <c r="J47" i="36"/>
  <c r="K47" i="36"/>
  <c r="L47" i="36"/>
  <c r="P47" i="36"/>
  <c r="M47" i="36" s="1"/>
  <c r="J48" i="36"/>
  <c r="K48" i="36"/>
  <c r="L48" i="36"/>
  <c r="P48" i="36"/>
  <c r="M48" i="36" s="1"/>
  <c r="J49" i="36"/>
  <c r="K49" i="36"/>
  <c r="L49" i="36"/>
  <c r="P49" i="36"/>
  <c r="M49" i="36" s="1"/>
  <c r="J50" i="36"/>
  <c r="K50" i="36"/>
  <c r="L50" i="36"/>
  <c r="P50" i="36"/>
  <c r="M50" i="36" s="1"/>
  <c r="J51" i="36"/>
  <c r="K51" i="36"/>
  <c r="L51" i="36"/>
  <c r="P51" i="36"/>
  <c r="M51" i="36" s="1"/>
  <c r="J52" i="36"/>
  <c r="K52" i="36"/>
  <c r="L52" i="36"/>
  <c r="P52" i="36"/>
  <c r="M52" i="36" s="1"/>
  <c r="J53" i="36"/>
  <c r="K53" i="36"/>
  <c r="L53" i="36"/>
  <c r="P53" i="36"/>
  <c r="M53" i="36" s="1"/>
  <c r="J54" i="36"/>
  <c r="K54" i="36"/>
  <c r="L54" i="36"/>
  <c r="P54" i="36"/>
  <c r="M54" i="36" s="1"/>
  <c r="J55" i="36"/>
  <c r="K55" i="36"/>
  <c r="L55" i="36"/>
  <c r="P55" i="36"/>
  <c r="M55" i="36" s="1"/>
  <c r="J56" i="36"/>
  <c r="K56" i="36"/>
  <c r="L56" i="36"/>
  <c r="P56" i="36"/>
  <c r="M56" i="36"/>
  <c r="J57" i="36"/>
  <c r="K57" i="36"/>
  <c r="L57" i="36"/>
  <c r="P57" i="36"/>
  <c r="M57" i="36" s="1"/>
  <c r="J58" i="36"/>
  <c r="K58" i="36"/>
  <c r="L58" i="36"/>
  <c r="P58" i="36"/>
  <c r="M58" i="36" s="1"/>
  <c r="J59" i="36"/>
  <c r="K59" i="36"/>
  <c r="L59" i="36"/>
  <c r="P59" i="36"/>
  <c r="M59" i="36" s="1"/>
  <c r="J60" i="36"/>
  <c r="K60" i="36"/>
  <c r="L60" i="36"/>
  <c r="P60" i="36"/>
  <c r="M60" i="36" s="1"/>
  <c r="J61" i="36"/>
  <c r="K61" i="36"/>
  <c r="L61" i="36"/>
  <c r="P61" i="36"/>
  <c r="M61" i="36" s="1"/>
  <c r="J62" i="36"/>
  <c r="K62" i="36"/>
  <c r="L62" i="36"/>
  <c r="P62" i="36"/>
  <c r="M62" i="36" s="1"/>
  <c r="J63" i="36"/>
  <c r="K63" i="36"/>
  <c r="L63" i="36"/>
  <c r="P63" i="36"/>
  <c r="M63" i="36" s="1"/>
  <c r="J64" i="36"/>
  <c r="K64" i="36"/>
  <c r="L64" i="36"/>
  <c r="P64" i="36"/>
  <c r="M64" i="36" s="1"/>
  <c r="J65" i="36"/>
  <c r="K65" i="36"/>
  <c r="L65" i="36"/>
  <c r="P65" i="36"/>
  <c r="M65" i="36" s="1"/>
  <c r="J66" i="36"/>
  <c r="K66" i="36"/>
  <c r="L66" i="36"/>
  <c r="P66" i="36"/>
  <c r="M66" i="36" s="1"/>
  <c r="J67" i="36"/>
  <c r="K67" i="36"/>
  <c r="L67" i="36"/>
  <c r="M67" i="36"/>
  <c r="P67" i="36"/>
  <c r="J68" i="36"/>
  <c r="K68" i="36"/>
  <c r="L68" i="36"/>
  <c r="P68" i="36"/>
  <c r="M68" i="36"/>
  <c r="J69" i="36"/>
  <c r="K69" i="36"/>
  <c r="L69" i="36"/>
  <c r="P69" i="36"/>
  <c r="M69" i="36" s="1"/>
  <c r="J70" i="36"/>
  <c r="K70" i="36"/>
  <c r="L70" i="36"/>
  <c r="P70" i="36"/>
  <c r="M70" i="36"/>
  <c r="J71" i="36"/>
  <c r="K71" i="36"/>
  <c r="L71" i="36"/>
  <c r="M71" i="36"/>
  <c r="P71" i="36"/>
  <c r="J72" i="36"/>
  <c r="K72" i="36"/>
  <c r="L72" i="36"/>
  <c r="P72" i="36"/>
  <c r="M72" i="36" s="1"/>
  <c r="J73" i="36"/>
  <c r="K73" i="36"/>
  <c r="L73" i="36"/>
  <c r="P73" i="36"/>
  <c r="M73" i="36" s="1"/>
  <c r="J74" i="36"/>
  <c r="K74" i="36"/>
  <c r="L74" i="36"/>
  <c r="P74" i="36"/>
  <c r="M74" i="36" s="1"/>
  <c r="J75" i="36"/>
  <c r="K75" i="36"/>
  <c r="L75" i="36"/>
  <c r="P75" i="36"/>
  <c r="M75" i="36" s="1"/>
  <c r="J76" i="36"/>
  <c r="K76" i="36"/>
  <c r="L76" i="36"/>
  <c r="P76" i="36"/>
  <c r="M76" i="36" s="1"/>
  <c r="J77" i="36"/>
  <c r="K77" i="36"/>
  <c r="L77" i="36"/>
  <c r="P77" i="36"/>
  <c r="M77" i="36" s="1"/>
  <c r="J78" i="36"/>
  <c r="K78" i="36"/>
  <c r="L78" i="36"/>
  <c r="P78" i="36"/>
  <c r="M78" i="36" s="1"/>
  <c r="J79" i="36"/>
  <c r="K79" i="36"/>
  <c r="L79" i="36"/>
  <c r="P79" i="36"/>
  <c r="M79" i="36" s="1"/>
  <c r="J80" i="36"/>
  <c r="K80" i="36"/>
  <c r="L80" i="36"/>
  <c r="P80" i="36"/>
  <c r="M80" i="36" s="1"/>
  <c r="J81" i="36"/>
  <c r="K81" i="36"/>
  <c r="L81" i="36"/>
  <c r="P81" i="36"/>
  <c r="M81" i="36" s="1"/>
  <c r="J82" i="36"/>
  <c r="K82" i="36"/>
  <c r="L82" i="36"/>
  <c r="P82" i="36"/>
  <c r="M82" i="36"/>
  <c r="J83" i="36"/>
  <c r="K83" i="36"/>
  <c r="L83" i="36"/>
  <c r="P83" i="36"/>
  <c r="M83" i="36" s="1"/>
  <c r="J84" i="36"/>
  <c r="K84" i="36"/>
  <c r="L84" i="36"/>
  <c r="P84" i="36"/>
  <c r="M84" i="36" s="1"/>
  <c r="J85" i="36"/>
  <c r="K85" i="36"/>
  <c r="L85" i="36"/>
  <c r="P85" i="36"/>
  <c r="M85" i="36" s="1"/>
  <c r="J86" i="36"/>
  <c r="K86" i="36"/>
  <c r="L86" i="36"/>
  <c r="P86" i="36"/>
  <c r="M86" i="36" s="1"/>
  <c r="J87" i="36"/>
  <c r="K87" i="36"/>
  <c r="L87" i="36"/>
  <c r="M87" i="36"/>
  <c r="P87" i="36"/>
  <c r="J88" i="36"/>
  <c r="K88" i="36"/>
  <c r="L88" i="36"/>
  <c r="P88" i="36"/>
  <c r="M88" i="36" s="1"/>
  <c r="J89" i="36"/>
  <c r="K89" i="36"/>
  <c r="L89" i="36"/>
  <c r="P89" i="36"/>
  <c r="M89" i="36" s="1"/>
  <c r="J90" i="36"/>
  <c r="K90" i="36"/>
  <c r="L90" i="36"/>
  <c r="P90" i="36"/>
  <c r="M90" i="36" s="1"/>
  <c r="J91" i="36"/>
  <c r="K91" i="36"/>
  <c r="L91" i="36"/>
  <c r="P91" i="36"/>
  <c r="M91" i="36" s="1"/>
  <c r="J92" i="36"/>
  <c r="K92" i="36"/>
  <c r="L92" i="36"/>
  <c r="P92" i="36"/>
  <c r="M92" i="36" s="1"/>
  <c r="J93" i="36"/>
  <c r="K93" i="36"/>
  <c r="L93" i="36"/>
  <c r="P93" i="36"/>
  <c r="M93" i="36" s="1"/>
  <c r="J94" i="36"/>
  <c r="K94" i="36"/>
  <c r="L94" i="36"/>
  <c r="P94" i="36"/>
  <c r="M94" i="36" s="1"/>
  <c r="J95" i="36"/>
  <c r="K95" i="36"/>
  <c r="L95" i="36"/>
  <c r="P95" i="36"/>
  <c r="M95" i="36" s="1"/>
  <c r="J96" i="36"/>
  <c r="K96" i="36"/>
  <c r="L96" i="36"/>
  <c r="P96" i="36"/>
  <c r="M96" i="36" s="1"/>
  <c r="J97" i="36"/>
  <c r="K97" i="36"/>
  <c r="L97" i="36"/>
  <c r="P97" i="36"/>
  <c r="M97" i="36" s="1"/>
  <c r="J98" i="36"/>
  <c r="K98" i="36"/>
  <c r="L98" i="36"/>
  <c r="P98" i="36"/>
  <c r="M98" i="36"/>
  <c r="J99" i="36"/>
  <c r="K99" i="36"/>
  <c r="L99" i="36"/>
  <c r="P99" i="36"/>
  <c r="M99" i="36" s="1"/>
  <c r="J100" i="36"/>
  <c r="K100" i="36"/>
  <c r="L100" i="36"/>
  <c r="P100" i="36"/>
  <c r="M100" i="36" s="1"/>
  <c r="J101" i="36"/>
  <c r="K101" i="36"/>
  <c r="L101" i="36"/>
  <c r="P101" i="36"/>
  <c r="M101" i="36" s="1"/>
  <c r="J102" i="36"/>
  <c r="K102" i="36"/>
  <c r="L102" i="36"/>
  <c r="P102" i="36"/>
  <c r="M102" i="36" s="1"/>
  <c r="J103" i="36"/>
  <c r="K103" i="36"/>
  <c r="L103" i="36"/>
  <c r="P103" i="36"/>
  <c r="M103" i="36" s="1"/>
  <c r="J104" i="36"/>
  <c r="K104" i="36"/>
  <c r="L104" i="36"/>
  <c r="P104" i="36"/>
  <c r="M104" i="36" s="1"/>
  <c r="J105" i="36"/>
  <c r="K105" i="36"/>
  <c r="L105" i="36"/>
  <c r="P105" i="36"/>
  <c r="M105" i="36" s="1"/>
  <c r="J106" i="36"/>
  <c r="K106" i="36"/>
  <c r="L106" i="36"/>
  <c r="P106" i="36"/>
  <c r="M106" i="36"/>
  <c r="J107" i="36"/>
  <c r="K107" i="36"/>
  <c r="L107" i="36"/>
  <c r="P107" i="36"/>
  <c r="M107" i="36" s="1"/>
  <c r="J108" i="36"/>
  <c r="K108" i="36"/>
  <c r="L108" i="36"/>
  <c r="P108" i="36"/>
  <c r="M108" i="36" s="1"/>
  <c r="J109" i="36"/>
  <c r="K109" i="36"/>
  <c r="L109" i="36"/>
  <c r="P109" i="36"/>
  <c r="M109" i="36" s="1"/>
  <c r="J110" i="36"/>
  <c r="K110" i="36"/>
  <c r="L110" i="36"/>
  <c r="P110" i="36"/>
  <c r="M110" i="36" s="1"/>
  <c r="J111" i="36"/>
  <c r="K111" i="36"/>
  <c r="L111" i="36"/>
  <c r="P111" i="36"/>
  <c r="M111" i="36" s="1"/>
  <c r="J112" i="36"/>
  <c r="K112" i="36"/>
  <c r="L112" i="36"/>
  <c r="P112" i="36"/>
  <c r="M112" i="36" s="1"/>
  <c r="J113" i="36"/>
  <c r="K113" i="36"/>
  <c r="L113" i="36"/>
  <c r="P113" i="36"/>
  <c r="M113" i="36" s="1"/>
  <c r="J114" i="36"/>
  <c r="K114" i="36"/>
  <c r="L114" i="36"/>
  <c r="P114" i="36"/>
  <c r="M114" i="36" s="1"/>
  <c r="J115" i="36"/>
  <c r="K115" i="36"/>
  <c r="L115" i="36"/>
  <c r="P115" i="36"/>
  <c r="M115" i="36" s="1"/>
  <c r="J116" i="36"/>
  <c r="K116" i="36"/>
  <c r="L116" i="36"/>
  <c r="P116" i="36"/>
  <c r="M116" i="36" s="1"/>
  <c r="J117" i="36"/>
  <c r="K117" i="36"/>
  <c r="L117" i="36"/>
  <c r="P117" i="36"/>
  <c r="M117" i="36" s="1"/>
  <c r="J118" i="36"/>
  <c r="K118" i="36"/>
  <c r="L118" i="36"/>
  <c r="P118" i="36"/>
  <c r="M118" i="36" s="1"/>
  <c r="J119" i="36"/>
  <c r="K119" i="36"/>
  <c r="L119" i="36"/>
  <c r="P119" i="36"/>
  <c r="M119" i="36" s="1"/>
  <c r="J120" i="36"/>
  <c r="K120" i="36"/>
  <c r="L120" i="36"/>
  <c r="P120" i="36"/>
  <c r="M120" i="36" s="1"/>
  <c r="J121" i="36"/>
  <c r="K121" i="36"/>
  <c r="L121" i="36"/>
  <c r="P121" i="36"/>
  <c r="M121" i="36" s="1"/>
  <c r="J122" i="36"/>
  <c r="K122" i="36"/>
  <c r="L122" i="36"/>
  <c r="P122" i="36"/>
  <c r="M122" i="36" s="1"/>
  <c r="J123" i="36"/>
  <c r="K123" i="36"/>
  <c r="L123" i="36"/>
  <c r="P123" i="36"/>
  <c r="M123" i="36" s="1"/>
  <c r="J124" i="36"/>
  <c r="K124" i="36"/>
  <c r="L124" i="36"/>
  <c r="P124" i="36"/>
  <c r="M124" i="36" s="1"/>
  <c r="J125" i="36"/>
  <c r="K125" i="36"/>
  <c r="L125" i="36"/>
  <c r="P125" i="36"/>
  <c r="M125" i="36" s="1"/>
  <c r="J126" i="36"/>
  <c r="K126" i="36"/>
  <c r="L126" i="36"/>
  <c r="P126" i="36"/>
  <c r="M126" i="36" s="1"/>
  <c r="J127" i="36"/>
  <c r="K127" i="36"/>
  <c r="L127" i="36"/>
  <c r="P127" i="36"/>
  <c r="M127" i="36" s="1"/>
  <c r="J128" i="36"/>
  <c r="K128" i="36"/>
  <c r="L128" i="36"/>
  <c r="P128" i="36"/>
  <c r="M128" i="36" s="1"/>
  <c r="J129" i="36"/>
  <c r="K129" i="36"/>
  <c r="L129" i="36"/>
  <c r="P129" i="36"/>
  <c r="M129" i="36" s="1"/>
  <c r="J130" i="36"/>
  <c r="K130" i="36"/>
  <c r="L130" i="36"/>
  <c r="P130" i="36"/>
  <c r="M130" i="36" s="1"/>
  <c r="J131" i="36"/>
  <c r="K131" i="36"/>
  <c r="L131" i="36"/>
  <c r="P131" i="36"/>
  <c r="M131" i="36" s="1"/>
  <c r="J132" i="36"/>
  <c r="K132" i="36"/>
  <c r="L132" i="36"/>
  <c r="P132" i="36"/>
  <c r="M132" i="36" s="1"/>
  <c r="J133" i="36"/>
  <c r="K133" i="36"/>
  <c r="L133" i="36"/>
  <c r="P133" i="36"/>
  <c r="M133" i="36" s="1"/>
  <c r="J134" i="36"/>
  <c r="K134" i="36"/>
  <c r="L134" i="36"/>
  <c r="P134" i="36"/>
  <c r="M134" i="36" s="1"/>
  <c r="J135" i="36"/>
  <c r="K135" i="36"/>
  <c r="L135" i="36"/>
  <c r="P135" i="36"/>
  <c r="M135" i="36" s="1"/>
  <c r="J136" i="36"/>
  <c r="K136" i="36"/>
  <c r="L136" i="36"/>
  <c r="P136" i="36"/>
  <c r="M136" i="36" s="1"/>
  <c r="J137" i="36"/>
  <c r="K137" i="36"/>
  <c r="L137" i="36"/>
  <c r="P137" i="36"/>
  <c r="M137" i="36" s="1"/>
  <c r="J138" i="36"/>
  <c r="K138" i="36"/>
  <c r="L138" i="36"/>
  <c r="P138" i="36"/>
  <c r="M138" i="36" s="1"/>
  <c r="J139" i="36"/>
  <c r="K139" i="36"/>
  <c r="L139" i="36"/>
  <c r="P139" i="36"/>
  <c r="M139" i="36" s="1"/>
  <c r="J140" i="36"/>
  <c r="K140" i="36"/>
  <c r="L140" i="36"/>
  <c r="P140" i="36"/>
  <c r="M140" i="36" s="1"/>
  <c r="J141" i="36"/>
  <c r="K141" i="36"/>
  <c r="L141" i="36"/>
  <c r="P141" i="36"/>
  <c r="M141" i="36" s="1"/>
  <c r="J142" i="36"/>
  <c r="K142" i="36"/>
  <c r="L142" i="36"/>
  <c r="P142" i="36"/>
  <c r="M142" i="36" s="1"/>
  <c r="J143" i="36"/>
  <c r="K143" i="36"/>
  <c r="L143" i="36"/>
  <c r="P143" i="36"/>
  <c r="M143" i="36" s="1"/>
  <c r="J144" i="36"/>
  <c r="K144" i="36"/>
  <c r="L144" i="36"/>
  <c r="P144" i="36"/>
  <c r="M144" i="36" s="1"/>
  <c r="J145" i="36"/>
  <c r="K145" i="36"/>
  <c r="L145" i="36"/>
  <c r="P145" i="36"/>
  <c r="M145" i="36" s="1"/>
  <c r="J146" i="36"/>
  <c r="K146" i="36"/>
  <c r="L146" i="36"/>
  <c r="P146" i="36"/>
  <c r="M146" i="36" s="1"/>
  <c r="J147" i="36"/>
  <c r="K147" i="36"/>
  <c r="L147" i="36"/>
  <c r="P147" i="36"/>
  <c r="M147" i="36" s="1"/>
  <c r="J148" i="36"/>
  <c r="K148" i="36"/>
  <c r="L148" i="36"/>
  <c r="P148" i="36"/>
  <c r="M148" i="36" s="1"/>
  <c r="J149" i="36"/>
  <c r="K149" i="36"/>
  <c r="L149" i="36"/>
  <c r="P149" i="36"/>
  <c r="M149" i="36" s="1"/>
  <c r="J150" i="36"/>
  <c r="K150" i="36"/>
  <c r="L150" i="36"/>
  <c r="P150" i="36"/>
  <c r="M150" i="36" s="1"/>
  <c r="J151" i="36"/>
  <c r="K151" i="36"/>
  <c r="L151" i="36"/>
  <c r="P151" i="36"/>
  <c r="M151" i="36" s="1"/>
  <c r="J152" i="36"/>
  <c r="K152" i="36"/>
  <c r="L152" i="36"/>
  <c r="P152" i="36"/>
  <c r="M152" i="36" s="1"/>
  <c r="J153" i="36"/>
  <c r="K153" i="36"/>
  <c r="L153" i="36"/>
  <c r="P153" i="36"/>
  <c r="M153" i="36" s="1"/>
  <c r="J154" i="36"/>
  <c r="K154" i="36"/>
  <c r="L154" i="36"/>
  <c r="P154" i="36"/>
  <c r="M154" i="36" s="1"/>
  <c r="J155" i="36"/>
  <c r="K155" i="36"/>
  <c r="L155" i="36"/>
  <c r="P155" i="36"/>
  <c r="M155" i="36" s="1"/>
  <c r="J156" i="36"/>
  <c r="K156" i="36"/>
  <c r="L156" i="36"/>
  <c r="P156" i="36"/>
  <c r="M156" i="36" s="1"/>
  <c r="A1" i="3"/>
  <c r="C2" i="3"/>
  <c r="A5" i="3"/>
  <c r="C5" i="3"/>
  <c r="D5" i="3"/>
  <c r="H5" i="3"/>
  <c r="J40" i="3"/>
  <c r="K40" i="3"/>
  <c r="L40" i="3"/>
  <c r="P40" i="3"/>
  <c r="M40" i="3" s="1"/>
  <c r="J41" i="3"/>
  <c r="K41" i="3"/>
  <c r="L41" i="3"/>
  <c r="P41" i="3"/>
  <c r="M41" i="3" s="1"/>
  <c r="J42" i="3"/>
  <c r="K42" i="3"/>
  <c r="L42" i="3"/>
  <c r="P42" i="3"/>
  <c r="M42" i="3" s="1"/>
  <c r="J43" i="3"/>
  <c r="K43" i="3"/>
  <c r="L43" i="3"/>
  <c r="P43" i="3"/>
  <c r="M43" i="3" s="1"/>
  <c r="J44" i="3"/>
  <c r="K44" i="3"/>
  <c r="L44" i="3"/>
  <c r="P44" i="3"/>
  <c r="M44" i="3" s="1"/>
  <c r="J45" i="3"/>
  <c r="K45" i="3"/>
  <c r="L45" i="3"/>
  <c r="P45" i="3"/>
  <c r="M45" i="3" s="1"/>
  <c r="J46" i="3"/>
  <c r="K46" i="3"/>
  <c r="L46" i="3"/>
  <c r="P46" i="3"/>
  <c r="M46" i="3" s="1"/>
  <c r="J47" i="3"/>
  <c r="K47" i="3"/>
  <c r="L47" i="3"/>
  <c r="P47" i="3"/>
  <c r="M47" i="3" s="1"/>
  <c r="J48" i="3"/>
  <c r="K48" i="3"/>
  <c r="L48" i="3"/>
  <c r="P48" i="3"/>
  <c r="M48" i="3" s="1"/>
  <c r="J49" i="3"/>
  <c r="K49" i="3"/>
  <c r="L49" i="3"/>
  <c r="P49" i="3"/>
  <c r="M49" i="3" s="1"/>
  <c r="J50" i="3"/>
  <c r="K50" i="3"/>
  <c r="L50" i="3"/>
  <c r="P50" i="3"/>
  <c r="M50" i="3" s="1"/>
  <c r="J51" i="3"/>
  <c r="K51" i="3"/>
  <c r="L51" i="3"/>
  <c r="P51" i="3"/>
  <c r="M51" i="3" s="1"/>
  <c r="J52" i="3"/>
  <c r="K52" i="3"/>
  <c r="L52" i="3"/>
  <c r="P52" i="3"/>
  <c r="M52" i="3" s="1"/>
  <c r="J53" i="3"/>
  <c r="K53" i="3"/>
  <c r="L53" i="3"/>
  <c r="P53" i="3"/>
  <c r="M53" i="3" s="1"/>
  <c r="J54" i="3"/>
  <c r="K54" i="3"/>
  <c r="L54" i="3"/>
  <c r="P54" i="3"/>
  <c r="M54" i="3" s="1"/>
  <c r="J55" i="3"/>
  <c r="K55" i="3"/>
  <c r="L55" i="3"/>
  <c r="P55" i="3"/>
  <c r="M55" i="3" s="1"/>
  <c r="J56" i="3"/>
  <c r="K56" i="3"/>
  <c r="L56" i="3"/>
  <c r="P56" i="3"/>
  <c r="M56" i="3" s="1"/>
  <c r="J57" i="3"/>
  <c r="K57" i="3"/>
  <c r="L57" i="3"/>
  <c r="P57" i="3"/>
  <c r="M57" i="3" s="1"/>
  <c r="J58" i="3"/>
  <c r="K58" i="3"/>
  <c r="L58" i="3"/>
  <c r="P58" i="3"/>
  <c r="M58" i="3" s="1"/>
  <c r="J59" i="3"/>
  <c r="K59" i="3"/>
  <c r="L59" i="3"/>
  <c r="P59" i="3"/>
  <c r="M59" i="3" s="1"/>
  <c r="J60" i="3"/>
  <c r="K60" i="3"/>
  <c r="L60" i="3"/>
  <c r="P60" i="3"/>
  <c r="M60" i="3" s="1"/>
  <c r="J61" i="3"/>
  <c r="K61" i="3"/>
  <c r="L61" i="3"/>
  <c r="P61" i="3"/>
  <c r="M61" i="3" s="1"/>
  <c r="J62" i="3"/>
  <c r="K62" i="3"/>
  <c r="L62" i="3"/>
  <c r="P62" i="3"/>
  <c r="M62" i="3" s="1"/>
  <c r="J63" i="3"/>
  <c r="K63" i="3"/>
  <c r="L63" i="3"/>
  <c r="P63" i="3"/>
  <c r="M63" i="3" s="1"/>
  <c r="J64" i="3"/>
  <c r="K64" i="3"/>
  <c r="L64" i="3"/>
  <c r="P64" i="3"/>
  <c r="M64" i="3"/>
  <c r="J65" i="3"/>
  <c r="K65" i="3"/>
  <c r="L65" i="3"/>
  <c r="P65" i="3"/>
  <c r="M65" i="3" s="1"/>
  <c r="J66" i="3"/>
  <c r="K66" i="3"/>
  <c r="L66" i="3"/>
  <c r="P66" i="3"/>
  <c r="M66" i="3" s="1"/>
  <c r="J67" i="3"/>
  <c r="K67" i="3"/>
  <c r="L67" i="3"/>
  <c r="P67" i="3"/>
  <c r="M67" i="3" s="1"/>
  <c r="J68" i="3"/>
  <c r="K68" i="3"/>
  <c r="L68" i="3"/>
  <c r="P68" i="3"/>
  <c r="M68" i="3" s="1"/>
  <c r="J69" i="3"/>
  <c r="K69" i="3"/>
  <c r="L69" i="3"/>
  <c r="P69" i="3"/>
  <c r="M69" i="3" s="1"/>
  <c r="J70" i="3"/>
  <c r="K70" i="3"/>
  <c r="L70" i="3"/>
  <c r="P70" i="3"/>
  <c r="M70" i="3" s="1"/>
  <c r="J71" i="3"/>
  <c r="K71" i="3"/>
  <c r="L71" i="3"/>
  <c r="P71" i="3"/>
  <c r="M71" i="3" s="1"/>
  <c r="J72" i="3"/>
  <c r="K72" i="3"/>
  <c r="L72" i="3"/>
  <c r="P72" i="3"/>
  <c r="M72" i="3"/>
  <c r="J73" i="3"/>
  <c r="K73" i="3"/>
  <c r="L73" i="3"/>
  <c r="P73" i="3"/>
  <c r="M73" i="3" s="1"/>
  <c r="J74" i="3"/>
  <c r="K74" i="3"/>
  <c r="L74" i="3"/>
  <c r="P74" i="3"/>
  <c r="M74" i="3" s="1"/>
  <c r="J75" i="3"/>
  <c r="K75" i="3"/>
  <c r="L75" i="3"/>
  <c r="P75" i="3"/>
  <c r="M75" i="3" s="1"/>
  <c r="J76" i="3"/>
  <c r="K76" i="3"/>
  <c r="L76" i="3"/>
  <c r="P76" i="3"/>
  <c r="M76" i="3" s="1"/>
  <c r="J77" i="3"/>
  <c r="K77" i="3"/>
  <c r="L77" i="3"/>
  <c r="P77" i="3"/>
  <c r="M77" i="3" s="1"/>
  <c r="J78" i="3"/>
  <c r="K78" i="3"/>
  <c r="L78" i="3"/>
  <c r="P78" i="3"/>
  <c r="M78" i="3" s="1"/>
  <c r="J79" i="3"/>
  <c r="K79" i="3"/>
  <c r="L79" i="3"/>
  <c r="P79" i="3"/>
  <c r="M79" i="3" s="1"/>
  <c r="J80" i="3"/>
  <c r="K80" i="3"/>
  <c r="L80" i="3"/>
  <c r="P80" i="3"/>
  <c r="M80" i="3"/>
  <c r="J81" i="3"/>
  <c r="K81" i="3"/>
  <c r="L81" i="3"/>
  <c r="P81" i="3"/>
  <c r="M81" i="3" s="1"/>
  <c r="J82" i="3"/>
  <c r="K82" i="3"/>
  <c r="L82" i="3"/>
  <c r="P82" i="3"/>
  <c r="M82" i="3" s="1"/>
  <c r="J83" i="3"/>
  <c r="K83" i="3"/>
  <c r="L83" i="3"/>
  <c r="P83" i="3"/>
  <c r="M83" i="3" s="1"/>
  <c r="J84" i="3"/>
  <c r="K84" i="3"/>
  <c r="L84" i="3"/>
  <c r="P84" i="3"/>
  <c r="M84" i="3" s="1"/>
  <c r="J85" i="3"/>
  <c r="K85" i="3"/>
  <c r="L85" i="3"/>
  <c r="P85" i="3"/>
  <c r="M85" i="3" s="1"/>
  <c r="J86" i="3"/>
  <c r="K86" i="3"/>
  <c r="L86" i="3"/>
  <c r="P86" i="3"/>
  <c r="M86" i="3" s="1"/>
  <c r="J87" i="3"/>
  <c r="K87" i="3"/>
  <c r="L87" i="3"/>
  <c r="P87" i="3"/>
  <c r="M87" i="3" s="1"/>
  <c r="J88" i="3"/>
  <c r="K88" i="3"/>
  <c r="L88" i="3"/>
  <c r="P88" i="3"/>
  <c r="M88" i="3" s="1"/>
  <c r="J89" i="3"/>
  <c r="K89" i="3"/>
  <c r="L89" i="3"/>
  <c r="P89" i="3"/>
  <c r="M89" i="3" s="1"/>
  <c r="J90" i="3"/>
  <c r="K90" i="3"/>
  <c r="L90" i="3"/>
  <c r="P90" i="3"/>
  <c r="M90" i="3" s="1"/>
  <c r="J91" i="3"/>
  <c r="K91" i="3"/>
  <c r="L91" i="3"/>
  <c r="P91" i="3"/>
  <c r="M91" i="3" s="1"/>
  <c r="J92" i="3"/>
  <c r="K92" i="3"/>
  <c r="L92" i="3"/>
  <c r="P92" i="3"/>
  <c r="M92" i="3" s="1"/>
  <c r="J93" i="3"/>
  <c r="K93" i="3"/>
  <c r="L93" i="3"/>
  <c r="P93" i="3"/>
  <c r="M93" i="3" s="1"/>
  <c r="J94" i="3"/>
  <c r="K94" i="3"/>
  <c r="L94" i="3"/>
  <c r="P94" i="3"/>
  <c r="M94" i="3" s="1"/>
  <c r="J95" i="3"/>
  <c r="K95" i="3"/>
  <c r="L95" i="3"/>
  <c r="P95" i="3"/>
  <c r="M95" i="3" s="1"/>
  <c r="J96" i="3"/>
  <c r="K96" i="3"/>
  <c r="L96" i="3"/>
  <c r="P96" i="3"/>
  <c r="M96" i="3"/>
  <c r="J97" i="3"/>
  <c r="K97" i="3"/>
  <c r="L97" i="3"/>
  <c r="P97" i="3"/>
  <c r="M97" i="3" s="1"/>
  <c r="J98" i="3"/>
  <c r="K98" i="3"/>
  <c r="L98" i="3"/>
  <c r="P98" i="3"/>
  <c r="M98" i="3" s="1"/>
  <c r="J99" i="3"/>
  <c r="K99" i="3"/>
  <c r="L99" i="3"/>
  <c r="P99" i="3"/>
  <c r="M99" i="3" s="1"/>
  <c r="J100" i="3"/>
  <c r="K100" i="3"/>
  <c r="L100" i="3"/>
  <c r="P100" i="3"/>
  <c r="M100" i="3" s="1"/>
  <c r="J101" i="3"/>
  <c r="K101" i="3"/>
  <c r="L101" i="3"/>
  <c r="P101" i="3"/>
  <c r="M101" i="3" s="1"/>
  <c r="J102" i="3"/>
  <c r="K102" i="3"/>
  <c r="L102" i="3"/>
  <c r="P102" i="3"/>
  <c r="M102" i="3" s="1"/>
  <c r="J103" i="3"/>
  <c r="K103" i="3"/>
  <c r="L103" i="3"/>
  <c r="P103" i="3"/>
  <c r="M103" i="3" s="1"/>
  <c r="J104" i="3"/>
  <c r="K104" i="3"/>
  <c r="L104" i="3"/>
  <c r="P104" i="3"/>
  <c r="M104" i="3"/>
  <c r="J105" i="3"/>
  <c r="K105" i="3"/>
  <c r="L105" i="3"/>
  <c r="P105" i="3"/>
  <c r="M105" i="3" s="1"/>
  <c r="J106" i="3"/>
  <c r="K106" i="3"/>
  <c r="L106" i="3"/>
  <c r="P106" i="3"/>
  <c r="M106" i="3" s="1"/>
  <c r="J107" i="3"/>
  <c r="K107" i="3"/>
  <c r="L107" i="3"/>
  <c r="P107" i="3"/>
  <c r="M107" i="3" s="1"/>
  <c r="J108" i="3"/>
  <c r="K108" i="3"/>
  <c r="L108" i="3"/>
  <c r="P108" i="3"/>
  <c r="M108" i="3" s="1"/>
  <c r="J109" i="3"/>
  <c r="K109" i="3"/>
  <c r="L109" i="3"/>
  <c r="P109" i="3"/>
  <c r="M109" i="3" s="1"/>
  <c r="J110" i="3"/>
  <c r="K110" i="3"/>
  <c r="L110" i="3"/>
  <c r="P110" i="3"/>
  <c r="M110" i="3" s="1"/>
  <c r="J111" i="3"/>
  <c r="K111" i="3"/>
  <c r="L111" i="3"/>
  <c r="P111" i="3"/>
  <c r="M111" i="3" s="1"/>
  <c r="J112" i="3"/>
  <c r="K112" i="3"/>
  <c r="L112" i="3"/>
  <c r="P112" i="3"/>
  <c r="M112" i="3"/>
  <c r="J113" i="3"/>
  <c r="K113" i="3"/>
  <c r="L113" i="3"/>
  <c r="M113" i="3"/>
  <c r="P113" i="3"/>
  <c r="J114" i="3"/>
  <c r="K114" i="3"/>
  <c r="L114" i="3"/>
  <c r="P114" i="3"/>
  <c r="M114" i="3" s="1"/>
  <c r="J115" i="3"/>
  <c r="K115" i="3"/>
  <c r="L115" i="3"/>
  <c r="P115" i="3"/>
  <c r="M115" i="3" s="1"/>
  <c r="J116" i="3"/>
  <c r="K116" i="3"/>
  <c r="L116" i="3"/>
  <c r="P116" i="3"/>
  <c r="M116" i="3" s="1"/>
  <c r="J117" i="3"/>
  <c r="K117" i="3"/>
  <c r="L117" i="3"/>
  <c r="P117" i="3"/>
  <c r="M117" i="3" s="1"/>
  <c r="J118" i="3"/>
  <c r="K118" i="3"/>
  <c r="L118" i="3"/>
  <c r="P118" i="3"/>
  <c r="M118" i="3" s="1"/>
  <c r="J119" i="3"/>
  <c r="K119" i="3"/>
  <c r="L119" i="3"/>
  <c r="P119" i="3"/>
  <c r="M119" i="3" s="1"/>
  <c r="J120" i="3"/>
  <c r="K120" i="3"/>
  <c r="L120" i="3"/>
  <c r="P120" i="3"/>
  <c r="M120" i="3"/>
  <c r="J121" i="3"/>
  <c r="K121" i="3"/>
  <c r="L121" i="3"/>
  <c r="P121" i="3"/>
  <c r="M121" i="3" s="1"/>
  <c r="J122" i="3"/>
  <c r="K122" i="3"/>
  <c r="L122" i="3"/>
  <c r="P122" i="3"/>
  <c r="M122" i="3" s="1"/>
  <c r="J123" i="3"/>
  <c r="K123" i="3"/>
  <c r="L123" i="3"/>
  <c r="P123" i="3"/>
  <c r="M123" i="3" s="1"/>
  <c r="J124" i="3"/>
  <c r="K124" i="3"/>
  <c r="L124" i="3"/>
  <c r="P124" i="3"/>
  <c r="M124" i="3" s="1"/>
  <c r="J125" i="3"/>
  <c r="K125" i="3"/>
  <c r="L125" i="3"/>
  <c r="P125" i="3"/>
  <c r="M125" i="3" s="1"/>
  <c r="J126" i="3"/>
  <c r="K126" i="3"/>
  <c r="L126" i="3"/>
  <c r="P126" i="3"/>
  <c r="M126" i="3" s="1"/>
  <c r="J127" i="3"/>
  <c r="K127" i="3"/>
  <c r="L127" i="3"/>
  <c r="P127" i="3"/>
  <c r="M127" i="3" s="1"/>
  <c r="J128" i="3"/>
  <c r="K128" i="3"/>
  <c r="L128" i="3"/>
  <c r="P128" i="3"/>
  <c r="M128" i="3"/>
  <c r="J129" i="3"/>
  <c r="K129" i="3"/>
  <c r="L129" i="3"/>
  <c r="P129" i="3"/>
  <c r="M129" i="3" s="1"/>
  <c r="J130" i="3"/>
  <c r="K130" i="3"/>
  <c r="L130" i="3"/>
  <c r="P130" i="3"/>
  <c r="M130" i="3" s="1"/>
  <c r="J131" i="3"/>
  <c r="K131" i="3"/>
  <c r="L131" i="3"/>
  <c r="P131" i="3"/>
  <c r="M131" i="3" s="1"/>
  <c r="J132" i="3"/>
  <c r="K132" i="3"/>
  <c r="L132" i="3"/>
  <c r="P132" i="3"/>
  <c r="M132" i="3" s="1"/>
  <c r="J133" i="3"/>
  <c r="K133" i="3"/>
  <c r="L133" i="3"/>
  <c r="P133" i="3"/>
  <c r="M133" i="3" s="1"/>
  <c r="J134" i="3"/>
  <c r="K134" i="3"/>
  <c r="L134" i="3"/>
  <c r="P134" i="3"/>
  <c r="M134" i="3" s="1"/>
  <c r="J135" i="3"/>
  <c r="K135" i="3"/>
  <c r="L135" i="3"/>
  <c r="P135" i="3"/>
  <c r="M135" i="3" s="1"/>
  <c r="J136" i="3"/>
  <c r="K136" i="3"/>
  <c r="L136" i="3"/>
  <c r="P136" i="3"/>
  <c r="M136" i="3"/>
  <c r="J137" i="3"/>
  <c r="K137" i="3"/>
  <c r="L137" i="3"/>
  <c r="P137" i="3"/>
  <c r="M137" i="3" s="1"/>
  <c r="J138" i="3"/>
  <c r="K138" i="3"/>
  <c r="L138" i="3"/>
  <c r="P138" i="3"/>
  <c r="M138" i="3" s="1"/>
  <c r="J139" i="3"/>
  <c r="K139" i="3"/>
  <c r="L139" i="3"/>
  <c r="P139" i="3"/>
  <c r="M139" i="3" s="1"/>
  <c r="J140" i="3"/>
  <c r="K140" i="3"/>
  <c r="L140" i="3"/>
  <c r="P140" i="3"/>
  <c r="M140" i="3"/>
  <c r="J141" i="3"/>
  <c r="K141" i="3"/>
  <c r="L141" i="3"/>
  <c r="P141" i="3"/>
  <c r="M141" i="3" s="1"/>
  <c r="J142" i="3"/>
  <c r="K142" i="3"/>
  <c r="L142" i="3"/>
  <c r="P142" i="3"/>
  <c r="M142" i="3" s="1"/>
  <c r="J143" i="3"/>
  <c r="K143" i="3"/>
  <c r="L143" i="3"/>
  <c r="P143" i="3"/>
  <c r="M143" i="3" s="1"/>
  <c r="J144" i="3"/>
  <c r="K144" i="3"/>
  <c r="L144" i="3"/>
  <c r="P144" i="3"/>
  <c r="M144" i="3" s="1"/>
  <c r="J145" i="3"/>
  <c r="K145" i="3"/>
  <c r="L145" i="3"/>
  <c r="P145" i="3"/>
  <c r="M145" i="3" s="1"/>
  <c r="J146" i="3"/>
  <c r="K146" i="3"/>
  <c r="L146" i="3"/>
  <c r="P146" i="3"/>
  <c r="M146" i="3"/>
  <c r="J147" i="3"/>
  <c r="K147" i="3"/>
  <c r="L147" i="3"/>
  <c r="P147" i="3"/>
  <c r="M147" i="3" s="1"/>
  <c r="J148" i="3"/>
  <c r="K148" i="3"/>
  <c r="L148" i="3"/>
  <c r="P148" i="3"/>
  <c r="M148" i="3" s="1"/>
  <c r="J149" i="3"/>
  <c r="K149" i="3"/>
  <c r="L149" i="3"/>
  <c r="P149" i="3"/>
  <c r="M149" i="3" s="1"/>
  <c r="J150" i="3"/>
  <c r="K150" i="3"/>
  <c r="L150" i="3"/>
  <c r="P150" i="3"/>
  <c r="M150" i="3"/>
  <c r="J151" i="3"/>
  <c r="K151" i="3"/>
  <c r="L151" i="3"/>
  <c r="P151" i="3"/>
  <c r="M151" i="3" s="1"/>
  <c r="J152" i="3"/>
  <c r="K152" i="3"/>
  <c r="L152" i="3"/>
  <c r="P152" i="3"/>
  <c r="M152" i="3" s="1"/>
  <c r="J153" i="3"/>
  <c r="K153" i="3"/>
  <c r="L153" i="3"/>
  <c r="P153" i="3"/>
  <c r="M153" i="3" s="1"/>
  <c r="J154" i="3"/>
  <c r="K154" i="3"/>
  <c r="L154" i="3"/>
  <c r="P154" i="3"/>
  <c r="M154" i="3" s="1"/>
  <c r="J155" i="3"/>
  <c r="K155" i="3"/>
  <c r="L155" i="3"/>
  <c r="P155" i="3"/>
  <c r="M155" i="3" s="1"/>
  <c r="J156" i="3"/>
  <c r="K156" i="3"/>
  <c r="L156" i="3"/>
  <c r="P156" i="3"/>
  <c r="M156" i="3"/>
  <c r="A1" i="14"/>
  <c r="C2" i="14"/>
  <c r="A5" i="14"/>
  <c r="C5" i="14"/>
  <c r="D5" i="14"/>
  <c r="H5" i="14"/>
  <c r="J40" i="14"/>
  <c r="K40" i="14"/>
  <c r="L40" i="14"/>
  <c r="P40" i="14"/>
  <c r="M40" i="14" s="1"/>
  <c r="J41" i="14"/>
  <c r="K41" i="14"/>
  <c r="L41" i="14"/>
  <c r="P41" i="14"/>
  <c r="M41" i="14" s="1"/>
  <c r="J42" i="14"/>
  <c r="K42" i="14"/>
  <c r="L42" i="14"/>
  <c r="P42" i="14"/>
  <c r="M42" i="14" s="1"/>
  <c r="J43" i="14"/>
  <c r="K43" i="14"/>
  <c r="L43" i="14"/>
  <c r="P43" i="14"/>
  <c r="M43" i="14"/>
  <c r="J44" i="14"/>
  <c r="K44" i="14"/>
  <c r="L44" i="14"/>
  <c r="P44" i="14"/>
  <c r="M44" i="14" s="1"/>
  <c r="J45" i="14"/>
  <c r="K45" i="14"/>
  <c r="L45" i="14"/>
  <c r="P45" i="14"/>
  <c r="M45" i="14"/>
  <c r="J46" i="14"/>
  <c r="K46" i="14"/>
  <c r="L46" i="14"/>
  <c r="P46" i="14"/>
  <c r="M46" i="14" s="1"/>
  <c r="J47" i="14"/>
  <c r="K47" i="14"/>
  <c r="L47" i="14"/>
  <c r="P47" i="14"/>
  <c r="M47" i="14" s="1"/>
  <c r="J48" i="14"/>
  <c r="K48" i="14"/>
  <c r="L48" i="14"/>
  <c r="P48" i="14"/>
  <c r="M48" i="14" s="1"/>
  <c r="J49" i="14"/>
  <c r="K49" i="14"/>
  <c r="L49" i="14"/>
  <c r="P49" i="14"/>
  <c r="M49" i="14" s="1"/>
  <c r="J50" i="14"/>
  <c r="K50" i="14"/>
  <c r="L50" i="14"/>
  <c r="P50" i="14"/>
  <c r="M50" i="14" s="1"/>
  <c r="J51" i="14"/>
  <c r="K51" i="14"/>
  <c r="L51" i="14"/>
  <c r="P51" i="14"/>
  <c r="M51" i="14"/>
  <c r="J52" i="14"/>
  <c r="K52" i="14"/>
  <c r="L52" i="14"/>
  <c r="P52" i="14"/>
  <c r="M52" i="14" s="1"/>
  <c r="J53" i="14"/>
  <c r="K53" i="14"/>
  <c r="L53" i="14"/>
  <c r="P53" i="14"/>
  <c r="M53" i="14" s="1"/>
  <c r="J54" i="14"/>
  <c r="K54" i="14"/>
  <c r="L54" i="14"/>
  <c r="P54" i="14"/>
  <c r="M54" i="14" s="1"/>
  <c r="J55" i="14"/>
  <c r="K55" i="14"/>
  <c r="L55" i="14"/>
  <c r="P55" i="14"/>
  <c r="M55" i="14" s="1"/>
  <c r="J56" i="14"/>
  <c r="K56" i="14"/>
  <c r="L56" i="14"/>
  <c r="P56" i="14"/>
  <c r="M56" i="14" s="1"/>
  <c r="J57" i="14"/>
  <c r="K57" i="14"/>
  <c r="L57" i="14"/>
  <c r="P57" i="14"/>
  <c r="M57" i="14"/>
  <c r="J58" i="14"/>
  <c r="K58" i="14"/>
  <c r="L58" i="14"/>
  <c r="P58" i="14"/>
  <c r="M58" i="14" s="1"/>
  <c r="J59" i="14"/>
  <c r="K59" i="14"/>
  <c r="L59" i="14"/>
  <c r="P59" i="14"/>
  <c r="M59" i="14"/>
  <c r="J60" i="14"/>
  <c r="K60" i="14"/>
  <c r="L60" i="14"/>
  <c r="M60" i="14"/>
  <c r="P60" i="14"/>
  <c r="J61" i="14"/>
  <c r="K61" i="14"/>
  <c r="L61" i="14"/>
  <c r="P61" i="14"/>
  <c r="M61" i="14"/>
  <c r="J62" i="14"/>
  <c r="K62" i="14"/>
  <c r="L62" i="14"/>
  <c r="P62" i="14"/>
  <c r="M62" i="14" s="1"/>
  <c r="J63" i="14"/>
  <c r="K63" i="14"/>
  <c r="L63" i="14"/>
  <c r="P63" i="14"/>
  <c r="M63" i="14"/>
  <c r="J64" i="14"/>
  <c r="K64" i="14"/>
  <c r="L64" i="14"/>
  <c r="P64" i="14"/>
  <c r="M64" i="14" s="1"/>
  <c r="J65" i="14"/>
  <c r="K65" i="14"/>
  <c r="L65" i="14"/>
  <c r="P65" i="14"/>
  <c r="M65" i="14" s="1"/>
  <c r="J66" i="14"/>
  <c r="K66" i="14"/>
  <c r="L66" i="14"/>
  <c r="P66" i="14"/>
  <c r="M66" i="14" s="1"/>
  <c r="J67" i="14"/>
  <c r="K67" i="14"/>
  <c r="L67" i="14"/>
  <c r="P67" i="14"/>
  <c r="M67" i="14"/>
  <c r="J68" i="14"/>
  <c r="K68" i="14"/>
  <c r="L68" i="14"/>
  <c r="P68" i="14"/>
  <c r="M68" i="14" s="1"/>
  <c r="J69" i="14"/>
  <c r="K69" i="14"/>
  <c r="L69" i="14"/>
  <c r="P69" i="14"/>
  <c r="M69" i="14" s="1"/>
  <c r="J70" i="14"/>
  <c r="K70" i="14"/>
  <c r="L70" i="14"/>
  <c r="P70" i="14"/>
  <c r="M70" i="14" s="1"/>
  <c r="J71" i="14"/>
  <c r="K71" i="14"/>
  <c r="L71" i="14"/>
  <c r="P71" i="14"/>
  <c r="M71" i="14" s="1"/>
  <c r="J72" i="14"/>
  <c r="K72" i="14"/>
  <c r="L72" i="14"/>
  <c r="P72" i="14"/>
  <c r="M72" i="14" s="1"/>
  <c r="J73" i="14"/>
  <c r="K73" i="14"/>
  <c r="L73" i="14"/>
  <c r="P73" i="14"/>
  <c r="M73" i="14" s="1"/>
  <c r="J74" i="14"/>
  <c r="K74" i="14"/>
  <c r="L74" i="14"/>
  <c r="P74" i="14"/>
  <c r="M74" i="14" s="1"/>
  <c r="J75" i="14"/>
  <c r="K75" i="14"/>
  <c r="L75" i="14"/>
  <c r="P75" i="14"/>
  <c r="M75" i="14"/>
  <c r="J76" i="14"/>
  <c r="K76" i="14"/>
  <c r="L76" i="14"/>
  <c r="P76" i="14"/>
  <c r="M76" i="14" s="1"/>
  <c r="J77" i="14"/>
  <c r="K77" i="14"/>
  <c r="L77" i="14"/>
  <c r="P77" i="14"/>
  <c r="M77" i="14"/>
  <c r="J78" i="14"/>
  <c r="K78" i="14"/>
  <c r="L78" i="14"/>
  <c r="P78" i="14"/>
  <c r="M78" i="14" s="1"/>
  <c r="J79" i="14"/>
  <c r="K79" i="14"/>
  <c r="L79" i="14"/>
  <c r="P79" i="14"/>
  <c r="M79" i="14" s="1"/>
  <c r="J80" i="14"/>
  <c r="K80" i="14"/>
  <c r="L80" i="14"/>
  <c r="P80" i="14"/>
  <c r="M80" i="14" s="1"/>
  <c r="J81" i="14"/>
  <c r="K81" i="14"/>
  <c r="L81" i="14"/>
  <c r="P81" i="14"/>
  <c r="M81" i="14" s="1"/>
  <c r="J82" i="14"/>
  <c r="K82" i="14"/>
  <c r="L82" i="14"/>
  <c r="P82" i="14"/>
  <c r="M82" i="14" s="1"/>
  <c r="J83" i="14"/>
  <c r="K83" i="14"/>
  <c r="L83" i="14"/>
  <c r="P83" i="14"/>
  <c r="M83" i="14"/>
  <c r="J84" i="14"/>
  <c r="K84" i="14"/>
  <c r="L84" i="14"/>
  <c r="P84" i="14"/>
  <c r="M84" i="14" s="1"/>
  <c r="J85" i="14"/>
  <c r="K85" i="14"/>
  <c r="L85" i="14"/>
  <c r="P85" i="14"/>
  <c r="M85" i="14" s="1"/>
  <c r="J86" i="14"/>
  <c r="K86" i="14"/>
  <c r="L86" i="14"/>
  <c r="P86" i="14"/>
  <c r="M86" i="14" s="1"/>
  <c r="J87" i="14"/>
  <c r="K87" i="14"/>
  <c r="L87" i="14"/>
  <c r="P87" i="14"/>
  <c r="M87" i="14" s="1"/>
  <c r="J88" i="14"/>
  <c r="K88" i="14"/>
  <c r="L88" i="14"/>
  <c r="P88" i="14"/>
  <c r="M88" i="14" s="1"/>
  <c r="J89" i="14"/>
  <c r="K89" i="14"/>
  <c r="L89" i="14"/>
  <c r="P89" i="14"/>
  <c r="M89" i="14"/>
  <c r="J90" i="14"/>
  <c r="K90" i="14"/>
  <c r="L90" i="14"/>
  <c r="P90" i="14"/>
  <c r="M90" i="14" s="1"/>
  <c r="J91" i="14"/>
  <c r="K91" i="14"/>
  <c r="L91" i="14"/>
  <c r="P91" i="14"/>
  <c r="M91" i="14"/>
  <c r="J92" i="14"/>
  <c r="K92" i="14"/>
  <c r="L92" i="14"/>
  <c r="M92" i="14"/>
  <c r="P92" i="14"/>
  <c r="J93" i="14"/>
  <c r="K93" i="14"/>
  <c r="L93" i="14"/>
  <c r="P93" i="14"/>
  <c r="M93" i="14"/>
  <c r="J94" i="14"/>
  <c r="K94" i="14"/>
  <c r="L94" i="14"/>
  <c r="P94" i="14"/>
  <c r="M94" i="14" s="1"/>
  <c r="J95" i="14"/>
  <c r="K95" i="14"/>
  <c r="L95" i="14"/>
  <c r="P95" i="14"/>
  <c r="M95" i="14"/>
  <c r="J96" i="14"/>
  <c r="K96" i="14"/>
  <c r="L96" i="14"/>
  <c r="P96" i="14"/>
  <c r="M96" i="14" s="1"/>
  <c r="J97" i="14"/>
  <c r="K97" i="14"/>
  <c r="L97" i="14"/>
  <c r="P97" i="14"/>
  <c r="M97" i="14" s="1"/>
  <c r="J98" i="14"/>
  <c r="K98" i="14"/>
  <c r="L98" i="14"/>
  <c r="P98" i="14"/>
  <c r="M98" i="14" s="1"/>
  <c r="J99" i="14"/>
  <c r="K99" i="14"/>
  <c r="L99" i="14"/>
  <c r="P99" i="14"/>
  <c r="M99" i="14"/>
  <c r="J100" i="14"/>
  <c r="K100" i="14"/>
  <c r="L100" i="14"/>
  <c r="P100" i="14"/>
  <c r="M100" i="14" s="1"/>
  <c r="J101" i="14"/>
  <c r="K101" i="14"/>
  <c r="L101" i="14"/>
  <c r="P101" i="14"/>
  <c r="M101" i="14" s="1"/>
  <c r="J102" i="14"/>
  <c r="K102" i="14"/>
  <c r="L102" i="14"/>
  <c r="P102" i="14"/>
  <c r="M102" i="14" s="1"/>
  <c r="J103" i="14"/>
  <c r="K103" i="14"/>
  <c r="L103" i="14"/>
  <c r="P103" i="14"/>
  <c r="M103" i="14" s="1"/>
  <c r="J104" i="14"/>
  <c r="K104" i="14"/>
  <c r="L104" i="14"/>
  <c r="P104" i="14"/>
  <c r="M104" i="14" s="1"/>
  <c r="J105" i="14"/>
  <c r="K105" i="14"/>
  <c r="L105" i="14"/>
  <c r="P105" i="14"/>
  <c r="M105" i="14" s="1"/>
  <c r="J106" i="14"/>
  <c r="K106" i="14"/>
  <c r="L106" i="14"/>
  <c r="P106" i="14"/>
  <c r="M106" i="14" s="1"/>
  <c r="J107" i="14"/>
  <c r="K107" i="14"/>
  <c r="L107" i="14"/>
  <c r="P107" i="14"/>
  <c r="M107" i="14"/>
  <c r="J108" i="14"/>
  <c r="K108" i="14"/>
  <c r="L108" i="14"/>
  <c r="P108" i="14"/>
  <c r="M108" i="14" s="1"/>
  <c r="J109" i="14"/>
  <c r="K109" i="14"/>
  <c r="L109" i="14"/>
  <c r="P109" i="14"/>
  <c r="M109" i="14"/>
  <c r="J110" i="14"/>
  <c r="K110" i="14"/>
  <c r="L110" i="14"/>
  <c r="P110" i="14"/>
  <c r="M110" i="14" s="1"/>
  <c r="J111" i="14"/>
  <c r="K111" i="14"/>
  <c r="L111" i="14"/>
  <c r="P111" i="14"/>
  <c r="M111" i="14" s="1"/>
  <c r="J112" i="14"/>
  <c r="K112" i="14"/>
  <c r="L112" i="14"/>
  <c r="P112" i="14"/>
  <c r="M112" i="14" s="1"/>
  <c r="J113" i="14"/>
  <c r="K113" i="14"/>
  <c r="L113" i="14"/>
  <c r="P113" i="14"/>
  <c r="M113" i="14" s="1"/>
  <c r="J114" i="14"/>
  <c r="K114" i="14"/>
  <c r="L114" i="14"/>
  <c r="P114" i="14"/>
  <c r="M114" i="14" s="1"/>
  <c r="J115" i="14"/>
  <c r="K115" i="14"/>
  <c r="L115" i="14"/>
  <c r="P115" i="14"/>
  <c r="M115" i="14"/>
  <c r="J116" i="14"/>
  <c r="K116" i="14"/>
  <c r="L116" i="14"/>
  <c r="P116" i="14"/>
  <c r="M116" i="14" s="1"/>
  <c r="J117" i="14"/>
  <c r="K117" i="14"/>
  <c r="L117" i="14"/>
  <c r="P117" i="14"/>
  <c r="M117" i="14"/>
  <c r="J118" i="14"/>
  <c r="K118" i="14"/>
  <c r="L118" i="14"/>
  <c r="P118" i="14"/>
  <c r="M118" i="14" s="1"/>
  <c r="J119" i="14"/>
  <c r="K119" i="14"/>
  <c r="L119" i="14"/>
  <c r="P119" i="14"/>
  <c r="M119" i="14" s="1"/>
  <c r="J120" i="14"/>
  <c r="K120" i="14"/>
  <c r="L120" i="14"/>
  <c r="P120" i="14"/>
  <c r="M120" i="14" s="1"/>
  <c r="J121" i="14"/>
  <c r="K121" i="14"/>
  <c r="L121" i="14"/>
  <c r="P121" i="14"/>
  <c r="M121" i="14" s="1"/>
  <c r="J122" i="14"/>
  <c r="K122" i="14"/>
  <c r="L122" i="14"/>
  <c r="P122" i="14"/>
  <c r="M122" i="14" s="1"/>
  <c r="J123" i="14"/>
  <c r="K123" i="14"/>
  <c r="L123" i="14"/>
  <c r="P123" i="14"/>
  <c r="M123" i="14" s="1"/>
  <c r="J124" i="14"/>
  <c r="K124" i="14"/>
  <c r="L124" i="14"/>
  <c r="P124" i="14"/>
  <c r="M124" i="14" s="1"/>
  <c r="J125" i="14"/>
  <c r="K125" i="14"/>
  <c r="L125" i="14"/>
  <c r="P125" i="14"/>
  <c r="M125" i="14" s="1"/>
  <c r="J126" i="14"/>
  <c r="K126" i="14"/>
  <c r="L126" i="14"/>
  <c r="P126" i="14"/>
  <c r="M126" i="14" s="1"/>
  <c r="J127" i="14"/>
  <c r="K127" i="14"/>
  <c r="L127" i="14"/>
  <c r="P127" i="14"/>
  <c r="M127" i="14" s="1"/>
  <c r="J128" i="14"/>
  <c r="K128" i="14"/>
  <c r="L128" i="14"/>
  <c r="P128" i="14"/>
  <c r="M128" i="14" s="1"/>
  <c r="J129" i="14"/>
  <c r="K129" i="14"/>
  <c r="L129" i="14"/>
  <c r="P129" i="14"/>
  <c r="M129" i="14" s="1"/>
  <c r="J130" i="14"/>
  <c r="K130" i="14"/>
  <c r="L130" i="14"/>
  <c r="P130" i="14"/>
  <c r="M130" i="14" s="1"/>
  <c r="J131" i="14"/>
  <c r="K131" i="14"/>
  <c r="L131" i="14"/>
  <c r="P131" i="14"/>
  <c r="M131" i="14" s="1"/>
  <c r="J132" i="14"/>
  <c r="K132" i="14"/>
  <c r="L132" i="14"/>
  <c r="P132" i="14"/>
  <c r="M132" i="14" s="1"/>
  <c r="J133" i="14"/>
  <c r="K133" i="14"/>
  <c r="L133" i="14"/>
  <c r="P133" i="14"/>
  <c r="M133" i="14" s="1"/>
  <c r="J134" i="14"/>
  <c r="K134" i="14"/>
  <c r="L134" i="14"/>
  <c r="P134" i="14"/>
  <c r="M134" i="14" s="1"/>
  <c r="J135" i="14"/>
  <c r="K135" i="14"/>
  <c r="L135" i="14"/>
  <c r="P135" i="14"/>
  <c r="M135" i="14" s="1"/>
  <c r="J136" i="14"/>
  <c r="K136" i="14"/>
  <c r="L136" i="14"/>
  <c r="P136" i="14"/>
  <c r="M136" i="14" s="1"/>
  <c r="J137" i="14"/>
  <c r="K137" i="14"/>
  <c r="L137" i="14"/>
  <c r="P137" i="14"/>
  <c r="M137" i="14" s="1"/>
  <c r="J138" i="14"/>
  <c r="K138" i="14"/>
  <c r="L138" i="14"/>
  <c r="P138" i="14"/>
  <c r="M138" i="14" s="1"/>
  <c r="J139" i="14"/>
  <c r="K139" i="14"/>
  <c r="L139" i="14"/>
  <c r="P139" i="14"/>
  <c r="M139" i="14"/>
  <c r="J140" i="14"/>
  <c r="K140" i="14"/>
  <c r="L140" i="14"/>
  <c r="P140" i="14"/>
  <c r="M140" i="14" s="1"/>
  <c r="J141" i="14"/>
  <c r="K141" i="14"/>
  <c r="L141" i="14"/>
  <c r="P141" i="14"/>
  <c r="M141" i="14" s="1"/>
  <c r="J142" i="14"/>
  <c r="K142" i="14"/>
  <c r="L142" i="14"/>
  <c r="P142" i="14"/>
  <c r="M142" i="14" s="1"/>
  <c r="J143" i="14"/>
  <c r="K143" i="14"/>
  <c r="L143" i="14"/>
  <c r="P143" i="14"/>
  <c r="M143" i="14" s="1"/>
  <c r="J144" i="14"/>
  <c r="K144" i="14"/>
  <c r="L144" i="14"/>
  <c r="P144" i="14"/>
  <c r="M144" i="14" s="1"/>
  <c r="J145" i="14"/>
  <c r="K145" i="14"/>
  <c r="L145" i="14"/>
  <c r="P145" i="14"/>
  <c r="M145" i="14" s="1"/>
  <c r="J146" i="14"/>
  <c r="K146" i="14"/>
  <c r="L146" i="14"/>
  <c r="P146" i="14"/>
  <c r="M146" i="14" s="1"/>
  <c r="J147" i="14"/>
  <c r="K147" i="14"/>
  <c r="L147" i="14"/>
  <c r="P147" i="14"/>
  <c r="M147" i="14" s="1"/>
  <c r="J148" i="14"/>
  <c r="K148" i="14"/>
  <c r="L148" i="14"/>
  <c r="P148" i="14"/>
  <c r="M148" i="14" s="1"/>
  <c r="J149" i="14"/>
  <c r="K149" i="14"/>
  <c r="L149" i="14"/>
  <c r="P149" i="14"/>
  <c r="M149" i="14" s="1"/>
  <c r="J150" i="14"/>
  <c r="K150" i="14"/>
  <c r="L150" i="14"/>
  <c r="P150" i="14"/>
  <c r="M150" i="14" s="1"/>
  <c r="J151" i="14"/>
  <c r="K151" i="14"/>
  <c r="L151" i="14"/>
  <c r="P151" i="14"/>
  <c r="M151" i="14"/>
  <c r="J152" i="14"/>
  <c r="K152" i="14"/>
  <c r="L152" i="14"/>
  <c r="P152" i="14"/>
  <c r="M152" i="14" s="1"/>
  <c r="J153" i="14"/>
  <c r="K153" i="14"/>
  <c r="L153" i="14"/>
  <c r="P153" i="14"/>
  <c r="M153" i="14" s="1"/>
  <c r="J154" i="14"/>
  <c r="K154" i="14"/>
  <c r="L154" i="14"/>
  <c r="P154" i="14"/>
  <c r="M154" i="14" s="1"/>
  <c r="J155" i="14"/>
  <c r="K155" i="14"/>
  <c r="L155" i="14"/>
  <c r="P155" i="14"/>
  <c r="M155" i="14" s="1"/>
  <c r="J156" i="14"/>
  <c r="K156" i="14"/>
  <c r="L156" i="14"/>
  <c r="P156" i="14"/>
  <c r="M156" i="14" s="1"/>
  <c r="D18" i="15"/>
  <c r="H27" i="7"/>
  <c r="B24" i="7"/>
  <c r="U11" i="43"/>
  <c r="O6" i="43"/>
  <c r="AD1" i="43"/>
  <c r="U14" i="21"/>
  <c r="AC1" i="21"/>
  <c r="U14" i="43"/>
  <c r="U9" i="43"/>
  <c r="M6" i="43"/>
  <c r="AH1" i="43"/>
  <c r="AB1" i="43"/>
  <c r="U10" i="21"/>
  <c r="AG1" i="21"/>
  <c r="U12" i="21"/>
  <c r="U12" i="43"/>
  <c r="K6" i="43"/>
  <c r="U13" i="21"/>
  <c r="AF1" i="21"/>
  <c r="U13" i="43"/>
  <c r="U10" i="43"/>
  <c r="AC1" i="43"/>
  <c r="AG1" i="43"/>
  <c r="AE1" i="43"/>
  <c r="U9" i="21"/>
  <c r="AI1" i="42"/>
  <c r="AE1" i="42"/>
  <c r="E46" i="31"/>
  <c r="B25" i="31"/>
  <c r="C37" i="31" s="1"/>
  <c r="AJ1" i="31"/>
  <c r="AF1" i="31"/>
  <c r="AB1" i="31"/>
  <c r="AJ1" i="41"/>
  <c r="AF1" i="41"/>
  <c r="AB1" i="41"/>
  <c r="E42" i="19"/>
  <c r="B30" i="19"/>
  <c r="AI1" i="40"/>
  <c r="AE1" i="40"/>
  <c r="J18" i="16"/>
  <c r="B22" i="16"/>
  <c r="F18" i="16"/>
  <c r="B20" i="16"/>
  <c r="H18" i="37"/>
  <c r="AI1" i="31"/>
  <c r="AE1" i="31"/>
  <c r="B31" i="41"/>
  <c r="AI1" i="41"/>
  <c r="AE1" i="41"/>
  <c r="AH1" i="40"/>
  <c r="AD1" i="40"/>
  <c r="AD1" i="18"/>
  <c r="AJ1" i="18"/>
  <c r="B21" i="16"/>
  <c r="B21" i="26"/>
  <c r="H18" i="26"/>
  <c r="AK1" i="40"/>
  <c r="AG1" i="40"/>
  <c r="AC1" i="40"/>
  <c r="B31" i="42"/>
  <c r="AJ1" i="42"/>
  <c r="AF1" i="42"/>
  <c r="B32" i="31"/>
  <c r="F37" i="31" s="1"/>
  <c r="AK1" i="31"/>
  <c r="AG1" i="31"/>
  <c r="B29" i="41"/>
  <c r="AK1" i="41"/>
  <c r="AG1" i="41"/>
  <c r="AI1" i="19"/>
  <c r="AJ1" i="40"/>
  <c r="AF1" i="40"/>
  <c r="AK1" i="18"/>
  <c r="B29" i="7"/>
  <c r="H22" i="7"/>
  <c r="F18" i="27"/>
  <c r="B20" i="27"/>
  <c r="B20" i="15"/>
  <c r="F18" i="15"/>
  <c r="AI1" i="7"/>
  <c r="AI1" i="37"/>
  <c r="AE1" i="37"/>
  <c r="AI1" i="15"/>
  <c r="AE1" i="15"/>
  <c r="H18" i="4"/>
  <c r="AG1" i="27"/>
  <c r="AK1" i="37"/>
  <c r="AG1" i="37"/>
  <c r="AI1" i="26"/>
  <c r="AK1" i="15"/>
  <c r="AG1" i="15"/>
  <c r="AI1" i="4"/>
  <c r="B24" i="18"/>
  <c r="B23" i="18"/>
  <c r="C32" i="18" s="1"/>
  <c r="J24" i="42"/>
  <c r="J24" i="31"/>
  <c r="B26" i="31"/>
  <c r="B22" i="27"/>
  <c r="AB1" i="16" l="1"/>
  <c r="AH1" i="21"/>
  <c r="B32" i="42"/>
  <c r="F37" i="42" s="1"/>
  <c r="H24" i="31"/>
  <c r="H22" i="41"/>
  <c r="B31" i="19"/>
  <c r="B31" i="31"/>
  <c r="U8" i="21"/>
  <c r="D22" i="7"/>
  <c r="AG1" i="7"/>
  <c r="AI1" i="27"/>
  <c r="B25" i="42"/>
  <c r="D27" i="7"/>
  <c r="AB1" i="18"/>
  <c r="K6" i="21"/>
  <c r="J30" i="42"/>
  <c r="AH1" i="41"/>
  <c r="B28" i="19"/>
  <c r="AK1" i="19"/>
  <c r="AJ1" i="7"/>
  <c r="B21" i="27"/>
  <c r="AJ1" i="16"/>
  <c r="AK1" i="27"/>
  <c r="AE1" i="27"/>
  <c r="E41" i="18"/>
  <c r="AF1" i="18"/>
  <c r="AI1" i="16"/>
  <c r="AK1" i="7"/>
  <c r="AE1" i="7"/>
  <c r="AC1" i="18"/>
  <c r="AG1" i="18"/>
  <c r="AH1" i="18"/>
  <c r="B24" i="19"/>
  <c r="U15" i="21"/>
  <c r="AH1" i="19"/>
  <c r="AC1" i="7"/>
  <c r="AH1" i="7"/>
  <c r="D18" i="16"/>
  <c r="AE1" i="16"/>
  <c r="AG1" i="16"/>
  <c r="AJ1" i="37"/>
  <c r="B20" i="26"/>
  <c r="AD1" i="37"/>
  <c r="AH1" i="15"/>
  <c r="F56" i="43"/>
  <c r="E42" i="41"/>
  <c r="AE1" i="18"/>
  <c r="AD1" i="16"/>
  <c r="D18" i="37"/>
  <c r="AB1" i="37"/>
  <c r="AC1" i="15"/>
  <c r="AD1" i="15"/>
  <c r="AJ1" i="4"/>
  <c r="AH1" i="42"/>
  <c r="AD1" i="41"/>
  <c r="E40" i="40"/>
  <c r="B29" i="40"/>
  <c r="F32" i="40" s="1"/>
  <c r="AD1" i="7"/>
  <c r="AE1" i="4"/>
  <c r="AD1" i="4"/>
  <c r="AB1" i="7"/>
  <c r="E40" i="7"/>
  <c r="E41" i="7"/>
  <c r="M6" i="21"/>
  <c r="AD1" i="21"/>
  <c r="AE1" i="21"/>
  <c r="O6" i="21"/>
  <c r="D22" i="40"/>
  <c r="B23" i="40"/>
  <c r="E46" i="42"/>
  <c r="E47" i="42"/>
  <c r="AD1" i="31"/>
  <c r="AC1" i="31"/>
  <c r="AH1" i="27"/>
  <c r="AC1" i="27"/>
  <c r="AD1" i="27"/>
  <c r="AB1" i="27"/>
  <c r="H27" i="41"/>
  <c r="B30" i="41"/>
  <c r="F34" i="41" s="1"/>
  <c r="D18" i="27"/>
  <c r="B19" i="27"/>
  <c r="AF1" i="26"/>
  <c r="AK1" i="26"/>
  <c r="AE1" i="26"/>
  <c r="AC1" i="26"/>
  <c r="AH1" i="26"/>
  <c r="AD1" i="26"/>
  <c r="AG1" i="42"/>
  <c r="AC1" i="42"/>
  <c r="AK1" i="42"/>
  <c r="AB1" i="42"/>
  <c r="B34" i="31"/>
  <c r="AH1" i="31"/>
  <c r="AB1" i="19"/>
  <c r="AG1" i="19"/>
  <c r="AD1" i="19"/>
  <c r="AJ1" i="19"/>
  <c r="AE1" i="19"/>
  <c r="AF1" i="19"/>
  <c r="B25" i="40"/>
  <c r="C32" i="40" s="1"/>
  <c r="H22" i="40"/>
  <c r="B29" i="18"/>
  <c r="F27" i="18"/>
  <c r="AJ1" i="27"/>
  <c r="AB1" i="26"/>
  <c r="AK1" i="16"/>
  <c r="AF1" i="16"/>
  <c r="AF1" i="15"/>
  <c r="AH1" i="4"/>
  <c r="AC1" i="4"/>
  <c r="AG1" i="4"/>
  <c r="AB1" i="4"/>
  <c r="AH1" i="16"/>
  <c r="AJ1" i="15"/>
  <c r="AK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3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3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0A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B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B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F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F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14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<sst xmlns="http://schemas.openxmlformats.org/spreadsheetml/2006/main" count="1803" uniqueCount="340">
  <si>
    <t>Magyar verseny táblakészítő</t>
  </si>
  <si>
    <t>Ezt az oldalt soha ne töröld le !!!</t>
  </si>
  <si>
    <t>Töltsd ki a zöld mezőket!</t>
  </si>
  <si>
    <t>A verseny neve:</t>
  </si>
  <si>
    <t>Diákolimpia 2026</t>
  </si>
  <si>
    <t>Versenyszám 1</t>
  </si>
  <si>
    <t>Versenyszám 2</t>
  </si>
  <si>
    <t>Versenyszám 3</t>
  </si>
  <si>
    <t>Versenyszám 4</t>
  </si>
  <si>
    <t>Versenyszám 5</t>
  </si>
  <si>
    <t>Lány 1 kcs. A</t>
  </si>
  <si>
    <t>Lány 1 kcs. B</t>
  </si>
  <si>
    <t>Fiú 1 kcs. A</t>
  </si>
  <si>
    <t>Fiú 1 kcs. B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</si>
  <si>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</si>
  <si>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</si>
  <si>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</si>
  <si>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</si>
  <si>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</si>
  <si>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</si>
  <si>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</si>
  <si>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</si>
  <si>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</si>
  <si>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</si>
  <si>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</si>
  <si>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</si>
  <si>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</si>
  <si>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</si>
  <si>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</si>
  <si>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</si>
  <si>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</si>
  <si>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</si>
  <si>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</si>
  <si>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</si>
  <si>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Kategória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</si>
  <si>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</si>
  <si>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</si>
  <si>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</si>
  <si>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</si>
  <si>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</si>
  <si>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</si>
  <si>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</si>
  <si>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</si>
  <si>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</si>
  <si>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</si>
  <si>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</si>
  <si>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</si>
  <si>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</si>
  <si>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</si>
  <si>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</si>
  <si>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>Bödör</t>
  </si>
  <si>
    <t>Maja</t>
  </si>
  <si>
    <t>Zalaegerszegi Eötvös József Általános Iskola</t>
  </si>
  <si>
    <t>Miasnikova</t>
  </si>
  <si>
    <t>Vera</t>
  </si>
  <si>
    <t>Zalaegerszegi Ady Endre Általános Iskola, Gimnázium és Alapfokú Művészeti Iskola</t>
  </si>
  <si>
    <t>Varga</t>
  </si>
  <si>
    <t>Dóra Emili</t>
  </si>
  <si>
    <t>Sztárai Mihály Általános Iskola, Óvoda és Alapfokú Művészeti Iskola Pécs</t>
  </si>
  <si>
    <t xml:space="preserve">Rácz </t>
  </si>
  <si>
    <t>Dóra</t>
  </si>
  <si>
    <t>Gyulai Implom József Általános Iskola</t>
  </si>
  <si>
    <t xml:space="preserve">Escobar Janovics </t>
  </si>
  <si>
    <t>Daniella</t>
  </si>
  <si>
    <t>Felsővárosi Ált. Isk. Szfvár</t>
  </si>
  <si>
    <t xml:space="preserve">Lakatos </t>
  </si>
  <si>
    <t>Léna</t>
  </si>
  <si>
    <t>Fóti Fáy András Ált.Isk</t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</si>
  <si>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</si>
  <si>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</si>
  <si>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</si>
  <si>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</si>
  <si>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</si>
  <si>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</si>
  <si>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</si>
  <si>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</si>
  <si>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</si>
  <si>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</si>
  <si>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</si>
  <si>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</si>
  <si>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</si>
  <si>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</si>
  <si>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</si>
  <si>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</si>
  <si>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</si>
  <si>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</si>
  <si>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</si>
  <si>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</si>
  <si>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</si>
  <si>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</si>
  <si>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</si>
  <si>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</si>
  <si>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</si>
  <si>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</si>
  <si>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</si>
  <si>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</si>
  <si>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</si>
  <si>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</si>
  <si>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</si>
  <si>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</si>
  <si>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</si>
  <si>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</si>
  <si>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</si>
  <si>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</si>
  <si>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</si>
  <si>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</si>
  <si>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</si>
  <si>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</si>
  <si>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</si>
  <si>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</si>
  <si>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</si>
  <si>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</si>
  <si>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A -D</t>
  </si>
  <si>
    <t>D - B</t>
  </si>
  <si>
    <t>C - D</t>
  </si>
  <si>
    <t>D</t>
  </si>
  <si>
    <t>D - E</t>
  </si>
  <si>
    <t>E</t>
  </si>
  <si>
    <t>E - F</t>
  </si>
  <si>
    <t>F - D</t>
  </si>
  <si>
    <t>F</t>
  </si>
  <si>
    <t>Döntő</t>
  </si>
  <si>
    <t>vs.</t>
  </si>
  <si>
    <t>3. hely</t>
  </si>
  <si>
    <t>5. hely</t>
  </si>
  <si>
    <t>D - G</t>
  </si>
  <si>
    <t>G - E</t>
  </si>
  <si>
    <t>F - E</t>
  </si>
  <si>
    <t>G</t>
  </si>
  <si>
    <t>F - G</t>
  </si>
  <si>
    <t>E - H</t>
  </si>
  <si>
    <t>H - F</t>
  </si>
  <si>
    <t>G - H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</si>
  <si>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</si>
  <si>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</si>
  <si>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</si>
  <si>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</si>
  <si>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</si>
  <si>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</si>
  <si>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</si>
  <si>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</si>
  <si>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>Nagy</t>
  </si>
  <si>
    <t>Zoé</t>
  </si>
  <si>
    <t>Tiszakécskei Református Általános Iskola és Gimnázium</t>
  </si>
  <si>
    <t xml:space="preserve">Fabó </t>
  </si>
  <si>
    <t>Emma</t>
  </si>
  <si>
    <t>Koch Valéria Gimnázium, Általános Iskola, Óvoda és Kollégium Pécs</t>
  </si>
  <si>
    <t>Arnold</t>
  </si>
  <si>
    <t>Johanna</t>
  </si>
  <si>
    <t>Bólyi Általános Iskola és Alapfokú Művészeti Iskola</t>
  </si>
  <si>
    <t xml:space="preserve">Gebei </t>
  </si>
  <si>
    <t>Hanna</t>
  </si>
  <si>
    <t xml:space="preserve">Schriffert </t>
  </si>
  <si>
    <t>Janka</t>
  </si>
  <si>
    <t>Oláh</t>
  </si>
  <si>
    <t>Sarolta</t>
  </si>
  <si>
    <t>Szent György Görögkatolikus Általános Iskola</t>
  </si>
  <si>
    <t>Répászki</t>
  </si>
  <si>
    <t>Panna</t>
  </si>
  <si>
    <t>Gárdonyi Géza Katolikus Általános Iskola és Óvoda</t>
  </si>
  <si>
    <t>Biener</t>
  </si>
  <si>
    <t>Eliza</t>
  </si>
  <si>
    <t>Grosics Gyula Katolikus Sport Általános Iskola</t>
  </si>
  <si>
    <t xml:space="preserve">Lente </t>
  </si>
  <si>
    <t>Zoé Vera</t>
  </si>
  <si>
    <t>Debreceni Egyetem Kossuth Lajos Gyakorló Gimnáziuma és Általános Iskolája</t>
  </si>
  <si>
    <t xml:space="preserve">Bellér </t>
  </si>
  <si>
    <t>Szofi</t>
  </si>
  <si>
    <t xml:space="preserve">Rosiczky </t>
  </si>
  <si>
    <t>Kendra</t>
  </si>
  <si>
    <t>Hatvani Szent István Sportiskolai Általános Iskola</t>
  </si>
  <si>
    <t xml:space="preserve">Rézműves </t>
  </si>
  <si>
    <t>Kitti</t>
  </si>
  <si>
    <t>Gyöngyössolymosi Nagy Gyula Katolikus Általános Iskola és Alapfokú Művészeti Iskola</t>
  </si>
  <si>
    <t>Székely</t>
  </si>
  <si>
    <t>Szonja</t>
  </si>
  <si>
    <t>Szent István Sport Általános Iskola és Gimnázium</t>
  </si>
  <si>
    <t>Kovács</t>
  </si>
  <si>
    <t>Kata</t>
  </si>
  <si>
    <t>Jászberényi Nagyboldogasszony Katolikus Óvoda, Kéttannyelvű Általános Iskola és Gimnázium</t>
  </si>
  <si>
    <t xml:space="preserve">Szirják </t>
  </si>
  <si>
    <t>Evelin</t>
  </si>
  <si>
    <t>Vaszary János Általános Iskola</t>
  </si>
  <si>
    <t xml:space="preserve">Mártha-Regős </t>
  </si>
  <si>
    <t>Lilla</t>
  </si>
  <si>
    <t xml:space="preserve">Mindszenty József R.K .Óvoda és Nyelvoktató N.N. Ált. </t>
  </si>
  <si>
    <t>Csenge</t>
  </si>
  <si>
    <t>Dunakeszi Fazekas M. Német Nyelvoktató N. Ált. Isk.</t>
  </si>
  <si>
    <t xml:space="preserve">Szita </t>
  </si>
  <si>
    <t>B.lelle-Karádi Ált.Isk. és AMI</t>
  </si>
  <si>
    <t xml:space="preserve">Szabó </t>
  </si>
  <si>
    <t>Abigél Ilona</t>
  </si>
  <si>
    <t>Reményik Sándor Evangélikus Óvoda, Általános Iskola és Alapfokú Művészeti Iskola</t>
  </si>
  <si>
    <t xml:space="preserve">Orbán </t>
  </si>
  <si>
    <t>Olívia</t>
  </si>
  <si>
    <t>ELTE Bolyai János Gyakorló Általános Iskola és Gimnázium</t>
  </si>
  <si>
    <t xml:space="preserve">Barcza </t>
  </si>
  <si>
    <t>Róza</t>
  </si>
  <si>
    <t>Balatonfüredi Radnóti Miklós Általános Iskola</t>
  </si>
  <si>
    <t>Zsanna Zsuzsa</t>
  </si>
  <si>
    <t xml:space="preserve">Csikós </t>
  </si>
  <si>
    <t>Marcell</t>
  </si>
  <si>
    <t>Boldog Gizella Katolikus Általános Iskola és Óvoda Mohács</t>
  </si>
  <si>
    <t>Horváth</t>
  </si>
  <si>
    <t>Benedek</t>
  </si>
  <si>
    <t>Pécsi Tudományegyetem Gyakorló Általános Iskola, Gimnázium és Óvoda</t>
  </si>
  <si>
    <t>S. Nagy</t>
  </si>
  <si>
    <t>Mezőberényi Petőfi Sándor Evangélikus  Gimnázium, Kollégium és Általános Iskola</t>
  </si>
  <si>
    <t xml:space="preserve">Nagy </t>
  </si>
  <si>
    <t>Máté</t>
  </si>
  <si>
    <t xml:space="preserve"> Szentesi Koszta József Ált.Isk.</t>
  </si>
  <si>
    <t>Kovácsik</t>
  </si>
  <si>
    <t>Zalán</t>
  </si>
  <si>
    <t>Tóvárosi Ált Isk Szfvár</t>
  </si>
  <si>
    <t xml:space="preserve">Vadász </t>
  </si>
  <si>
    <t>Noel</t>
  </si>
  <si>
    <t>AUDI Hungaria Iskolaközpont Győr</t>
  </si>
  <si>
    <t xml:space="preserve">Irtó </t>
  </si>
  <si>
    <t>Zsombor</t>
  </si>
  <si>
    <t>Talentum Angol-Magyar Két Tanítási Nyelvű Általános Iskola és Művészeti Szakgimnázium</t>
  </si>
  <si>
    <t xml:space="preserve">Teleki </t>
  </si>
  <si>
    <t xml:space="preserve">Zsombor </t>
  </si>
  <si>
    <t>Esztergomi József Attila Általános Iskola</t>
  </si>
  <si>
    <t>Juhász</t>
  </si>
  <si>
    <t xml:space="preserve"> Vendel</t>
  </si>
  <si>
    <t>Dunakeszi Bárdos Lajos Ált.Isk.</t>
  </si>
  <si>
    <t xml:space="preserve">Prisztóka 	</t>
  </si>
  <si>
    <t>Mátyás</t>
  </si>
  <si>
    <t>Gödöllői Hajós Alfréd Ált.Isk.</t>
  </si>
  <si>
    <t xml:space="preserve">Szoó </t>
  </si>
  <si>
    <t>Benedek Máté</t>
  </si>
  <si>
    <t xml:space="preserve">Meskó </t>
  </si>
  <si>
    <t>Levente</t>
  </si>
  <si>
    <t>Gothard Jenő Általános Iskola</t>
  </si>
  <si>
    <t xml:space="preserve">Schneider </t>
  </si>
  <si>
    <t>Lóránt</t>
  </si>
  <si>
    <t>Békési</t>
  </si>
  <si>
    <t>Ádám</t>
  </si>
  <si>
    <t xml:space="preserve">Gyimesi </t>
  </si>
  <si>
    <t>András</t>
  </si>
  <si>
    <t>Gyulai Római Katolikus Gimnázium, Általános Iskola, Óvoda és Kollégium</t>
  </si>
  <si>
    <t xml:space="preserve">Szűcs </t>
  </si>
  <si>
    <t>Sámuel</t>
  </si>
  <si>
    <t xml:space="preserve">Mészáros </t>
  </si>
  <si>
    <t>Erik</t>
  </si>
  <si>
    <t>Balázs Győző Református Gimnázium, Egységes Művészeti Szakgimnázium és Magyar - Angol Két Tanítási Nyelvű Művészeti Általános Iskola, Alapfokú Művészetoktatási Iskola</t>
  </si>
  <si>
    <t xml:space="preserve">Pálffy </t>
  </si>
  <si>
    <t>Tamás Vincent</t>
  </si>
  <si>
    <t>Aquincum Angol-Magyar Két Tanítási Nyelvű Általános Iskola</t>
  </si>
  <si>
    <t>Szabadíts</t>
  </si>
  <si>
    <t>Bence</t>
  </si>
  <si>
    <t>Áldás Utcai Általános Iskola</t>
  </si>
  <si>
    <t>Palotás</t>
  </si>
  <si>
    <t>Kevin</t>
  </si>
  <si>
    <t xml:space="preserve">Kerekes </t>
  </si>
  <si>
    <t>Vince János</t>
  </si>
  <si>
    <t xml:space="preserve">Andrásik </t>
  </si>
  <si>
    <t>Miklós</t>
  </si>
  <si>
    <t>Barnabás</t>
  </si>
  <si>
    <t>Szent Imre Katolikus Általános Iskola és Jó Pásztor Óvoda, Alapfokú Művészeti Iskola</t>
  </si>
  <si>
    <t xml:space="preserve">Juhász </t>
  </si>
  <si>
    <t>Bendegúz</t>
  </si>
  <si>
    <t>Bálint</t>
  </si>
  <si>
    <t>Jászsági Gróf Apponyi Albert Általános Iskola és Alapfokú Művészeti Iskola</t>
  </si>
  <si>
    <t>Papp</t>
  </si>
  <si>
    <t>Milán</t>
  </si>
  <si>
    <t>Farkas</t>
  </si>
  <si>
    <t>Kolos Ervin</t>
  </si>
  <si>
    <t>Százhalombattai 1. Számú Ált.Isk.</t>
  </si>
  <si>
    <t>Dévai</t>
  </si>
  <si>
    <t>Pittner Dénes Ált.Isk. és Alapfokú Művészeti Isk.</t>
  </si>
  <si>
    <t xml:space="preserve">Magyar </t>
  </si>
  <si>
    <t>Zétény</t>
  </si>
  <si>
    <t>Marcali Mikszáth K. Ált.Isk.</t>
  </si>
  <si>
    <t xml:space="preserve">Ecsődi </t>
  </si>
  <si>
    <t>Boglári Ált. Isk. és AMI</t>
  </si>
  <si>
    <t xml:space="preserve">Szőts </t>
  </si>
  <si>
    <t>Péter</t>
  </si>
  <si>
    <t>Bonyhádi Petőfi Sándor Evangélikus Gimnázium, Kollégium, Általános Iskola és Alapfokú Művészeti Iskola</t>
  </si>
  <si>
    <t>Oroszlán</t>
  </si>
  <si>
    <t>Szentgotthárdi Arany János Általános Iskola</t>
  </si>
  <si>
    <t xml:space="preserve">Makai </t>
  </si>
  <si>
    <t xml:space="preserve">Dobó </t>
  </si>
  <si>
    <t>Márton</t>
  </si>
  <si>
    <t xml:space="preserve">Bocskay </t>
  </si>
  <si>
    <t>Dávid</t>
  </si>
  <si>
    <t>Balatonfüredi Eötvös Loránd Általános Iskola</t>
  </si>
  <si>
    <t>SZITA</t>
  </si>
  <si>
    <t>ORBÁN</t>
  </si>
  <si>
    <t>SZABÓ</t>
  </si>
  <si>
    <t>BIENER</t>
  </si>
  <si>
    <t>GEBEI</t>
  </si>
  <si>
    <t>DOBÓ</t>
  </si>
  <si>
    <t>SZŐTS</t>
  </si>
  <si>
    <t>MAGYAR</t>
  </si>
  <si>
    <t>ECSŐDI</t>
  </si>
  <si>
    <t>MAKAI</t>
  </si>
  <si>
    <t>OROSZLÁN</t>
  </si>
  <si>
    <t>BOCSKAY</t>
  </si>
  <si>
    <t>BARCZA</t>
  </si>
  <si>
    <t>DÓRA</t>
  </si>
  <si>
    <t>15/0</t>
  </si>
  <si>
    <t>0/15</t>
  </si>
  <si>
    <t>15/3</t>
  </si>
  <si>
    <t>3/15</t>
  </si>
  <si>
    <t>15/12</t>
  </si>
  <si>
    <t>12/15</t>
  </si>
  <si>
    <t>15/4</t>
  </si>
  <si>
    <t>4/15</t>
  </si>
  <si>
    <t>15/10</t>
  </si>
  <si>
    <t>10/15</t>
  </si>
  <si>
    <t>15/11</t>
  </si>
  <si>
    <t>11/15</t>
  </si>
  <si>
    <t>15/13</t>
  </si>
  <si>
    <t>13/15</t>
  </si>
  <si>
    <t>15/1</t>
  </si>
  <si>
    <t>1/15</t>
  </si>
  <si>
    <t>15/6</t>
  </si>
  <si>
    <t>6/15</t>
  </si>
  <si>
    <t>2/15</t>
  </si>
  <si>
    <t>15/2</t>
  </si>
  <si>
    <t>15/5</t>
  </si>
  <si>
    <t>5/15</t>
  </si>
  <si>
    <t>16/14</t>
  </si>
  <si>
    <t>14/16</t>
  </si>
  <si>
    <t>15/9</t>
  </si>
  <si>
    <t>9/15</t>
  </si>
  <si>
    <t>15/8</t>
  </si>
  <si>
    <t>8/15</t>
  </si>
  <si>
    <t>15/7</t>
  </si>
  <si>
    <t>7/15</t>
  </si>
  <si>
    <t>jn</t>
  </si>
  <si>
    <t>x</t>
  </si>
  <si>
    <t>a</t>
  </si>
  <si>
    <t>b</t>
  </si>
  <si>
    <t>jn Gy</t>
  </si>
  <si>
    <t>jn V</t>
  </si>
  <si>
    <t>17/15</t>
  </si>
  <si>
    <t>15/17</t>
  </si>
  <si>
    <t>Escobar Janovics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</si>
</sst>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/"/>
    <numFmt numFmtId="165" formatCode="_-\$* #,##0.00_-;&quot;-$&quot;* #,##0.00_-;_-\$* \-??_-;_-@_-"/>
    <numFmt numFmtId="166" formatCode="d\-mmm\-yy"/>
  </numFmts>
  <fonts count="66" x14ac:knownFonts="1">
    <font>
      <sz val="10"/>
      <name val="Arial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indexed="31"/>
      <name val="Arial"/>
      <family val="2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sz val="9"/>
      <name val="Calibri"/>
      <family val="2"/>
      <charset val="238"/>
    </font>
    <font>
      <b/>
      <sz val="11"/>
      <color indexed="25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1"/>
    </font>
    <font>
      <sz val="9"/>
      <color indexed="8"/>
      <name val="Calibri"/>
      <family val="2"/>
      <charset val="238"/>
    </font>
    <font>
      <b/>
      <sz val="8"/>
      <color indexed="8"/>
      <name val="Tahoma"/>
      <family val="2"/>
    </font>
    <font>
      <sz val="20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0"/>
      <color indexed="41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b/>
      <sz val="8.5"/>
      <name val="Arial"/>
      <family val="2"/>
    </font>
    <font>
      <b/>
      <sz val="10"/>
      <color indexed="41"/>
      <name val="Arial"/>
      <family val="2"/>
    </font>
    <font>
      <sz val="6"/>
      <color indexed="9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color indexed="9"/>
      <name val="Arial"/>
      <family val="2"/>
    </font>
    <font>
      <sz val="7"/>
      <color indexed="10"/>
      <name val="Arial"/>
      <family val="2"/>
    </font>
    <font>
      <b/>
      <sz val="8.5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0"/>
      <color indexed="8"/>
      <name val="Calibri"/>
      <family val="2"/>
      <charset val="238"/>
    </font>
    <font>
      <b/>
      <sz val="11"/>
      <name val="Calibri"/>
      <family val="2"/>
      <charset val="1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u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</fills>
  <borders count="45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165" fontId="63" fillId="0" borderId="0" applyFill="0" applyBorder="0" applyAlignment="0" applyProtection="0"/>
  </cellStyleXfs>
  <cellXfs count="428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 vertical="center"/>
    </xf>
    <xf numFmtId="164" fontId="16" fillId="3" borderId="4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3" borderId="4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6" fillId="2" borderId="0" xfId="0" applyFont="1" applyFill="1" applyAlignment="1">
      <alignment vertical="center"/>
    </xf>
    <xf numFmtId="0" fontId="18" fillId="3" borderId="4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11" fillId="2" borderId="0" xfId="0" applyFont="1" applyFill="1"/>
    <xf numFmtId="0" fontId="19" fillId="2" borderId="0" xfId="1" applyNumberFormat="1" applyFill="1" applyBorder="1" applyAlignment="1" applyProtection="1"/>
    <xf numFmtId="0" fontId="11" fillId="2" borderId="0" xfId="0" applyFont="1" applyFill="1" applyAlignment="1">
      <alignment horizontal="center"/>
    </xf>
    <xf numFmtId="0" fontId="20" fillId="2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7" fillId="2" borderId="6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4" borderId="17" xfId="0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2" fillId="0" borderId="0" xfId="0" applyNumberFormat="1" applyFont="1" applyAlignment="1">
      <alignment vertical="top"/>
    </xf>
    <xf numFmtId="49" fontId="26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2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9" fillId="5" borderId="18" xfId="0" applyNumberFormat="1" applyFont="1" applyFill="1" applyBorder="1" applyAlignment="1">
      <alignment vertical="center" shrinkToFit="1"/>
    </xf>
    <xf numFmtId="49" fontId="29" fillId="5" borderId="19" xfId="0" applyNumberFormat="1" applyFont="1" applyFill="1" applyBorder="1" applyAlignment="1">
      <alignment vertical="center" shrinkToFit="1"/>
    </xf>
    <xf numFmtId="49" fontId="29" fillId="5" borderId="20" xfId="0" applyNumberFormat="1" applyFont="1" applyFill="1" applyBorder="1" applyAlignment="1">
      <alignment vertical="center" shrinkToFit="1"/>
    </xf>
    <xf numFmtId="49" fontId="30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right" vertical="center"/>
    </xf>
    <xf numFmtId="49" fontId="31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left" vertical="center"/>
    </xf>
    <xf numFmtId="49" fontId="9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9" fontId="23" fillId="2" borderId="22" xfId="0" applyNumberFormat="1" applyFont="1" applyFill="1" applyBorder="1" applyAlignment="1">
      <alignment horizontal="right" vertical="center"/>
    </xf>
    <xf numFmtId="49" fontId="23" fillId="2" borderId="23" xfId="0" applyNumberFormat="1" applyFont="1" applyFill="1" applyBorder="1" applyAlignment="1">
      <alignment horizontal="right" vertical="center"/>
    </xf>
    <xf numFmtId="49" fontId="30" fillId="6" borderId="1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49" fontId="9" fillId="6" borderId="0" xfId="0" applyNumberFormat="1" applyFont="1" applyFill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 vertical="center"/>
    </xf>
    <xf numFmtId="0" fontId="32" fillId="6" borderId="16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wrapText="1"/>
    </xf>
    <xf numFmtId="49" fontId="11" fillId="2" borderId="26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11" fillId="4" borderId="25" xfId="0" applyNumberFormat="1" applyFont="1" applyFill="1" applyBorder="1" applyAlignment="1">
      <alignment horizontal="center" wrapText="1"/>
    </xf>
    <xf numFmtId="49" fontId="11" fillId="4" borderId="26" xfId="0" applyNumberFormat="1" applyFont="1" applyFill="1" applyBorder="1" applyAlignment="1">
      <alignment horizontal="center" wrapText="1"/>
    </xf>
    <xf numFmtId="49" fontId="11" fillId="4" borderId="27" xfId="0" applyNumberFormat="1" applyFont="1" applyFill="1" applyBorder="1" applyAlignment="1">
      <alignment horizontal="center" wrapText="1"/>
    </xf>
    <xf numFmtId="49" fontId="11" fillId="4" borderId="5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 wrapText="1"/>
    </xf>
    <xf numFmtId="49" fontId="18" fillId="0" borderId="1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33" fillId="0" borderId="4" xfId="0" applyFont="1" applyBorder="1"/>
    <xf numFmtId="0" fontId="35" fillId="0" borderId="4" xfId="0" applyFont="1" applyBorder="1"/>
    <xf numFmtId="0" fontId="18" fillId="4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 wrapText="1"/>
    </xf>
    <xf numFmtId="0" fontId="37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7" fillId="0" borderId="4" xfId="0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9" fillId="0" borderId="4" xfId="0" applyFont="1" applyBorder="1" applyAlignment="1">
      <alignment horizontal="left" vertical="center"/>
    </xf>
    <xf numFmtId="0" fontId="18" fillId="0" borderId="29" xfId="0" applyFont="1" applyBorder="1" applyAlignment="1">
      <alignment vertical="center"/>
    </xf>
    <xf numFmtId="0" fontId="8" fillId="4" borderId="6" xfId="0" applyFont="1" applyFill="1" applyBorder="1" applyAlignment="1">
      <alignment horizontal="center"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/>
    </xf>
    <xf numFmtId="49" fontId="5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center"/>
    </xf>
    <xf numFmtId="49" fontId="26" fillId="6" borderId="0" xfId="0" applyNumberFormat="1" applyFont="1" applyFill="1" applyAlignment="1">
      <alignment vertical="top"/>
    </xf>
    <xf numFmtId="49" fontId="41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left"/>
    </xf>
    <xf numFmtId="49" fontId="10" fillId="6" borderId="0" xfId="0" applyNumberFormat="1" applyFont="1" applyFill="1" applyAlignment="1">
      <alignment horizontal="left"/>
    </xf>
    <xf numFmtId="49" fontId="41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0" fontId="28" fillId="7" borderId="0" xfId="0" applyFont="1" applyFill="1" applyAlignment="1">
      <alignment horizontal="center" vertical="center"/>
    </xf>
    <xf numFmtId="0" fontId="14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4" fillId="6" borderId="0" xfId="0" applyNumberFormat="1" applyFont="1" applyFill="1"/>
    <xf numFmtId="49" fontId="18" fillId="6" borderId="0" xfId="0" applyNumberFormat="1" applyFont="1" applyFill="1"/>
    <xf numFmtId="49" fontId="28" fillId="6" borderId="0" xfId="0" applyNumberFormat="1" applyFont="1" applyFill="1"/>
    <xf numFmtId="49" fontId="28" fillId="0" borderId="0" xfId="0" applyNumberFormat="1" applyFont="1"/>
    <xf numFmtId="49" fontId="18" fillId="0" borderId="0" xfId="0" applyNumberFormat="1" applyFont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2" fillId="2" borderId="0" xfId="0" applyNumberFormat="1" applyFont="1" applyFill="1" applyAlignment="1">
      <alignment vertical="center"/>
    </xf>
    <xf numFmtId="49" fontId="4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18" fillId="5" borderId="0" xfId="0" applyNumberFormat="1" applyFont="1" applyFill="1"/>
    <xf numFmtId="164" fontId="16" fillId="6" borderId="5" xfId="0" applyNumberFormat="1" applyFont="1" applyFill="1" applyBorder="1" applyAlignment="1">
      <alignment horizontal="left" vertical="center"/>
    </xf>
    <xf numFmtId="49" fontId="16" fillId="6" borderId="5" xfId="0" applyNumberFormat="1" applyFont="1" applyFill="1" applyBorder="1" applyAlignment="1">
      <alignment vertical="center"/>
    </xf>
    <xf numFmtId="49" fontId="16" fillId="6" borderId="5" xfId="2" applyNumberFormat="1" applyFont="1" applyFill="1" applyBorder="1" applyAlignment="1" applyProtection="1">
      <alignment vertical="center"/>
      <protection locked="0"/>
    </xf>
    <xf numFmtId="49" fontId="43" fillId="6" borderId="5" xfId="0" applyNumberFormat="1" applyFont="1" applyFill="1" applyBorder="1" applyAlignment="1">
      <alignment vertical="center"/>
    </xf>
    <xf numFmtId="49" fontId="17" fillId="6" borderId="5" xfId="0" applyNumberFormat="1" applyFont="1" applyFill="1" applyBorder="1" applyAlignment="1">
      <alignment horizontal="right" vertical="center"/>
    </xf>
    <xf numFmtId="49" fontId="43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8" fillId="3" borderId="0" xfId="0" applyNumberFormat="1" applyFont="1" applyFill="1"/>
    <xf numFmtId="0" fontId="0" fillId="3" borderId="0" xfId="0" applyFill="1" applyAlignment="1">
      <alignment horizontal="center"/>
    </xf>
    <xf numFmtId="0" fontId="6" fillId="2" borderId="0" xfId="0" applyFont="1" applyFill="1" applyAlignment="1">
      <alignment horizontal="center" shrinkToFit="1"/>
    </xf>
    <xf numFmtId="49" fontId="18" fillId="8" borderId="0" xfId="0" applyNumberFormat="1" applyFont="1" applyFill="1"/>
    <xf numFmtId="0" fontId="0" fillId="8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44" fillId="9" borderId="0" xfId="0" applyFont="1" applyFill="1"/>
    <xf numFmtId="0" fontId="45" fillId="6" borderId="6" xfId="0" applyFont="1" applyFill="1" applyBorder="1" applyAlignment="1">
      <alignment horizontal="center" vertical="center" shrinkToFit="1"/>
    </xf>
    <xf numFmtId="0" fontId="45" fillId="6" borderId="6" xfId="0" applyFont="1" applyFill="1" applyBorder="1" applyAlignment="1">
      <alignment vertical="center"/>
    </xf>
    <xf numFmtId="0" fontId="18" fillId="6" borderId="6" xfId="0" applyFont="1" applyFill="1" applyBorder="1"/>
    <xf numFmtId="0" fontId="0" fillId="9" borderId="6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46" fillId="6" borderId="6" xfId="0" applyFont="1" applyFill="1" applyBorder="1" applyAlignment="1">
      <alignment horizontal="center"/>
    </xf>
    <xf numFmtId="0" fontId="44" fillId="6" borderId="0" xfId="0" applyFont="1" applyFill="1"/>
    <xf numFmtId="0" fontId="18" fillId="6" borderId="0" xfId="0" applyFont="1" applyFill="1"/>
    <xf numFmtId="0" fontId="46" fillId="6" borderId="0" xfId="0" applyFont="1" applyFill="1" applyAlignment="1">
      <alignment horizontal="center"/>
    </xf>
    <xf numFmtId="0" fontId="0" fillId="11" borderId="0" xfId="0" applyFill="1"/>
    <xf numFmtId="0" fontId="0" fillId="6" borderId="4" xfId="0" applyFill="1" applyBorder="1" applyAlignment="1">
      <alignment horizontal="center" vertical="center"/>
    </xf>
    <xf numFmtId="0" fontId="0" fillId="6" borderId="6" xfId="0" applyFill="1" applyBorder="1"/>
    <xf numFmtId="0" fontId="22" fillId="2" borderId="2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23" fillId="2" borderId="38" xfId="0" applyNumberFormat="1" applyFont="1" applyFill="1" applyBorder="1" applyAlignment="1">
      <alignment horizontal="center" vertical="center"/>
    </xf>
    <xf numFmtId="49" fontId="23" fillId="2" borderId="38" xfId="0" applyNumberFormat="1" applyFont="1" applyFill="1" applyBorder="1" applyAlignment="1">
      <alignment vertical="center"/>
    </xf>
    <xf numFmtId="0" fontId="0" fillId="2" borderId="34" xfId="0" applyFill="1" applyBorder="1"/>
    <xf numFmtId="49" fontId="42" fillId="2" borderId="38" xfId="0" applyNumberFormat="1" applyFont="1" applyFill="1" applyBorder="1" applyAlignment="1">
      <alignment vertical="center"/>
    </xf>
    <xf numFmtId="49" fontId="22" fillId="2" borderId="38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0" fillId="0" borderId="39" xfId="0" applyBorder="1"/>
    <xf numFmtId="49" fontId="22" fillId="0" borderId="0" xfId="0" applyNumberFormat="1" applyFont="1" applyAlignment="1">
      <alignment horizontal="left" vertical="center"/>
    </xf>
    <xf numFmtId="49" fontId="11" fillId="6" borderId="37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horizontal="right" vertical="center"/>
    </xf>
    <xf numFmtId="49" fontId="11" fillId="6" borderId="37" xfId="0" applyNumberFormat="1" applyFont="1" applyFill="1" applyBorder="1" applyAlignment="1">
      <alignment horizontal="center" vertical="center"/>
    </xf>
    <xf numFmtId="49" fontId="31" fillId="6" borderId="37" xfId="0" applyNumberFormat="1" applyFont="1" applyFill="1" applyBorder="1" applyAlignment="1">
      <alignment horizontal="center" vertical="center"/>
    </xf>
    <xf numFmtId="49" fontId="47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49" fontId="22" fillId="6" borderId="37" xfId="0" applyNumberFormat="1" applyFont="1" applyFill="1" applyBorder="1" applyAlignment="1">
      <alignment vertical="center"/>
    </xf>
    <xf numFmtId="0" fontId="0" fillId="6" borderId="38" xfId="0" applyFill="1" applyBorder="1"/>
    <xf numFmtId="0" fontId="0" fillId="6" borderId="41" xfId="0" applyFill="1" applyBorder="1"/>
    <xf numFmtId="49" fontId="47" fillId="0" borderId="0" xfId="0" applyNumberFormat="1" applyFont="1" applyAlignment="1">
      <alignment vertical="center"/>
    </xf>
    <xf numFmtId="49" fontId="11" fillId="6" borderId="42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horizontal="center" vertical="center"/>
    </xf>
    <xf numFmtId="49" fontId="31" fillId="6" borderId="39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0" fontId="11" fillId="6" borderId="42" xfId="0" applyFont="1" applyFill="1" applyBorder="1" applyAlignment="1">
      <alignment vertical="center"/>
    </xf>
    <xf numFmtId="0" fontId="0" fillId="6" borderId="29" xfId="0" applyFill="1" applyBorder="1"/>
    <xf numFmtId="49" fontId="11" fillId="0" borderId="0" xfId="0" applyNumberFormat="1" applyFont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vertical="center"/>
    </xf>
    <xf numFmtId="0" fontId="0" fillId="6" borderId="40" xfId="0" applyFill="1" applyBorder="1"/>
    <xf numFmtId="0" fontId="11" fillId="2" borderId="39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41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vertical="center"/>
    </xf>
    <xf numFmtId="0" fontId="11" fillId="2" borderId="41" xfId="0" applyFont="1" applyFill="1" applyBorder="1" applyAlignment="1">
      <alignment horizontal="right" vertical="center"/>
    </xf>
    <xf numFmtId="49" fontId="11" fillId="2" borderId="42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2" borderId="29" xfId="0" applyFont="1" applyFill="1" applyBorder="1" applyAlignment="1">
      <alignment horizontal="right" vertical="center"/>
    </xf>
    <xf numFmtId="49" fontId="11" fillId="6" borderId="4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49" fontId="31" fillId="6" borderId="42" xfId="0" applyNumberFormat="1" applyFont="1" applyFill="1" applyBorder="1" applyAlignment="1">
      <alignment horizontal="center" vertical="center"/>
    </xf>
    <xf numFmtId="49" fontId="47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5" xfId="0" applyBorder="1"/>
    <xf numFmtId="0" fontId="18" fillId="6" borderId="6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shrinkToFit="1"/>
    </xf>
    <xf numFmtId="0" fontId="18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49" fillId="6" borderId="6" xfId="0" applyFont="1" applyFill="1" applyBorder="1" applyAlignment="1">
      <alignment vertical="center"/>
    </xf>
    <xf numFmtId="0" fontId="10" fillId="6" borderId="6" xfId="0" applyFont="1" applyFill="1" applyBorder="1"/>
    <xf numFmtId="0" fontId="18" fillId="8" borderId="0" xfId="0" applyFont="1" applyFill="1" applyAlignment="1">
      <alignment horizontal="center"/>
    </xf>
    <xf numFmtId="0" fontId="50" fillId="6" borderId="0" xfId="0" applyFont="1" applyFill="1" applyAlignment="1">
      <alignment horizontal="center"/>
    </xf>
    <xf numFmtId="0" fontId="50" fillId="9" borderId="0" xfId="0" applyFont="1" applyFill="1" applyAlignment="1">
      <alignment horizontal="center"/>
    </xf>
    <xf numFmtId="0" fontId="0" fillId="6" borderId="4" xfId="0" applyFill="1" applyBorder="1"/>
    <xf numFmtId="0" fontId="10" fillId="9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10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49" fillId="6" borderId="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47" fillId="0" borderId="0" xfId="0" applyFont="1"/>
    <xf numFmtId="0" fontId="28" fillId="0" borderId="0" xfId="0" applyFont="1"/>
    <xf numFmtId="49" fontId="12" fillId="6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18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49" fontId="0" fillId="6" borderId="5" xfId="0" applyNumberForma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0" xfId="0" applyNumberFormat="1" applyFont="1" applyFill="1" applyAlignment="1">
      <alignment horizontal="left" vertical="center"/>
    </xf>
    <xf numFmtId="49" fontId="47" fillId="2" borderId="0" xfId="0" applyNumberFormat="1" applyFont="1" applyFill="1" applyAlignment="1">
      <alignment horizontal="center" vertical="center"/>
    </xf>
    <xf numFmtId="49" fontId="47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vertical="center"/>
    </xf>
    <xf numFmtId="49" fontId="49" fillId="2" borderId="0" xfId="0" applyNumberFormat="1" applyFont="1" applyFill="1" applyAlignment="1">
      <alignment horizontal="center" vertical="center"/>
    </xf>
    <xf numFmtId="0" fontId="45" fillId="6" borderId="6" xfId="0" applyFont="1" applyFill="1" applyBorder="1" applyAlignment="1">
      <alignment horizontal="center" vertical="center"/>
    </xf>
    <xf numFmtId="0" fontId="52" fillId="6" borderId="6" xfId="0" applyFont="1" applyFill="1" applyBorder="1" applyAlignment="1">
      <alignment horizontal="center" vertical="center"/>
    </xf>
    <xf numFmtId="0" fontId="53" fillId="6" borderId="6" xfId="0" applyFont="1" applyFill="1" applyBorder="1" applyAlignment="1">
      <alignment horizontal="center" vertical="center"/>
    </xf>
    <xf numFmtId="0" fontId="53" fillId="6" borderId="0" xfId="0" applyFont="1" applyFill="1" applyAlignment="1">
      <alignment vertical="center"/>
    </xf>
    <xf numFmtId="0" fontId="45" fillId="6" borderId="0" xfId="0" applyFont="1" applyFill="1" applyAlignment="1">
      <alignment vertical="center"/>
    </xf>
    <xf numFmtId="0" fontId="54" fillId="6" borderId="0" xfId="0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49" fontId="54" fillId="6" borderId="0" xfId="0" applyNumberFormat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11" xfId="0" applyFont="1" applyFill="1" applyBorder="1" applyAlignment="1">
      <alignment vertical="center"/>
    </xf>
    <xf numFmtId="49" fontId="45" fillId="2" borderId="0" xfId="0" applyNumberFormat="1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 shrinkToFit="1"/>
    </xf>
    <xf numFmtId="0" fontId="25" fillId="6" borderId="0" xfId="0" applyFont="1" applyFill="1" applyAlignment="1">
      <alignment vertical="center"/>
    </xf>
    <xf numFmtId="0" fontId="55" fillId="6" borderId="0" xfId="0" applyFont="1" applyFill="1" applyAlignment="1">
      <alignment horizontal="right" vertical="center"/>
    </xf>
    <xf numFmtId="0" fontId="48" fillId="6" borderId="40" xfId="0" applyFont="1" applyFill="1" applyBorder="1" applyAlignment="1">
      <alignment horizontal="right" vertical="center"/>
    </xf>
    <xf numFmtId="0" fontId="53" fillId="6" borderId="6" xfId="0" applyFont="1" applyFill="1" applyBorder="1" applyAlignment="1">
      <alignment vertical="center"/>
    </xf>
    <xf numFmtId="0" fontId="18" fillId="6" borderId="14" xfId="0" applyFont="1" applyFill="1" applyBorder="1" applyAlignment="1">
      <alignment vertical="center"/>
    </xf>
    <xf numFmtId="0" fontId="53" fillId="6" borderId="29" xfId="0" applyFont="1" applyFill="1" applyBorder="1" applyAlignment="1">
      <alignment horizontal="center" vertical="center"/>
    </xf>
    <xf numFmtId="0" fontId="53" fillId="6" borderId="41" xfId="0" applyFont="1" applyFill="1" applyBorder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0" fontId="53" fillId="6" borderId="0" xfId="0" applyFont="1" applyFill="1" applyAlignment="1">
      <alignment horizontal="center" vertical="center"/>
    </xf>
    <xf numFmtId="0" fontId="48" fillId="6" borderId="41" xfId="0" applyFont="1" applyFill="1" applyBorder="1" applyAlignment="1">
      <alignment horizontal="right" vertical="center"/>
    </xf>
    <xf numFmtId="49" fontId="53" fillId="6" borderId="6" xfId="0" applyNumberFormat="1" applyFont="1" applyFill="1" applyBorder="1" applyAlignment="1">
      <alignment vertical="center"/>
    </xf>
    <xf numFmtId="49" fontId="53" fillId="6" borderId="0" xfId="0" applyNumberFormat="1" applyFont="1" applyFill="1" applyAlignment="1">
      <alignment vertical="center"/>
    </xf>
    <xf numFmtId="0" fontId="53" fillId="6" borderId="41" xfId="0" applyFont="1" applyFill="1" applyBorder="1" applyAlignment="1">
      <alignment vertical="center"/>
    </xf>
    <xf numFmtId="49" fontId="53" fillId="6" borderId="41" xfId="0" applyNumberFormat="1" applyFont="1" applyFill="1" applyBorder="1" applyAlignment="1">
      <alignment vertical="center"/>
    </xf>
    <xf numFmtId="0" fontId="53" fillId="6" borderId="29" xfId="0" applyFont="1" applyFill="1" applyBorder="1" applyAlignment="1">
      <alignment vertical="center"/>
    </xf>
    <xf numFmtId="0" fontId="56" fillId="6" borderId="29" xfId="0" applyFont="1" applyFill="1" applyBorder="1" applyAlignment="1">
      <alignment horizontal="center" vertical="center"/>
    </xf>
    <xf numFmtId="0" fontId="56" fillId="6" borderId="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vertical="center"/>
    </xf>
    <xf numFmtId="49" fontId="53" fillId="6" borderId="29" xfId="0" applyNumberFormat="1" applyFont="1" applyFill="1" applyBorder="1" applyAlignment="1">
      <alignment vertical="center"/>
    </xf>
    <xf numFmtId="49" fontId="49" fillId="6" borderId="0" xfId="0" applyNumberFormat="1" applyFont="1" applyFill="1" applyAlignment="1">
      <alignment horizontal="center" vertical="center"/>
    </xf>
    <xf numFmtId="49" fontId="45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45" fillId="6" borderId="0" xfId="0" applyFont="1" applyFill="1" applyAlignment="1">
      <alignment horizontal="left" vertical="center"/>
    </xf>
    <xf numFmtId="49" fontId="1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56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7" fillId="6" borderId="0" xfId="0" applyNumberFormat="1" applyFont="1" applyFill="1" applyAlignment="1">
      <alignment horizontal="center" vertical="center"/>
    </xf>
    <xf numFmtId="49" fontId="58" fillId="6" borderId="0" xfId="0" applyNumberFormat="1" applyFont="1" applyFill="1" applyAlignment="1">
      <alignment vertical="center"/>
    </xf>
    <xf numFmtId="49" fontId="59" fillId="0" borderId="0" xfId="0" applyNumberFormat="1" applyFont="1" applyAlignment="1">
      <alignment horizontal="center" vertical="center"/>
    </xf>
    <xf numFmtId="49" fontId="59" fillId="6" borderId="0" xfId="0" applyNumberFormat="1" applyFont="1" applyFill="1" applyAlignment="1">
      <alignment vertical="center"/>
    </xf>
    <xf numFmtId="49" fontId="23" fillId="2" borderId="34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42" fillId="2" borderId="34" xfId="0" applyNumberFormat="1" applyFont="1" applyFill="1" applyBorder="1" applyAlignment="1">
      <alignment vertical="center"/>
    </xf>
    <xf numFmtId="49" fontId="42" fillId="2" borderId="3" xfId="0" applyNumberFormat="1" applyFont="1" applyFill="1" applyBorder="1" applyAlignment="1">
      <alignment vertical="center"/>
    </xf>
    <xf numFmtId="49" fontId="22" fillId="2" borderId="34" xfId="0" applyNumberFormat="1" applyFont="1" applyFill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42" fillId="6" borderId="3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/>
    </xf>
    <xf numFmtId="49" fontId="31" fillId="6" borderId="0" xfId="0" applyNumberFormat="1" applyFont="1" applyFill="1" applyAlignment="1">
      <alignment horizontal="center" vertical="center"/>
    </xf>
    <xf numFmtId="49" fontId="47" fillId="6" borderId="41" xfId="0" applyNumberFormat="1" applyFont="1" applyFill="1" applyBorder="1" applyAlignment="1">
      <alignment vertical="center"/>
    </xf>
    <xf numFmtId="49" fontId="22" fillId="6" borderId="38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horizontal="right" vertical="center"/>
    </xf>
    <xf numFmtId="49" fontId="47" fillId="6" borderId="29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48" fillId="6" borderId="29" xfId="0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39" fillId="0" borderId="0" xfId="0" applyFont="1"/>
    <xf numFmtId="0" fontId="37" fillId="0" borderId="4" xfId="0" applyFont="1" applyBorder="1"/>
    <xf numFmtId="0" fontId="39" fillId="0" borderId="4" xfId="0" applyFont="1" applyBorder="1"/>
    <xf numFmtId="49" fontId="33" fillId="0" borderId="4" xfId="0" applyNumberFormat="1" applyFont="1" applyBorder="1" applyAlignment="1">
      <alignment horizontal="left" vertical="center"/>
    </xf>
    <xf numFmtId="0" fontId="14" fillId="6" borderId="0" xfId="0" applyFont="1" applyFill="1" applyAlignment="1">
      <alignment horizontal="left"/>
    </xf>
    <xf numFmtId="0" fontId="33" fillId="0" borderId="4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 wrapText="1"/>
    </xf>
    <xf numFmtId="0" fontId="60" fillId="0" borderId="4" xfId="0" applyFont="1" applyBorder="1" applyAlignment="1">
      <alignment horizontal="left" vertical="center"/>
    </xf>
    <xf numFmtId="0" fontId="61" fillId="0" borderId="4" xfId="0" applyFont="1" applyBorder="1"/>
    <xf numFmtId="0" fontId="62" fillId="0" borderId="4" xfId="0" applyFont="1" applyBorder="1" applyAlignment="1">
      <alignment horizontal="left" vertical="center" wrapText="1"/>
    </xf>
    <xf numFmtId="0" fontId="39" fillId="0" borderId="43" xfId="0" applyFont="1" applyBorder="1" applyAlignment="1">
      <alignment horizontal="left" vertical="center"/>
    </xf>
    <xf numFmtId="0" fontId="39" fillId="0" borderId="44" xfId="0" applyFont="1" applyBorder="1" applyAlignment="1">
      <alignment horizontal="left" vertical="center"/>
    </xf>
    <xf numFmtId="0" fontId="63" fillId="10" borderId="30" xfId="0" applyFont="1" applyFill="1" applyBorder="1" applyAlignment="1">
      <alignment horizontal="center"/>
    </xf>
    <xf numFmtId="49" fontId="0" fillId="6" borderId="6" xfId="0" applyNumberFormat="1" applyFill="1" applyBorder="1"/>
    <xf numFmtId="49" fontId="63" fillId="6" borderId="6" xfId="0" applyNumberFormat="1" applyFont="1" applyFill="1" applyBorder="1"/>
    <xf numFmtId="0" fontId="11" fillId="6" borderId="0" xfId="0" applyFont="1" applyFill="1" applyAlignment="1">
      <alignment horizontal="left" vertical="center"/>
    </xf>
    <xf numFmtId="0" fontId="0" fillId="0" borderId="4" xfId="0" applyBorder="1" applyAlignment="1">
      <alignment horizontal="right" vertical="center" shrinkToFit="1"/>
    </xf>
    <xf numFmtId="49" fontId="63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12" borderId="4" xfId="0" applyNumberFormat="1" applyFill="1" applyBorder="1" applyAlignment="1">
      <alignment horizontal="center" vertical="center"/>
    </xf>
    <xf numFmtId="0" fontId="65" fillId="6" borderId="6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63" fillId="6" borderId="6" xfId="0" applyFont="1" applyFill="1" applyBorder="1" applyAlignment="1">
      <alignment horizontal="center"/>
    </xf>
    <xf numFmtId="0" fontId="11" fillId="6" borderId="38" xfId="0" applyFont="1" applyFill="1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49" fontId="12" fillId="6" borderId="0" xfId="0" applyNumberFormat="1" applyFont="1" applyFill="1" applyAlignment="1">
      <alignment vertical="top" shrinkToFit="1"/>
    </xf>
    <xf numFmtId="164" fontId="16" fillId="6" borderId="5" xfId="0" applyNumberFormat="1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left" vertical="center" wrapText="1"/>
    </xf>
    <xf numFmtId="0" fontId="6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49" fontId="63" fillId="0" borderId="4" xfId="0" applyNumberFormat="1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18" fillId="6" borderId="6" xfId="0" applyFont="1" applyFill="1" applyBorder="1" applyAlignment="1">
      <alignment vertical="center" shrinkToFit="1"/>
    </xf>
    <xf numFmtId="0" fontId="63" fillId="0" borderId="4" xfId="0" applyFont="1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135"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7030A0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036" name="Picture 13">
          <a:extLst>
            <a:ext uri="{FF2B5EF4-FFF2-40B4-BE49-F238E27FC236}">
              <a16:creationId xmlns:a16="http://schemas.microsoft.com/office/drawing/2014/main" id="{1613854D-3E8F-FC3D-2F43-13444A396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9468" name="Picture 1">
          <a:extLst>
            <a:ext uri="{FF2B5EF4-FFF2-40B4-BE49-F238E27FC236}">
              <a16:creationId xmlns:a16="http://schemas.microsoft.com/office/drawing/2014/main" id="{CA4A1707-EEAC-31C2-C92F-74A1DD2D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1519" name="Picture 3">
          <a:extLst>
            <a:ext uri="{FF2B5EF4-FFF2-40B4-BE49-F238E27FC236}">
              <a16:creationId xmlns:a16="http://schemas.microsoft.com/office/drawing/2014/main" id="{2ECE49AE-E010-30B8-59AF-F403F0381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1507" name="Button 1" descr="Legyen bíró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A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1508" name="Button 2" descr="Nincs bíró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A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25615" name="Picture 21">
          <a:extLst>
            <a:ext uri="{FF2B5EF4-FFF2-40B4-BE49-F238E27FC236}">
              <a16:creationId xmlns:a16="http://schemas.microsoft.com/office/drawing/2014/main" id="{79D65D7B-A71D-24C7-695C-F4E630E1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25604" name="Button 1" descr="Sorsolási rangsor &#10;szerinti sorbarakás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B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7660" name="Picture 1">
          <a:extLst>
            <a:ext uri="{FF2B5EF4-FFF2-40B4-BE49-F238E27FC236}">
              <a16:creationId xmlns:a16="http://schemas.microsoft.com/office/drawing/2014/main" id="{94B5590C-5CF8-D0D4-399B-2F961EF8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1756" name="Picture 1">
          <a:extLst>
            <a:ext uri="{FF2B5EF4-FFF2-40B4-BE49-F238E27FC236}">
              <a16:creationId xmlns:a16="http://schemas.microsoft.com/office/drawing/2014/main" id="{30DA89A7-9F62-C659-1C92-1C5CD040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6636" name="Picture 3">
          <a:extLst>
            <a:ext uri="{FF2B5EF4-FFF2-40B4-BE49-F238E27FC236}">
              <a16:creationId xmlns:a16="http://schemas.microsoft.com/office/drawing/2014/main" id="{4CEC6F23-BBCA-27CD-01CA-231CC41A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6879" name="Picture 21">
          <a:extLst>
            <a:ext uri="{FF2B5EF4-FFF2-40B4-BE49-F238E27FC236}">
              <a16:creationId xmlns:a16="http://schemas.microsoft.com/office/drawing/2014/main" id="{DFE477A4-E359-2391-FE7B-B79992D1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246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6868" name="Button 1" descr="Sorsolási rangsor &#10;szerinti sorbarakás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F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7900" name="Picture 3">
          <a:extLst>
            <a:ext uri="{FF2B5EF4-FFF2-40B4-BE49-F238E27FC236}">
              <a16:creationId xmlns:a16="http://schemas.microsoft.com/office/drawing/2014/main" id="{4D808BC7-30C1-2D07-811C-A44C069B5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0972" name="Picture 1">
          <a:extLst>
            <a:ext uri="{FF2B5EF4-FFF2-40B4-BE49-F238E27FC236}">
              <a16:creationId xmlns:a16="http://schemas.microsoft.com/office/drawing/2014/main" id="{D177FBC9-FA7C-7F53-C90F-836BAE00D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996" name="Picture 1">
          <a:extLst>
            <a:ext uri="{FF2B5EF4-FFF2-40B4-BE49-F238E27FC236}">
              <a16:creationId xmlns:a16="http://schemas.microsoft.com/office/drawing/2014/main" id="{BD0FDF79-825F-D6A8-ACB5-727EFD7E0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60" name="Picture 23">
          <a:extLst>
            <a:ext uri="{FF2B5EF4-FFF2-40B4-BE49-F238E27FC236}">
              <a16:creationId xmlns:a16="http://schemas.microsoft.com/office/drawing/2014/main" id="{4375FDA8-2195-339E-E139-606D6A69D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3020" name="Picture 1">
          <a:extLst>
            <a:ext uri="{FF2B5EF4-FFF2-40B4-BE49-F238E27FC236}">
              <a16:creationId xmlns:a16="http://schemas.microsoft.com/office/drawing/2014/main" id="{BC94CD99-CB8D-6D36-69C2-9B3292F81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44047" name="Picture 3">
          <a:extLst>
            <a:ext uri="{FF2B5EF4-FFF2-40B4-BE49-F238E27FC236}">
              <a16:creationId xmlns:a16="http://schemas.microsoft.com/office/drawing/2014/main" id="{B9D5095B-E865-071E-0F3B-82B7A97A2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44035" name="Button 1" descr="Legyen bíró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14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44036" name="Button 2" descr="Nincs bíró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14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087" name="Picture 21">
          <a:extLst>
            <a:ext uri="{FF2B5EF4-FFF2-40B4-BE49-F238E27FC236}">
              <a16:creationId xmlns:a16="http://schemas.microsoft.com/office/drawing/2014/main" id="{4C265743-1B7D-6D68-D355-B569EBC3F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076" name="Button 82" descr="Sorsolási rangsor &#10;szerinti sorbarakás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14351" name="Picture 21">
          <a:extLst>
            <a:ext uri="{FF2B5EF4-FFF2-40B4-BE49-F238E27FC236}">
              <a16:creationId xmlns:a16="http://schemas.microsoft.com/office/drawing/2014/main" id="{30572E52-A512-C579-F51F-B8235DE01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02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4340" name="Button 1" descr="Sorsolási rangsor &#10;szerinti sorbarakás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180" name="Picture 1">
          <a:extLst>
            <a:ext uri="{FF2B5EF4-FFF2-40B4-BE49-F238E27FC236}">
              <a16:creationId xmlns:a16="http://schemas.microsoft.com/office/drawing/2014/main" id="{106E38DA-0F5F-12F8-2A1E-DDBA079E8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5372" name="Picture 3">
          <a:extLst>
            <a:ext uri="{FF2B5EF4-FFF2-40B4-BE49-F238E27FC236}">
              <a16:creationId xmlns:a16="http://schemas.microsoft.com/office/drawing/2014/main" id="{2F4444AB-59AC-3DF9-2990-0EA02309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4E68CBDD-E80E-66F4-CEBF-9479CEE01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6396" name="Picture 1">
          <a:extLst>
            <a:ext uri="{FF2B5EF4-FFF2-40B4-BE49-F238E27FC236}">
              <a16:creationId xmlns:a16="http://schemas.microsoft.com/office/drawing/2014/main" id="{077D6501-BC74-3A13-1F7A-73AE7FCB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8444" name="Picture 1">
          <a:extLst>
            <a:ext uri="{FF2B5EF4-FFF2-40B4-BE49-F238E27FC236}">
              <a16:creationId xmlns:a16="http://schemas.microsoft.com/office/drawing/2014/main" id="{EA667899-D335-CE65-13D1-5F03DAA9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Relationship Id="rId5" Type="http://schemas.openxmlformats.org/officeDocument/2006/relationships/comments" Target="../comments3.xml"/><Relationship Id="rId4" Type="http://schemas.openxmlformats.org/officeDocument/2006/relationships/ctrlProp" Target="../ctrlProps/ctrlProp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2.xml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6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6.xml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21.xml"/><Relationship Id="rId5" Type="http://schemas.openxmlformats.org/officeDocument/2006/relationships/comments" Target="../comments6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D8" sqref="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ht="36.75" customHeight="1" x14ac:dyDescent="0.25">
      <c r="A2" s="418" t="s">
        <v>1</v>
      </c>
      <c r="B2" s="418"/>
      <c r="C2" s="418"/>
      <c r="D2" s="418"/>
      <c r="E2" s="418"/>
      <c r="F2" s="7"/>
      <c r="G2" s="7"/>
    </row>
    <row r="3" spans="1:7" ht="6" customHeight="1" x14ac:dyDescent="0.25">
      <c r="A3" s="8"/>
      <c r="B3" s="9"/>
      <c r="C3" s="9"/>
      <c r="D3" s="9"/>
      <c r="E3" s="10"/>
      <c r="F3" s="6"/>
      <c r="G3" s="6"/>
    </row>
    <row r="4" spans="1:7" ht="20.25" customHeight="1" x14ac:dyDescent="0.25">
      <c r="A4" s="419" t="s">
        <v>2</v>
      </c>
      <c r="B4" s="419"/>
      <c r="C4" s="419"/>
      <c r="D4" s="419"/>
      <c r="E4" s="419"/>
      <c r="F4" s="6"/>
      <c r="G4" s="6"/>
    </row>
    <row r="5" spans="1:7" ht="15" customHeight="1" x14ac:dyDescent="0.25">
      <c r="A5" s="11" t="s">
        <v>3</v>
      </c>
      <c r="B5" s="12"/>
      <c r="C5" s="12"/>
      <c r="D5" s="12"/>
      <c r="E5" s="13"/>
      <c r="F5" s="14"/>
      <c r="G5" s="15"/>
    </row>
    <row r="6" spans="1:7" ht="24.6" x14ac:dyDescent="0.25">
      <c r="A6" s="16" t="s">
        <v>4</v>
      </c>
      <c r="B6" s="17"/>
      <c r="C6" s="18"/>
      <c r="D6" s="19"/>
      <c r="E6" s="20"/>
      <c r="F6" s="6"/>
      <c r="G6" s="6"/>
    </row>
    <row r="7" spans="1:7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14"/>
      <c r="G7" s="15"/>
    </row>
    <row r="8" spans="1:7" ht="16.5" customHeight="1" x14ac:dyDescent="0.25">
      <c r="A8" s="22" t="s">
        <v>10</v>
      </c>
      <c r="B8" s="22" t="s">
        <v>11</v>
      </c>
      <c r="C8" s="22" t="s">
        <v>12</v>
      </c>
      <c r="D8" s="22" t="s">
        <v>13</v>
      </c>
      <c r="E8" s="22"/>
      <c r="F8" s="6"/>
      <c r="G8" s="6"/>
    </row>
    <row r="9" spans="1:7" ht="15" customHeight="1" x14ac:dyDescent="0.25">
      <c r="A9" s="11" t="s">
        <v>14</v>
      </c>
      <c r="B9" s="12"/>
      <c r="C9" s="21" t="s">
        <v>15</v>
      </c>
      <c r="D9" s="21"/>
      <c r="E9" s="23" t="s">
        <v>16</v>
      </c>
      <c r="F9" s="6"/>
      <c r="G9" s="6"/>
    </row>
    <row r="10" spans="1:7" x14ac:dyDescent="0.25">
      <c r="A10" s="24"/>
      <c r="B10" s="25"/>
      <c r="C10" s="26"/>
      <c r="D10" s="21" t="s">
        <v>17</v>
      </c>
      <c r="E10" s="27"/>
      <c r="F10" s="6"/>
      <c r="G10" s="6"/>
    </row>
    <row r="11" spans="1:7" x14ac:dyDescent="0.25">
      <c r="A11" s="28"/>
      <c r="B11" s="12"/>
      <c r="C11" s="29" t="s">
        <v>18</v>
      </c>
      <c r="D11" s="29" t="s">
        <v>19</v>
      </c>
      <c r="E11" s="29" t="s">
        <v>20</v>
      </c>
      <c r="F11" s="30"/>
      <c r="G11" s="30"/>
    </row>
    <row r="12" spans="1:7" x14ac:dyDescent="0.25">
      <c r="A12" s="31"/>
      <c r="B12" s="6"/>
      <c r="C12" s="32"/>
      <c r="D12" s="32"/>
      <c r="E12" s="32"/>
      <c r="F12" s="6"/>
      <c r="G12" s="6"/>
    </row>
    <row r="13" spans="1:7" ht="7.5" customHeight="1" x14ac:dyDescent="0.25">
      <c r="A13" s="30"/>
      <c r="B13" s="30"/>
      <c r="C13" s="30"/>
      <c r="D13" s="30"/>
      <c r="E13" s="33"/>
      <c r="F13" s="30"/>
      <c r="G13" s="30"/>
    </row>
    <row r="14" spans="1:7" ht="112.5" customHeight="1" x14ac:dyDescent="0.25">
      <c r="A14" s="30"/>
      <c r="B14" s="30"/>
      <c r="C14" s="30"/>
      <c r="D14" s="30"/>
      <c r="E14" s="33"/>
      <c r="F14" s="30"/>
      <c r="G14" s="30"/>
    </row>
    <row r="15" spans="1:7" ht="18.75" customHeight="1" x14ac:dyDescent="0.25">
      <c r="A15" s="34"/>
      <c r="B15" s="34"/>
      <c r="C15" s="34"/>
      <c r="D15" s="34"/>
      <c r="E15" s="33"/>
      <c r="F15" s="30"/>
      <c r="G15" s="30"/>
    </row>
    <row r="16" spans="1:7" ht="17.25" customHeight="1" x14ac:dyDescent="0.25">
      <c r="A16" s="34"/>
      <c r="B16" s="34"/>
      <c r="C16" s="34"/>
      <c r="D16" s="34"/>
      <c r="E16" s="34"/>
      <c r="F16" s="30"/>
      <c r="G16" s="30"/>
    </row>
    <row r="17" spans="1:7" ht="12.75" customHeight="1" x14ac:dyDescent="0.25">
      <c r="A17" s="35"/>
      <c r="B17" s="36"/>
      <c r="C17" s="37"/>
      <c r="D17" s="38"/>
      <c r="E17" s="33"/>
      <c r="F17" s="30"/>
      <c r="G17" s="30"/>
    </row>
    <row r="18" spans="1:7" x14ac:dyDescent="0.25">
      <c r="A18" s="30"/>
      <c r="B18" s="30"/>
      <c r="C18" s="30"/>
      <c r="D18" s="30"/>
      <c r="E18" s="33"/>
      <c r="F18" s="30"/>
      <c r="G18" s="3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6">
    <tabColor indexed="11"/>
  </sheetPr>
  <dimension ref="A1:AK49"/>
  <sheetViews>
    <sheetView showZeros="0" topLeftCell="A2" workbookViewId="0">
      <selection activeCell="P19" sqref="P1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Altalanos!$B$8</f>
        <v>Lány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S3" s="191" t="s">
        <v>112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S4" s="204" t="s">
        <v>113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S5" s="207" t="s">
        <v>114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15</v>
      </c>
      <c r="C7" s="211">
        <f>IF($B7="","",VLOOKUP($B7,'Lány 1 kcs B ELO'!$A$7:$O$22,5))</f>
        <v>0</v>
      </c>
      <c r="D7" s="211">
        <f>IF($B7="","",VLOOKUP($B7,'Lány 1 kcs B ELO'!$A$7:$O$22,15))</f>
        <v>0</v>
      </c>
      <c r="E7" s="285" t="str">
        <f>UPPER(IF($B7="","",VLOOKUP($B7,'Lány 1 kcs B ELO'!$A$7:$O$22,2)))</f>
        <v xml:space="preserve">SZIRJÁK </v>
      </c>
      <c r="F7" s="286"/>
      <c r="G7" s="285" t="str">
        <f>IF($B7="","",VLOOKUP($B7,'Lány 1 kcs B ELO'!$A$7:$O$22,3))</f>
        <v>Evelin</v>
      </c>
      <c r="H7" s="286"/>
      <c r="I7" s="285" t="str">
        <f>IF($B7="","",VLOOKUP($B7,'Lány 1 kcs B ELO'!$A$7:$O$22,4))</f>
        <v>Vaszary János Általános Iskola</v>
      </c>
      <c r="J7" s="208"/>
      <c r="K7" s="214"/>
      <c r="L7" s="402"/>
      <c r="M7" s="216"/>
      <c r="Q7" s="195" t="s">
        <v>69</v>
      </c>
      <c r="R7" s="281" t="s">
        <v>118</v>
      </c>
      <c r="S7" s="281" t="s">
        <v>125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Q8" s="203" t="s">
        <v>72</v>
      </c>
      <c r="R8" s="282" t="s">
        <v>119</v>
      </c>
      <c r="S8" s="282" t="s">
        <v>126</v>
      </c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>
        <v>10</v>
      </c>
      <c r="C9" s="211">
        <f>IF($B9="","",VLOOKUP($B9,'Lány 1 kcs B ELO'!$A$7:$O$22,5))</f>
        <v>0</v>
      </c>
      <c r="D9" s="211">
        <f>IF($B9="","",VLOOKUP($B9,'Lány 1 kcs B ELO'!$A$7:$O$22,15))</f>
        <v>0</v>
      </c>
      <c r="E9" s="212" t="str">
        <f>UPPER(IF($B9="","",VLOOKUP($B9,'Lány 1 kcs B ELO'!$A$7:$O$22,2)))</f>
        <v xml:space="preserve">BELLÉR </v>
      </c>
      <c r="F9" s="213"/>
      <c r="G9" s="212" t="str">
        <f>IF($B9="","",VLOOKUP($B9,'Lány 1 kcs B ELO'!$A$7:$O$22,3))</f>
        <v>Szofi</v>
      </c>
      <c r="H9" s="213"/>
      <c r="I9" s="212" t="str">
        <f>IF($B9="","",VLOOKUP($B9,'Lány 1 kcs B ELO'!$A$7:$O$22,4))</f>
        <v>Debreceni Egyetem Kossuth Lajos Gyakorló Gimnáziuma és Általános Iskolája</v>
      </c>
      <c r="J9" s="208"/>
      <c r="K9" s="214">
        <v>1</v>
      </c>
      <c r="L9" s="215"/>
      <c r="M9" s="216"/>
      <c r="Q9" s="206" t="s">
        <v>82</v>
      </c>
      <c r="R9" s="287" t="s">
        <v>116</v>
      </c>
      <c r="S9" s="287" t="s">
        <v>127</v>
      </c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/>
      <c r="C11" s="211" t="str">
        <f>IF($B11="","",VLOOKUP($B11,'Lány 1 kcs B ELO'!$A$7:$O$22,5))</f>
        <v/>
      </c>
      <c r="D11" s="211" t="str">
        <f>IF($B11="","",VLOOKUP($B11,'Lány 1 kcs B ELO'!$A$7:$O$22,15))</f>
        <v/>
      </c>
      <c r="E11" s="212" t="s">
        <v>289</v>
      </c>
      <c r="F11" s="213"/>
      <c r="G11" s="212" t="s">
        <v>199</v>
      </c>
      <c r="H11" s="213"/>
      <c r="I11" s="165" t="s">
        <v>198</v>
      </c>
      <c r="J11" s="208"/>
      <c r="K11" s="214"/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83" t="s">
        <v>115</v>
      </c>
      <c r="B13" s="284">
        <v>7</v>
      </c>
      <c r="C13" s="211">
        <f>IF($B13="","",VLOOKUP($B13,'Lány 1 kcs B ELO'!$A$7:$O$22,5))</f>
        <v>0</v>
      </c>
      <c r="D13" s="211">
        <f>IF($B13="","",VLOOKUP($B13,'Lány 1 kcs B ELO'!$A$7:$O$22,15))</f>
        <v>0</v>
      </c>
      <c r="E13" s="285" t="str">
        <f>UPPER(IF($B13="","",VLOOKUP($B13,'Lány 1 kcs B ELO'!$A$7:$O$22,2)))</f>
        <v>RÉPÁSZKI</v>
      </c>
      <c r="F13" s="286"/>
      <c r="G13" s="285" t="str">
        <f>IF($B13="","",VLOOKUP($B13,'Lány 1 kcs B ELO'!$A$7:$O$22,3))</f>
        <v>Panna</v>
      </c>
      <c r="H13" s="286"/>
      <c r="I13" s="285" t="str">
        <f>IF($B13="","",VLOOKUP($B13,'Lány 1 kcs B ELO'!$A$7:$O$22,4))</f>
        <v>Gárdonyi Géza Katolikus Általános Iskola és Óvoda</v>
      </c>
      <c r="J13" s="208"/>
      <c r="K13" s="214">
        <v>1</v>
      </c>
      <c r="L13" s="215"/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9" t="s">
        <v>117</v>
      </c>
      <c r="B15" s="289">
        <v>1</v>
      </c>
      <c r="C15" s="211">
        <f>IF($B15="","",VLOOKUP($B15,'Lány 1 kcs B ELO'!$A$7:$O$22,5))</f>
        <v>0</v>
      </c>
      <c r="D15" s="211">
        <f>IF($B15="","",VLOOKUP($B15,'Lány 1 kcs B ELO'!$A$7:$O$22,15))</f>
        <v>0</v>
      </c>
      <c r="E15" s="212" t="str">
        <f>UPPER(IF($B15="","",VLOOKUP($B15,'Lány 1 kcs B ELO'!$A$7:$O$22,2)))</f>
        <v>NAGY</v>
      </c>
      <c r="F15" s="213"/>
      <c r="G15" s="212" t="str">
        <f>IF($B15="","",VLOOKUP($B15,'Lány 1 kcs B ELO'!$A$7:$O$22,3))</f>
        <v>Zoé</v>
      </c>
      <c r="H15" s="213"/>
      <c r="I15" s="212" t="str">
        <f>IF($B15="","",VLOOKUP($B15,'Lány 1 kcs B ELO'!$A$7:$O$22,4))</f>
        <v>Tiszakécskei Református Általános Iskola és Gimnázium</v>
      </c>
      <c r="J15" s="208"/>
      <c r="K15" s="214"/>
      <c r="L15" s="215"/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>
        <v>13</v>
      </c>
      <c r="C17" s="211">
        <f>IF($B17="","",VLOOKUP($B17,'Lány 1 kcs B ELO'!$A$7:$O$22,5))</f>
        <v>0</v>
      </c>
      <c r="D17" s="211">
        <f>IF($B17="","",VLOOKUP($B17,'Lány 1 kcs B ELO'!$A$7:$O$22,15))</f>
        <v>0</v>
      </c>
      <c r="E17" s="212" t="str">
        <f>UPPER(IF($B17="","",VLOOKUP($B17,'Lány 1 kcs B ELO'!$A$7:$O$22,2)))</f>
        <v>SZÉKELY</v>
      </c>
      <c r="F17" s="213"/>
      <c r="G17" s="212" t="str">
        <f>IF($B17="","",VLOOKUP($B17,'Lány 1 kcs B ELO'!$A$7:$O$22,3))</f>
        <v>Szonja</v>
      </c>
      <c r="H17" s="213"/>
      <c r="I17" s="212" t="str">
        <f>IF($B17="","",VLOOKUP($B17,'Lány 1 kcs B ELO'!$A$7:$O$22,4))</f>
        <v>Szent István Sport Általános Iskola és Gimnázium</v>
      </c>
      <c r="J17" s="208"/>
      <c r="K17" s="214"/>
      <c r="L17" s="215"/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9"/>
      <c r="B18" s="288"/>
      <c r="C18" s="218"/>
      <c r="D18" s="218"/>
      <c r="E18" s="218"/>
      <c r="F18" s="218"/>
      <c r="G18" s="218"/>
      <c r="H18" s="218"/>
      <c r="I18" s="218"/>
      <c r="J18" s="208"/>
      <c r="K18" s="209"/>
      <c r="L18" s="209"/>
      <c r="M18" s="219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09" t="s">
        <v>120</v>
      </c>
      <c r="B19" s="289"/>
      <c r="C19" s="211" t="str">
        <f>IF($B19="","",VLOOKUP($B19,'Lány 1 kcs B ELO'!$A$7:$O$22,5))</f>
        <v/>
      </c>
      <c r="D19" s="211" t="str">
        <f>IF($B19="","",VLOOKUP($B19,'Lány 1 kcs B ELO'!$A$7:$O$22,15))</f>
        <v/>
      </c>
      <c r="E19" s="212" t="str">
        <f>UPPER(IF($B19="","",VLOOKUP($B19,'Lány 1 kcs B ELO'!$A$7:$O$22,2)))</f>
        <v/>
      </c>
      <c r="F19" s="213"/>
      <c r="G19" s="212" t="str">
        <f>IF($B19="","",VLOOKUP($B19,'Lány 1 kcs B ELO'!$A$7:$O$22,3))</f>
        <v/>
      </c>
      <c r="H19" s="213"/>
      <c r="I19" s="212" t="str">
        <f>IF($B19="","",VLOOKUP($B19,'Lány 1 kcs B ELO'!$A$7:$O$22,4))</f>
        <v/>
      </c>
      <c r="J19" s="208"/>
      <c r="K19" s="214"/>
      <c r="L19" s="215"/>
      <c r="M19" s="216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x14ac:dyDescent="0.25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08"/>
      <c r="B22" s="414"/>
      <c r="C22" s="414"/>
      <c r="D22" s="415" t="str">
        <f>E7</f>
        <v xml:space="preserve">SZIRJÁK </v>
      </c>
      <c r="E22" s="415"/>
      <c r="F22" s="415" t="str">
        <f>E9</f>
        <v xml:space="preserve">BELLÉR </v>
      </c>
      <c r="G22" s="415"/>
      <c r="H22" s="415" t="str">
        <f>E11</f>
        <v>SZABÓ</v>
      </c>
      <c r="I22" s="415"/>
      <c r="J22" s="208"/>
      <c r="K22" s="208"/>
      <c r="L22" s="208"/>
      <c r="M22" s="290" t="s">
        <v>79</v>
      </c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ht="18.75" customHeight="1" x14ac:dyDescent="0.25">
      <c r="A23" s="221" t="s">
        <v>68</v>
      </c>
      <c r="B23" s="406" t="str">
        <f>E7</f>
        <v xml:space="preserve">SZIRJÁK </v>
      </c>
      <c r="C23" s="406"/>
      <c r="D23" s="409"/>
      <c r="E23" s="409"/>
      <c r="F23" s="407" t="s">
        <v>324</v>
      </c>
      <c r="G23" s="408"/>
      <c r="H23" s="407" t="s">
        <v>325</v>
      </c>
      <c r="I23" s="408"/>
      <c r="J23" s="208"/>
      <c r="K23" s="208"/>
      <c r="L23" s="208"/>
      <c r="M23" s="291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ht="18.75" customHeight="1" x14ac:dyDescent="0.25">
      <c r="A24" s="221" t="s">
        <v>88</v>
      </c>
      <c r="B24" s="406" t="str">
        <f>E9</f>
        <v xml:space="preserve">BELLÉR </v>
      </c>
      <c r="C24" s="406"/>
      <c r="D24" s="407" t="s">
        <v>323</v>
      </c>
      <c r="E24" s="408"/>
      <c r="F24" s="409"/>
      <c r="G24" s="409"/>
      <c r="H24" s="407" t="s">
        <v>307</v>
      </c>
      <c r="I24" s="408"/>
      <c r="J24" s="208"/>
      <c r="K24" s="208"/>
      <c r="L24" s="208"/>
      <c r="M24" s="291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ht="18.75" customHeight="1" x14ac:dyDescent="0.25">
      <c r="A25" s="221" t="s">
        <v>91</v>
      </c>
      <c r="B25" s="406" t="str">
        <f>E11</f>
        <v>SZABÓ</v>
      </c>
      <c r="C25" s="406"/>
      <c r="D25" s="407" t="s">
        <v>326</v>
      </c>
      <c r="E25" s="408"/>
      <c r="F25" s="407" t="s">
        <v>308</v>
      </c>
      <c r="G25" s="408"/>
      <c r="H25" s="409"/>
      <c r="I25" s="409"/>
      <c r="J25" s="208"/>
      <c r="K25" s="208"/>
      <c r="L25" s="208"/>
      <c r="M25" s="291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92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ht="18.75" customHeight="1" x14ac:dyDescent="0.25">
      <c r="A27" s="208"/>
      <c r="B27" s="414"/>
      <c r="C27" s="414"/>
      <c r="D27" s="415" t="str">
        <f>E13</f>
        <v>RÉPÁSZKI</v>
      </c>
      <c r="E27" s="415"/>
      <c r="F27" s="415" t="str">
        <f>E15</f>
        <v>NAGY</v>
      </c>
      <c r="G27" s="415"/>
      <c r="H27" s="415" t="str">
        <f>E17</f>
        <v>SZÉKELY</v>
      </c>
      <c r="I27" s="415"/>
      <c r="J27" s="415" t="str">
        <f>E19</f>
        <v/>
      </c>
      <c r="K27" s="415"/>
      <c r="L27" s="208"/>
      <c r="M27" s="292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221" t="s">
        <v>115</v>
      </c>
      <c r="B28" s="406" t="str">
        <f>E13</f>
        <v>RÉPÁSZKI</v>
      </c>
      <c r="C28" s="406"/>
      <c r="D28" s="409"/>
      <c r="E28" s="409"/>
      <c r="F28" s="407" t="s">
        <v>311</v>
      </c>
      <c r="G28" s="408"/>
      <c r="H28" s="407" t="s">
        <v>313</v>
      </c>
      <c r="I28" s="408"/>
      <c r="J28" s="415"/>
      <c r="K28" s="415"/>
      <c r="L28" s="208"/>
      <c r="M28" s="291"/>
    </row>
    <row r="29" spans="1:37" ht="18.75" customHeight="1" x14ac:dyDescent="0.25">
      <c r="A29" s="221" t="s">
        <v>117</v>
      </c>
      <c r="B29" s="406" t="str">
        <f>E15</f>
        <v>NAGY</v>
      </c>
      <c r="C29" s="406"/>
      <c r="D29" s="407" t="s">
        <v>312</v>
      </c>
      <c r="E29" s="408"/>
      <c r="F29" s="409"/>
      <c r="G29" s="409"/>
      <c r="H29" s="407" t="s">
        <v>310</v>
      </c>
      <c r="I29" s="408"/>
      <c r="J29" s="422"/>
      <c r="K29" s="422"/>
      <c r="L29" s="208"/>
      <c r="M29" s="291"/>
    </row>
    <row r="30" spans="1:37" ht="18.75" customHeight="1" x14ac:dyDescent="0.25">
      <c r="A30" s="221" t="s">
        <v>120</v>
      </c>
      <c r="B30" s="406" t="str">
        <f>E17</f>
        <v>SZÉKELY</v>
      </c>
      <c r="C30" s="406"/>
      <c r="D30" s="407" t="s">
        <v>314</v>
      </c>
      <c r="E30" s="408"/>
      <c r="F30" s="407" t="s">
        <v>309</v>
      </c>
      <c r="G30" s="408"/>
      <c r="H30" s="409"/>
      <c r="I30" s="409"/>
      <c r="J30" s="422"/>
      <c r="K30" s="422"/>
      <c r="L30" s="208"/>
      <c r="M30" s="291"/>
    </row>
    <row r="31" spans="1:37" ht="18.75" customHeight="1" x14ac:dyDescent="0.25">
      <c r="A31" s="221" t="s">
        <v>128</v>
      </c>
      <c r="B31" s="406" t="str">
        <f>E19</f>
        <v/>
      </c>
      <c r="C31" s="406"/>
      <c r="D31" s="408"/>
      <c r="E31" s="408"/>
      <c r="F31" s="408"/>
      <c r="G31" s="408"/>
      <c r="H31" s="425"/>
      <c r="I31" s="425"/>
      <c r="J31" s="423"/>
      <c r="K31" s="423"/>
      <c r="L31" s="208"/>
      <c r="M31" s="291"/>
    </row>
    <row r="32" spans="1:37" ht="18.75" customHeight="1" x14ac:dyDescent="0.25">
      <c r="A32" s="293"/>
      <c r="B32" s="294"/>
      <c r="C32" s="294"/>
      <c r="D32" s="293"/>
      <c r="E32" s="293"/>
      <c r="F32" s="293"/>
      <c r="G32" s="293"/>
      <c r="H32" s="293"/>
      <c r="I32" s="293"/>
      <c r="J32" s="208"/>
      <c r="K32" s="208"/>
      <c r="L32" s="208"/>
      <c r="M32" s="295"/>
    </row>
    <row r="33" spans="1:18" x14ac:dyDescent="0.25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</row>
    <row r="34" spans="1:18" x14ac:dyDescent="0.25">
      <c r="A34" s="208" t="s">
        <v>121</v>
      </c>
      <c r="B34" s="208"/>
      <c r="C34" s="411" t="str">
        <f>IF(M23=1,B23,IF(M24=1,B24,IF(M25=1,B25,"")))</f>
        <v/>
      </c>
      <c r="D34" s="411"/>
      <c r="E34" s="209" t="s">
        <v>122</v>
      </c>
      <c r="F34" s="411" t="str">
        <f>IF(M28=1,B28,IF(M29=1,B29,IF(M30=1,B30,IF(M31=1,B31,""))))</f>
        <v/>
      </c>
      <c r="G34" s="411"/>
      <c r="H34" s="208"/>
      <c r="I34" s="222"/>
      <c r="J34" s="208"/>
      <c r="K34" s="208"/>
      <c r="L34" s="208"/>
      <c r="M34" s="208"/>
    </row>
    <row r="35" spans="1:18" x14ac:dyDescent="0.25">
      <c r="A35" s="208"/>
      <c r="B35" s="208"/>
      <c r="C35" s="208"/>
      <c r="D35" s="208"/>
      <c r="E35" s="208"/>
      <c r="F35" s="209"/>
      <c r="G35" s="209"/>
      <c r="H35" s="208"/>
      <c r="I35" s="208"/>
      <c r="J35" s="208"/>
      <c r="K35" s="208"/>
      <c r="L35" s="208"/>
      <c r="M35" s="208"/>
    </row>
    <row r="36" spans="1:18" x14ac:dyDescent="0.25">
      <c r="A36" s="208" t="s">
        <v>123</v>
      </c>
      <c r="B36" s="208"/>
      <c r="C36" s="411" t="str">
        <f>IF(M23=2,B23,IF(M24=2,B24,IF(M25=2,B25,"")))</f>
        <v/>
      </c>
      <c r="D36" s="411"/>
      <c r="E36" s="209" t="s">
        <v>122</v>
      </c>
      <c r="F36" s="411" t="str">
        <f>IF(M28=2,B28,IF(M29=2,B29,IF(M30=2,B30,IF(M31=2,B31,""))))</f>
        <v/>
      </c>
      <c r="G36" s="411"/>
      <c r="H36" s="208"/>
      <c r="I36" s="222"/>
      <c r="J36" s="208"/>
      <c r="K36" s="208"/>
      <c r="L36" s="208"/>
      <c r="M36" s="208"/>
    </row>
    <row r="37" spans="1:18" x14ac:dyDescent="0.25">
      <c r="A37" s="208"/>
      <c r="B37" s="208"/>
      <c r="C37" s="209"/>
      <c r="D37" s="209"/>
      <c r="E37" s="209"/>
      <c r="F37" s="209"/>
      <c r="G37" s="209"/>
      <c r="H37" s="208"/>
      <c r="I37" s="208"/>
      <c r="J37" s="208"/>
      <c r="K37" s="208"/>
      <c r="L37" s="208"/>
      <c r="M37" s="208"/>
    </row>
    <row r="38" spans="1:18" x14ac:dyDescent="0.25">
      <c r="A38" s="208" t="s">
        <v>124</v>
      </c>
      <c r="B38" s="208"/>
      <c r="C38" s="411" t="str">
        <f>IF(M23=3,B23,IF(M24=3,B24,IF(M25=3,B25,"")))</f>
        <v/>
      </c>
      <c r="D38" s="411"/>
      <c r="E38" s="209" t="s">
        <v>122</v>
      </c>
      <c r="F38" s="411" t="str">
        <f>IF(M28=3,B28,IF(M29=3,B29,IF(M30=3,B30,IF(M31=3,B31,""))))</f>
        <v/>
      </c>
      <c r="G38" s="411"/>
      <c r="H38" s="208"/>
      <c r="I38" s="222"/>
      <c r="J38" s="208"/>
      <c r="K38" s="208"/>
      <c r="L38" s="208"/>
      <c r="M38" s="208"/>
    </row>
    <row r="39" spans="1:18" x14ac:dyDescent="0.25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</row>
    <row r="40" spans="1:18" x14ac:dyDescent="0.25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22"/>
      <c r="M40" s="208"/>
    </row>
    <row r="41" spans="1:18" x14ac:dyDescent="0.25">
      <c r="A41" s="223" t="s">
        <v>77</v>
      </c>
      <c r="B41" s="224"/>
      <c r="C41" s="225"/>
      <c r="D41" s="226" t="s">
        <v>95</v>
      </c>
      <c r="E41" s="227" t="s">
        <v>96</v>
      </c>
      <c r="F41" s="228"/>
      <c r="G41" s="226" t="s">
        <v>95</v>
      </c>
      <c r="H41" s="227" t="s">
        <v>97</v>
      </c>
      <c r="I41" s="229"/>
      <c r="J41" s="227" t="s">
        <v>98</v>
      </c>
      <c r="K41" s="230" t="s">
        <v>99</v>
      </c>
      <c r="L41" s="30"/>
      <c r="M41" s="228"/>
      <c r="P41" s="233"/>
      <c r="Q41" s="233"/>
      <c r="R41" s="193"/>
    </row>
    <row r="42" spans="1:18" x14ac:dyDescent="0.25">
      <c r="A42" s="234" t="s">
        <v>100</v>
      </c>
      <c r="B42" s="235"/>
      <c r="C42" s="236"/>
      <c r="D42" s="237">
        <v>1</v>
      </c>
      <c r="E42" s="413" t="str">
        <f>IF(D42&gt;$R$44,0,UPPER(VLOOKUP(D42,'Lány 1 kcs B ELO'!$A$7:$Q$134,2)))</f>
        <v>NAGY</v>
      </c>
      <c r="F42" s="413"/>
      <c r="G42" s="238" t="s">
        <v>101</v>
      </c>
      <c r="H42" s="235"/>
      <c r="I42" s="239"/>
      <c r="J42" s="240"/>
      <c r="K42" s="241" t="s">
        <v>102</v>
      </c>
      <c r="L42" s="242"/>
      <c r="M42" s="260"/>
      <c r="P42" s="194"/>
      <c r="Q42" s="194"/>
      <c r="R42" s="244"/>
    </row>
    <row r="43" spans="1:18" x14ac:dyDescent="0.25">
      <c r="A43" s="245" t="s">
        <v>103</v>
      </c>
      <c r="B43" s="246"/>
      <c r="C43" s="247"/>
      <c r="D43" s="248">
        <v>2</v>
      </c>
      <c r="E43" s="405" t="str">
        <f>IF(D43&gt;$R$44,0,UPPER(VLOOKUP(D43,'Lány 1 kcs B ELO'!$A$7:$Q$134,2)))</f>
        <v xml:space="preserve">FABÓ </v>
      </c>
      <c r="F43" s="405"/>
      <c r="G43" s="249" t="s">
        <v>104</v>
      </c>
      <c r="H43" s="250"/>
      <c r="I43" s="251"/>
      <c r="J43" s="252"/>
      <c r="K43" s="253"/>
      <c r="L43" s="222"/>
      <c r="M43" s="254"/>
      <c r="P43" s="244"/>
      <c r="Q43" s="255"/>
      <c r="R43" s="244"/>
    </row>
    <row r="44" spans="1:18" x14ac:dyDescent="0.25">
      <c r="A44" s="256"/>
      <c r="B44" s="257"/>
      <c r="C44" s="258"/>
      <c r="D44" s="248"/>
      <c r="E44" s="259"/>
      <c r="F44" s="208"/>
      <c r="G44" s="249" t="s">
        <v>105</v>
      </c>
      <c r="H44" s="250"/>
      <c r="I44" s="251"/>
      <c r="J44" s="252"/>
      <c r="K44" s="241" t="s">
        <v>106</v>
      </c>
      <c r="L44" s="242"/>
      <c r="M44" s="260"/>
      <c r="P44" s="194"/>
      <c r="Q44" s="194"/>
      <c r="R44" s="277">
        <f>MIN(4,'Lány 1 kcs B ELO'!Q2)</f>
        <v>4</v>
      </c>
    </row>
    <row r="45" spans="1:18" x14ac:dyDescent="0.25">
      <c r="A45" s="261"/>
      <c r="B45" s="262"/>
      <c r="C45" s="263"/>
      <c r="D45" s="248"/>
      <c r="E45" s="259"/>
      <c r="F45" s="208"/>
      <c r="G45" s="249" t="s">
        <v>107</v>
      </c>
      <c r="H45" s="250"/>
      <c r="I45" s="251"/>
      <c r="J45" s="252"/>
      <c r="K45" s="264"/>
      <c r="L45" s="208"/>
      <c r="M45" s="243"/>
      <c r="P45" s="244"/>
      <c r="Q45" s="255"/>
      <c r="R45" s="244"/>
    </row>
    <row r="46" spans="1:18" x14ac:dyDescent="0.25">
      <c r="A46" s="265"/>
      <c r="B46" s="49"/>
      <c r="C46" s="266"/>
      <c r="D46" s="248"/>
      <c r="E46" s="259"/>
      <c r="F46" s="208"/>
      <c r="G46" s="249" t="s">
        <v>108</v>
      </c>
      <c r="H46" s="250"/>
      <c r="I46" s="251"/>
      <c r="J46" s="252"/>
      <c r="K46" s="245"/>
      <c r="L46" s="222"/>
      <c r="M46" s="254"/>
      <c r="P46" s="244"/>
      <c r="Q46" s="255"/>
      <c r="R46" s="244"/>
    </row>
    <row r="47" spans="1:18" x14ac:dyDescent="0.25">
      <c r="A47" s="267"/>
      <c r="B47" s="14"/>
      <c r="C47" s="263"/>
      <c r="D47" s="248"/>
      <c r="E47" s="259"/>
      <c r="F47" s="208"/>
      <c r="G47" s="249" t="s">
        <v>109</v>
      </c>
      <c r="H47" s="250"/>
      <c r="I47" s="251"/>
      <c r="J47" s="252"/>
      <c r="K47" s="241" t="s">
        <v>33</v>
      </c>
      <c r="L47" s="242"/>
      <c r="M47" s="260"/>
      <c r="P47" s="194"/>
      <c r="Q47" s="194"/>
      <c r="R47" s="244"/>
    </row>
    <row r="48" spans="1:18" x14ac:dyDescent="0.25">
      <c r="A48" s="267"/>
      <c r="B48" s="14"/>
      <c r="C48" s="268"/>
      <c r="D48" s="248"/>
      <c r="E48" s="259"/>
      <c r="F48" s="208"/>
      <c r="G48" s="249" t="s">
        <v>110</v>
      </c>
      <c r="H48" s="250"/>
      <c r="I48" s="251"/>
      <c r="J48" s="252"/>
      <c r="K48" s="264"/>
      <c r="L48" s="208"/>
      <c r="M48" s="243"/>
      <c r="P48" s="244"/>
      <c r="Q48" s="255"/>
      <c r="R48" s="244"/>
    </row>
    <row r="49" spans="1:18" x14ac:dyDescent="0.25">
      <c r="A49" s="269"/>
      <c r="B49" s="270"/>
      <c r="C49" s="271"/>
      <c r="D49" s="272"/>
      <c r="E49" s="273"/>
      <c r="F49" s="222"/>
      <c r="G49" s="274" t="s">
        <v>111</v>
      </c>
      <c r="H49" s="246"/>
      <c r="I49" s="275"/>
      <c r="J49" s="276"/>
      <c r="K49" s="245">
        <f>L4</f>
        <v>0</v>
      </c>
      <c r="L49" s="222"/>
      <c r="M49" s="254"/>
      <c r="P49" s="244"/>
      <c r="Q49" s="255"/>
      <c r="R49" s="277"/>
    </row>
  </sheetData>
  <sheetProtection selectLockedCells="1" selectUnlockedCells="1"/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90" priority="2" stopIfTrue="1" operator="equal">
      <formula>"Bye"</formula>
    </cfRule>
  </conditionalFormatting>
  <conditionalFormatting sqref="R44 R49">
    <cfRule type="expression" dxfId="89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7">
    <tabColor theme="9" tint="-0.249977111117893"/>
  </sheetPr>
  <dimension ref="A1:AS140"/>
  <sheetViews>
    <sheetView showZeros="0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1" customWidth="1"/>
    <col min="11" max="11" width="10.6640625" customWidth="1"/>
    <col min="12" max="12" width="1.6640625" style="301" customWidth="1"/>
    <col min="13" max="13" width="10.6640625" customWidth="1"/>
    <col min="14" max="14" width="1.6640625" style="302" customWidth="1"/>
    <col min="15" max="15" width="10.6640625" customWidth="1"/>
    <col min="16" max="16" width="1.6640625" style="301" customWidth="1"/>
    <col min="17" max="17" width="10.6640625" customWidth="1"/>
    <col min="18" max="18" width="1.6640625" style="302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18" customWidth="1"/>
  </cols>
  <sheetData>
    <row r="1" spans="1:45" ht="21.75" customHeight="1" x14ac:dyDescent="0.25">
      <c r="A1" s="303" t="str">
        <f>Altalanos!$A$6</f>
        <v>Diákolimpia 2026</v>
      </c>
      <c r="B1" s="303"/>
      <c r="C1" s="173"/>
      <c r="D1" s="173"/>
      <c r="E1" s="173"/>
      <c r="F1" s="173"/>
      <c r="G1" s="173"/>
      <c r="H1" s="303"/>
      <c r="I1" s="175"/>
      <c r="J1" s="176"/>
      <c r="K1" s="174" t="s">
        <v>29</v>
      </c>
      <c r="L1" s="177"/>
      <c r="M1" s="178"/>
      <c r="N1" s="176"/>
      <c r="O1" s="176"/>
      <c r="P1" s="176"/>
      <c r="Q1" s="173"/>
      <c r="R1" s="176"/>
      <c r="S1" s="304"/>
      <c r="T1" s="305"/>
      <c r="U1" s="305"/>
      <c r="V1" s="305"/>
      <c r="W1" s="305"/>
      <c r="X1" s="305"/>
      <c r="Y1" s="305"/>
      <c r="Z1" s="305"/>
      <c r="AA1" s="305"/>
      <c r="AB1" s="181" t="e">
        <f>IF($Y$5=1,CONCATENATE(VLOOKUP($Y$3,$AA$2:$AH$14,2)),CONCATENATE(VLOOKUP($Y$3,$AA$16:$AH$25,2)))</f>
        <v>#N/A</v>
      </c>
      <c r="AC1" s="181" t="e">
        <f>IF($Y$5=1,CONCATENATE(VLOOKUP($Y$3,$AA$2:$AH$14,3)),CONCATENATE(VLOOKUP($Y$3,$AA$16:$AH$25,3)))</f>
        <v>#N/A</v>
      </c>
      <c r="AD1" s="181" t="e">
        <f>IF($Y$5=1,CONCATENATE(VLOOKUP($Y$3,$AA$2:$AH$14,4)),CONCATENATE(VLOOKUP($Y$3,$AA$16:$AH$25,4)))</f>
        <v>#N/A</v>
      </c>
      <c r="AE1" s="181" t="e">
        <f>IF($Y$5=1,CONCATENATE(VLOOKUP($Y$3,$AA$2:$AH$14,5)),CONCATENATE(VLOOKUP($Y$3,$AA$16:$AH$25,5)))</f>
        <v>#N/A</v>
      </c>
      <c r="AF1" s="181" t="e">
        <f>IF($Y$5=1,CONCATENATE(VLOOKUP($Y$3,$AA$2:$AH$14,6)),CONCATENATE(VLOOKUP($Y$3,$AA$16:$AH$25,6)))</f>
        <v>#N/A</v>
      </c>
      <c r="AG1" s="181" t="e">
        <f>IF($Y$5=1,CONCATENATE(VLOOKUP($Y$3,$AA$2:$AH$14,7)),CONCATENATE(VLOOKUP($Y$3,$AA$16:$AH$25,7)))</f>
        <v>#N/A</v>
      </c>
      <c r="AH1" s="181" t="e">
        <f>IF($Y$5=1,CONCATENATE(VLOOKUP($Y$3,$AA$2:$AH$14,8)),CONCATENATE(VLOOKUP($Y$3,$AA$16:$AH$25,8)))</f>
        <v>#N/A</v>
      </c>
      <c r="AI1" s="293"/>
      <c r="AJ1" s="293"/>
      <c r="AK1" s="293"/>
    </row>
    <row r="2" spans="1:45" x14ac:dyDescent="0.25">
      <c r="A2" s="182" t="s">
        <v>30</v>
      </c>
      <c r="B2" s="183"/>
      <c r="C2" s="183"/>
      <c r="D2" s="183"/>
      <c r="E2" s="394" t="str">
        <f>Altalanos!$B$8</f>
        <v>Lány 1 kcs. B</v>
      </c>
      <c r="F2" s="183"/>
      <c r="G2" s="184"/>
      <c r="H2" s="185"/>
      <c r="I2" s="185"/>
      <c r="J2" s="186"/>
      <c r="K2" s="177"/>
      <c r="L2" s="177"/>
      <c r="M2" s="177"/>
      <c r="N2" s="186"/>
      <c r="O2" s="185"/>
      <c r="P2" s="186"/>
      <c r="Q2" s="185"/>
      <c r="R2" s="186"/>
      <c r="S2" s="306"/>
      <c r="T2" s="218"/>
      <c r="U2" s="218"/>
      <c r="V2" s="218"/>
      <c r="W2" s="218"/>
      <c r="X2" s="218"/>
      <c r="Y2" s="189"/>
      <c r="Z2" s="190"/>
      <c r="AA2" s="190" t="s">
        <v>68</v>
      </c>
      <c r="AB2" s="191">
        <v>300</v>
      </c>
      <c r="AC2" s="191">
        <v>250</v>
      </c>
      <c r="AD2" s="191">
        <v>200</v>
      </c>
      <c r="AE2" s="191">
        <v>150</v>
      </c>
      <c r="AF2" s="191">
        <v>120</v>
      </c>
      <c r="AG2" s="191">
        <v>90</v>
      </c>
      <c r="AH2" s="191">
        <v>40</v>
      </c>
      <c r="AI2" s="208"/>
      <c r="AJ2" s="208"/>
      <c r="AK2" s="208"/>
      <c r="AL2" s="218"/>
      <c r="AM2" s="218"/>
      <c r="AN2" s="218"/>
      <c r="AO2" s="218"/>
      <c r="AP2" s="218"/>
      <c r="AQ2" s="218"/>
      <c r="AR2" s="218"/>
      <c r="AS2" s="218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92"/>
      <c r="K3" s="50" t="s">
        <v>34</v>
      </c>
      <c r="L3" s="192"/>
      <c r="M3" s="50"/>
      <c r="N3" s="192"/>
      <c r="O3" s="50"/>
      <c r="P3" s="192"/>
      <c r="Q3" s="50"/>
      <c r="R3" s="51" t="s">
        <v>35</v>
      </c>
      <c r="S3" s="307"/>
      <c r="T3" s="308"/>
      <c r="U3" s="308"/>
      <c r="V3" s="308"/>
      <c r="W3" s="308"/>
      <c r="X3" s="308"/>
      <c r="Y3" s="190" t="str">
        <f>IF(K4="OB","A",IF(K4="IX","W",IF(K4="","",K4)))</f>
        <v/>
      </c>
      <c r="Z3" s="190"/>
      <c r="AA3" s="190" t="s">
        <v>88</v>
      </c>
      <c r="AB3" s="191">
        <v>280</v>
      </c>
      <c r="AC3" s="191">
        <v>230</v>
      </c>
      <c r="AD3" s="191">
        <v>180</v>
      </c>
      <c r="AE3" s="191">
        <v>140</v>
      </c>
      <c r="AF3" s="191">
        <v>80</v>
      </c>
      <c r="AG3" s="191">
        <v>0</v>
      </c>
      <c r="AH3" s="191">
        <v>0</v>
      </c>
      <c r="AI3" s="208"/>
      <c r="AJ3" s="208"/>
      <c r="AK3" s="208"/>
      <c r="AL3" s="308"/>
      <c r="AM3" s="308"/>
      <c r="AN3" s="308"/>
      <c r="AO3" s="308"/>
      <c r="AP3" s="308"/>
      <c r="AQ3" s="308"/>
      <c r="AR3" s="308"/>
      <c r="AS3" s="308"/>
    </row>
    <row r="4" spans="1:45" ht="11.25" customHeight="1" x14ac:dyDescent="0.25">
      <c r="A4" s="417">
        <f>Altalanos!$A$10</f>
        <v>0</v>
      </c>
      <c r="B4" s="417"/>
      <c r="C4" s="417"/>
      <c r="D4" s="196"/>
      <c r="E4" s="197"/>
      <c r="F4" s="197"/>
      <c r="G4" s="197">
        <f>Altalanos!$C$10</f>
        <v>0</v>
      </c>
      <c r="H4" s="309"/>
      <c r="I4" s="197"/>
      <c r="J4" s="199"/>
      <c r="K4" s="198"/>
      <c r="L4" s="199"/>
      <c r="M4" s="310"/>
      <c r="N4" s="199"/>
      <c r="O4" s="197"/>
      <c r="P4" s="199"/>
      <c r="Q4" s="197"/>
      <c r="R4" s="200">
        <f>Altalanos!$E$10</f>
        <v>0</v>
      </c>
      <c r="S4" s="311"/>
      <c r="T4" s="312"/>
      <c r="U4" s="312"/>
      <c r="V4" s="312"/>
      <c r="W4" s="312"/>
      <c r="X4" s="312"/>
      <c r="Y4" s="190"/>
      <c r="Z4" s="190"/>
      <c r="AA4" s="190" t="s">
        <v>71</v>
      </c>
      <c r="AB4" s="191">
        <v>250</v>
      </c>
      <c r="AC4" s="191">
        <v>200</v>
      </c>
      <c r="AD4" s="191">
        <v>150</v>
      </c>
      <c r="AE4" s="191">
        <v>120</v>
      </c>
      <c r="AF4" s="191">
        <v>90</v>
      </c>
      <c r="AG4" s="191">
        <v>60</v>
      </c>
      <c r="AH4" s="191">
        <v>25</v>
      </c>
      <c r="AI4" s="208"/>
      <c r="AJ4" s="208"/>
      <c r="AK4" s="208"/>
      <c r="AL4" s="312"/>
      <c r="AM4" s="312"/>
      <c r="AN4" s="312"/>
      <c r="AO4" s="312"/>
      <c r="AP4" s="312"/>
      <c r="AQ4" s="312"/>
      <c r="AR4" s="312"/>
      <c r="AS4" s="312"/>
    </row>
    <row r="5" spans="1:45" x14ac:dyDescent="0.25">
      <c r="A5" s="262"/>
      <c r="B5" s="313" t="s">
        <v>135</v>
      </c>
      <c r="C5" s="314" t="s">
        <v>77</v>
      </c>
      <c r="D5" s="313" t="s">
        <v>136</v>
      </c>
      <c r="E5" s="313" t="s">
        <v>137</v>
      </c>
      <c r="F5" s="315" t="s">
        <v>25</v>
      </c>
      <c r="G5" s="315" t="s">
        <v>26</v>
      </c>
      <c r="H5" s="315"/>
      <c r="I5" s="315" t="s">
        <v>37</v>
      </c>
      <c r="J5" s="315"/>
      <c r="K5" s="313" t="s">
        <v>138</v>
      </c>
      <c r="L5" s="316"/>
      <c r="M5" s="313" t="s">
        <v>121</v>
      </c>
      <c r="N5" s="316"/>
      <c r="O5" s="313" t="s">
        <v>139</v>
      </c>
      <c r="P5" s="316"/>
      <c r="Q5" s="313"/>
      <c r="R5" s="317"/>
      <c r="S5" s="307"/>
      <c r="T5" s="308"/>
      <c r="U5" s="308"/>
      <c r="V5" s="308"/>
      <c r="W5" s="308"/>
      <c r="X5" s="308"/>
      <c r="Y5" s="190">
        <f>IF(OR(Altalanos!$A$8="F1",Altalanos!$A$8="F2",Altalanos!$A$8="N1",Altalanos!$A$8="N2"),1,2)</f>
        <v>2</v>
      </c>
      <c r="Z5" s="190"/>
      <c r="AA5" s="190" t="s">
        <v>74</v>
      </c>
      <c r="AB5" s="191">
        <v>200</v>
      </c>
      <c r="AC5" s="191">
        <v>150</v>
      </c>
      <c r="AD5" s="191">
        <v>120</v>
      </c>
      <c r="AE5" s="191">
        <v>90</v>
      </c>
      <c r="AF5" s="191">
        <v>60</v>
      </c>
      <c r="AG5" s="191">
        <v>40</v>
      </c>
      <c r="AH5" s="191">
        <v>15</v>
      </c>
      <c r="AI5" s="208"/>
      <c r="AJ5" s="208"/>
      <c r="AK5" s="208"/>
      <c r="AL5" s="308"/>
      <c r="AM5" s="308"/>
      <c r="AN5" s="308"/>
      <c r="AO5" s="308"/>
      <c r="AP5" s="308"/>
      <c r="AQ5" s="308"/>
      <c r="AR5" s="308"/>
      <c r="AS5" s="308"/>
    </row>
    <row r="6" spans="1:45" ht="11.1" customHeight="1" x14ac:dyDescent="0.25">
      <c r="A6" s="318"/>
      <c r="B6" s="319"/>
      <c r="C6" s="319"/>
      <c r="D6" s="319"/>
      <c r="E6" s="319"/>
      <c r="F6" s="318" t="str">
        <f>IF(Y3="","",CONCATENATE(VLOOKUP(Y3,AB1:AH1,4)," pont"))</f>
        <v/>
      </c>
      <c r="G6" s="320"/>
      <c r="H6" s="6"/>
      <c r="I6" s="320"/>
      <c r="J6" s="321"/>
      <c r="K6" s="319" t="str">
        <f>IF(Y3="","",CONCATENATE(VLOOKUP(Y3,AB1:AH1,3)," pont"))</f>
        <v/>
      </c>
      <c r="L6" s="321"/>
      <c r="M6" s="319" t="str">
        <f>IF(Y3="","",CONCATENATE(VLOOKUP(Y3,AB1:AH1,2)," pont"))</f>
        <v/>
      </c>
      <c r="N6" s="321"/>
      <c r="O6" s="319" t="str">
        <f>IF(Y3="","",CONCATENATE(VLOOKUP(Y3,AB1:AH1,1)," pont"))</f>
        <v/>
      </c>
      <c r="P6" s="321"/>
      <c r="Q6" s="319"/>
      <c r="R6" s="322"/>
      <c r="S6" s="307"/>
      <c r="T6" s="308"/>
      <c r="U6" s="308"/>
      <c r="V6" s="308"/>
      <c r="W6" s="308"/>
      <c r="X6" s="308"/>
      <c r="Y6" s="190"/>
      <c r="Z6" s="190"/>
      <c r="AA6" s="190" t="s">
        <v>84</v>
      </c>
      <c r="AB6" s="191">
        <v>150</v>
      </c>
      <c r="AC6" s="191">
        <v>120</v>
      </c>
      <c r="AD6" s="191">
        <v>90</v>
      </c>
      <c r="AE6" s="191">
        <v>60</v>
      </c>
      <c r="AF6" s="191">
        <v>40</v>
      </c>
      <c r="AG6" s="191">
        <v>25</v>
      </c>
      <c r="AH6" s="191">
        <v>10</v>
      </c>
      <c r="AI6" s="208"/>
      <c r="AJ6" s="208"/>
      <c r="AK6" s="208"/>
      <c r="AL6" s="308"/>
      <c r="AM6" s="308"/>
      <c r="AN6" s="308"/>
      <c r="AO6" s="308"/>
      <c r="AP6" s="308"/>
      <c r="AQ6" s="308"/>
      <c r="AR6" s="308"/>
      <c r="AS6" s="308"/>
    </row>
    <row r="7" spans="1:45" ht="12.9" customHeight="1" x14ac:dyDescent="0.25">
      <c r="A7" s="323">
        <v>1</v>
      </c>
      <c r="B7" s="324">
        <f>IF($E7="","",VLOOKUP($E7,'Lány 1 kcs B ELO'!$A$7:$O$22,14))</f>
        <v>0</v>
      </c>
      <c r="C7" s="211">
        <f>IF($E7="","",VLOOKUP($E7,'Lány 1 kcs B ELO'!$A$7:$O$22,15))</f>
        <v>0</v>
      </c>
      <c r="D7" s="211">
        <f>IF($E7="","",VLOOKUP($E7,'Lány 1 kcs B ELO'!$A$7:$O$22,5))</f>
        <v>0</v>
      </c>
      <c r="E7" s="325">
        <v>11</v>
      </c>
      <c r="F7" s="285" t="str">
        <f>UPPER(IF($E7="","",VLOOKUP($E7,'Lány 1 kcs B ELO'!$A$7:$O$22,2)))</f>
        <v xml:space="preserve">ROSICZKY </v>
      </c>
      <c r="G7" s="285" t="str">
        <f>IF($E7="","",VLOOKUP($E7,'Lány 1 kcs B ELO'!$A$7:$O$22,3))</f>
        <v>Kendra</v>
      </c>
      <c r="H7" s="285"/>
      <c r="I7" s="285" t="str">
        <f>IF($E7="","",VLOOKUP($E7,'Lány 1 kcs B ELO'!$A$7:$O$22,4))</f>
        <v>Hatvani Szent István Sportiskolai Általános Iskola</v>
      </c>
      <c r="J7" s="326"/>
      <c r="K7" s="327"/>
      <c r="L7" s="327"/>
      <c r="M7" s="327"/>
      <c r="N7" s="327"/>
      <c r="O7" s="328"/>
      <c r="P7" s="329"/>
      <c r="Q7" s="330"/>
      <c r="R7" s="331"/>
      <c r="S7" s="332"/>
      <c r="T7" s="332"/>
      <c r="U7" s="333" t="str">
        <f>Birók!P21</f>
        <v>Bíró</v>
      </c>
      <c r="V7" s="332"/>
      <c r="W7" s="332"/>
      <c r="X7" s="332"/>
      <c r="Y7" s="190"/>
      <c r="Z7" s="190"/>
      <c r="AA7" s="190" t="s">
        <v>85</v>
      </c>
      <c r="AB7" s="191">
        <v>120</v>
      </c>
      <c r="AC7" s="191">
        <v>90</v>
      </c>
      <c r="AD7" s="191">
        <v>60</v>
      </c>
      <c r="AE7" s="191">
        <v>40</v>
      </c>
      <c r="AF7" s="191">
        <v>25</v>
      </c>
      <c r="AG7" s="191">
        <v>10</v>
      </c>
      <c r="AH7" s="191">
        <v>5</v>
      </c>
      <c r="AI7" s="208"/>
      <c r="AJ7" s="208"/>
      <c r="AK7" s="208"/>
      <c r="AL7" s="332"/>
      <c r="AM7" s="332"/>
      <c r="AN7" s="332"/>
      <c r="AO7" s="332"/>
      <c r="AP7" s="332"/>
      <c r="AQ7" s="332"/>
      <c r="AR7" s="332"/>
      <c r="AS7" s="332"/>
    </row>
    <row r="8" spans="1:45" ht="12.9" customHeight="1" x14ac:dyDescent="0.25">
      <c r="A8" s="334"/>
      <c r="B8" s="335"/>
      <c r="C8" s="336"/>
      <c r="D8" s="336"/>
      <c r="E8" s="335"/>
      <c r="F8" s="327"/>
      <c r="G8" s="327"/>
      <c r="H8" s="337"/>
      <c r="I8" s="338" t="s">
        <v>140</v>
      </c>
      <c r="J8" s="339" t="s">
        <v>333</v>
      </c>
      <c r="K8" s="340" t="str">
        <f>UPPER(IF(OR(J8="a",J8="as"),F7,IF(OR(J8="b",J8="bs"),F9,0)))</f>
        <v xml:space="preserve">ROSICZKY </v>
      </c>
      <c r="L8" s="340"/>
      <c r="M8" s="327"/>
      <c r="N8" s="327"/>
      <c r="O8" s="328"/>
      <c r="P8" s="329"/>
      <c r="Q8" s="330"/>
      <c r="R8" s="331"/>
      <c r="S8" s="332"/>
      <c r="T8" s="332"/>
      <c r="U8" s="341" t="str">
        <f>Birók!P22</f>
        <v xml:space="preserve"> </v>
      </c>
      <c r="V8" s="332"/>
      <c r="W8" s="332"/>
      <c r="X8" s="332"/>
      <c r="Y8" s="190"/>
      <c r="Z8" s="190"/>
      <c r="AA8" s="190" t="s">
        <v>86</v>
      </c>
      <c r="AB8" s="191">
        <v>90</v>
      </c>
      <c r="AC8" s="191">
        <v>60</v>
      </c>
      <c r="AD8" s="191">
        <v>40</v>
      </c>
      <c r="AE8" s="191">
        <v>25</v>
      </c>
      <c r="AF8" s="191">
        <v>10</v>
      </c>
      <c r="AG8" s="191">
        <v>5</v>
      </c>
      <c r="AH8" s="191">
        <v>2</v>
      </c>
      <c r="AI8" s="208"/>
      <c r="AJ8" s="208"/>
      <c r="AK8" s="208"/>
      <c r="AL8" s="332"/>
      <c r="AM8" s="332"/>
      <c r="AN8" s="332"/>
      <c r="AO8" s="332"/>
      <c r="AP8" s="332"/>
      <c r="AQ8" s="332"/>
      <c r="AR8" s="332"/>
      <c r="AS8" s="332"/>
    </row>
    <row r="9" spans="1:45" ht="12.9" customHeight="1" x14ac:dyDescent="0.25">
      <c r="A9" s="334">
        <v>2</v>
      </c>
      <c r="B9" s="324">
        <f>IF($E9="","",VLOOKUP($E9,'Lány 1 kcs B ELO'!$A$7:$O$22,14))</f>
        <v>0</v>
      </c>
      <c r="C9" s="211">
        <f>IF($E9="","",VLOOKUP($E9,'Lány 1 kcs B ELO'!$A$7:$O$22,15))</f>
        <v>0</v>
      </c>
      <c r="D9" s="211">
        <f>IF($E9="","",VLOOKUP($E9,'Lány 1 kcs B ELO'!$A$7:$O$22,5))</f>
        <v>0</v>
      </c>
      <c r="E9" s="325">
        <v>17</v>
      </c>
      <c r="F9" s="212" t="s">
        <v>300</v>
      </c>
      <c r="G9" s="212" t="s">
        <v>186</v>
      </c>
      <c r="H9" s="212"/>
      <c r="I9" s="212"/>
      <c r="J9" s="342"/>
      <c r="K9" s="348" t="s">
        <v>305</v>
      </c>
      <c r="L9" s="343"/>
      <c r="M9" s="327"/>
      <c r="N9" s="327"/>
      <c r="O9" s="328"/>
      <c r="P9" s="329"/>
      <c r="Q9" s="330"/>
      <c r="R9" s="331"/>
      <c r="S9" s="332"/>
      <c r="T9" s="332"/>
      <c r="U9" s="341" t="str">
        <f>Birók!P23</f>
        <v xml:space="preserve"> </v>
      </c>
      <c r="V9" s="332"/>
      <c r="W9" s="332"/>
      <c r="X9" s="332"/>
      <c r="Y9" s="190"/>
      <c r="Z9" s="190"/>
      <c r="AA9" s="190" t="s">
        <v>87</v>
      </c>
      <c r="AB9" s="191">
        <v>60</v>
      </c>
      <c r="AC9" s="191">
        <v>40</v>
      </c>
      <c r="AD9" s="191">
        <v>25</v>
      </c>
      <c r="AE9" s="191">
        <v>10</v>
      </c>
      <c r="AF9" s="191">
        <v>5</v>
      </c>
      <c r="AG9" s="191">
        <v>2</v>
      </c>
      <c r="AH9" s="191">
        <v>1</v>
      </c>
      <c r="AI9" s="208"/>
      <c r="AJ9" s="208"/>
      <c r="AK9" s="208"/>
      <c r="AL9" s="332"/>
      <c r="AM9" s="332"/>
      <c r="AN9" s="332"/>
      <c r="AO9" s="332"/>
      <c r="AP9" s="332"/>
      <c r="AQ9" s="332"/>
      <c r="AR9" s="332"/>
      <c r="AS9" s="332"/>
    </row>
    <row r="10" spans="1:45" ht="12.9" customHeight="1" x14ac:dyDescent="0.25">
      <c r="A10" s="334"/>
      <c r="B10" s="335"/>
      <c r="C10" s="336"/>
      <c r="D10" s="336"/>
      <c r="E10" s="344"/>
      <c r="F10" s="327"/>
      <c r="G10" s="327"/>
      <c r="H10" s="337"/>
      <c r="I10" s="327"/>
      <c r="J10" s="345"/>
      <c r="K10" s="338" t="s">
        <v>140</v>
      </c>
      <c r="L10" s="346" t="s">
        <v>333</v>
      </c>
      <c r="M10" s="340" t="str">
        <f>UPPER(IF(OR(L10="a",L10="as"),K8,IF(OR(L10="b",L10="bs"),K12,0)))</f>
        <v xml:space="preserve">ROSICZKY </v>
      </c>
      <c r="N10" s="347"/>
      <c r="O10" s="348"/>
      <c r="P10" s="348"/>
      <c r="Q10" s="330"/>
      <c r="R10" s="331"/>
      <c r="S10" s="332"/>
      <c r="T10" s="332"/>
      <c r="U10" s="341" t="str">
        <f>Birók!P24</f>
        <v xml:space="preserve"> </v>
      </c>
      <c r="V10" s="332"/>
      <c r="W10" s="332"/>
      <c r="X10" s="332"/>
      <c r="Y10" s="190"/>
      <c r="Z10" s="190"/>
      <c r="AA10" s="190" t="s">
        <v>89</v>
      </c>
      <c r="AB10" s="191">
        <v>40</v>
      </c>
      <c r="AC10" s="191">
        <v>25</v>
      </c>
      <c r="AD10" s="191">
        <v>15</v>
      </c>
      <c r="AE10" s="191">
        <v>7</v>
      </c>
      <c r="AF10" s="191">
        <v>4</v>
      </c>
      <c r="AG10" s="191">
        <v>1</v>
      </c>
      <c r="AH10" s="191">
        <v>0</v>
      </c>
      <c r="AI10" s="208"/>
      <c r="AJ10" s="208"/>
      <c r="AK10" s="208"/>
      <c r="AL10" s="332"/>
      <c r="AM10" s="332"/>
      <c r="AN10" s="332"/>
      <c r="AO10" s="332"/>
      <c r="AP10" s="332"/>
      <c r="AQ10" s="332"/>
      <c r="AR10" s="332"/>
      <c r="AS10" s="332"/>
    </row>
    <row r="11" spans="1:45" ht="12.9" customHeight="1" x14ac:dyDescent="0.25">
      <c r="A11" s="334">
        <v>3</v>
      </c>
      <c r="B11" s="324">
        <f>IF($E11="","",VLOOKUP($E11,'Lány 1 kcs B ELO'!$A$7:$O$22,14))</f>
        <v>0</v>
      </c>
      <c r="C11" s="211">
        <f>IF($E11="","",VLOOKUP($E11,'Lány 1 kcs B ELO'!$A$7:$O$22,15))</f>
        <v>0</v>
      </c>
      <c r="D11" s="211">
        <f>IF($E11="","",VLOOKUP($E11,'Lány 1 kcs B ELO'!$A$7:$O$22,5))</f>
        <v>0</v>
      </c>
      <c r="E11" s="325">
        <v>7</v>
      </c>
      <c r="F11" s="212" t="str">
        <f>UPPER(IF($E11="","",VLOOKUP($E11,'Lány 1 kcs B ELO'!$A$7:$O$22,2)))</f>
        <v>RÉPÁSZKI</v>
      </c>
      <c r="G11" s="212" t="str">
        <f>IF($E11="","",VLOOKUP($E11,'Lány 1 kcs B ELO'!$A$7:$O$22,3))</f>
        <v>Panna</v>
      </c>
      <c r="H11" s="212"/>
      <c r="I11" s="212" t="str">
        <f>IF($E11="","",VLOOKUP($E11,'Lány 1 kcs B ELO'!$A$7:$O$22,4))</f>
        <v>Gárdonyi Géza Katolikus Általános Iskola és Óvoda</v>
      </c>
      <c r="J11" s="326"/>
      <c r="K11" s="327"/>
      <c r="L11" s="349"/>
      <c r="M11" s="348"/>
      <c r="N11" s="350"/>
      <c r="O11" s="348"/>
      <c r="P11" s="348"/>
      <c r="Q11" s="330"/>
      <c r="R11" s="331"/>
      <c r="S11" s="332"/>
      <c r="T11" s="332"/>
      <c r="U11" s="341" t="str">
        <f>Birók!P25</f>
        <v xml:space="preserve"> </v>
      </c>
      <c r="V11" s="332"/>
      <c r="W11" s="332"/>
      <c r="X11" s="332"/>
      <c r="Y11" s="190"/>
      <c r="Z11" s="190"/>
      <c r="AA11" s="190" t="s">
        <v>90</v>
      </c>
      <c r="AB11" s="191">
        <v>25</v>
      </c>
      <c r="AC11" s="191">
        <v>15</v>
      </c>
      <c r="AD11" s="191">
        <v>10</v>
      </c>
      <c r="AE11" s="191">
        <v>6</v>
      </c>
      <c r="AF11" s="191">
        <v>3</v>
      </c>
      <c r="AG11" s="191">
        <v>1</v>
      </c>
      <c r="AH11" s="191">
        <v>0</v>
      </c>
      <c r="AI11" s="208"/>
      <c r="AJ11" s="208"/>
      <c r="AK11" s="208"/>
      <c r="AL11" s="332"/>
      <c r="AM11" s="332"/>
      <c r="AN11" s="332"/>
      <c r="AO11" s="332"/>
      <c r="AP11" s="332"/>
      <c r="AQ11" s="332"/>
      <c r="AR11" s="332"/>
      <c r="AS11" s="332"/>
    </row>
    <row r="12" spans="1:45" ht="12.9" customHeight="1" x14ac:dyDescent="0.25">
      <c r="A12" s="334"/>
      <c r="B12" s="335"/>
      <c r="C12" s="336"/>
      <c r="D12" s="336"/>
      <c r="E12" s="344"/>
      <c r="F12" s="327"/>
      <c r="G12" s="327"/>
      <c r="H12" s="337"/>
      <c r="I12" s="338" t="s">
        <v>140</v>
      </c>
      <c r="J12" s="339" t="s">
        <v>334</v>
      </c>
      <c r="K12" s="340" t="str">
        <f>UPPER(IF(OR(J12="a",J12="as"),F11,IF(OR(J12="b",J12="bs"),F13,0)))</f>
        <v xml:space="preserve">LENTE </v>
      </c>
      <c r="L12" s="351"/>
      <c r="M12" s="327"/>
      <c r="N12" s="350"/>
      <c r="O12" s="348"/>
      <c r="P12" s="348"/>
      <c r="Q12" s="330"/>
      <c r="R12" s="331"/>
      <c r="S12" s="332"/>
      <c r="T12" s="332"/>
      <c r="U12" s="341" t="str">
        <f>Birók!P26</f>
        <v xml:space="preserve"> </v>
      </c>
      <c r="V12" s="332"/>
      <c r="W12" s="332"/>
      <c r="X12" s="332"/>
      <c r="Y12" s="190"/>
      <c r="Z12" s="190"/>
      <c r="AA12" s="190" t="s">
        <v>92</v>
      </c>
      <c r="AB12" s="191">
        <v>15</v>
      </c>
      <c r="AC12" s="191">
        <v>10</v>
      </c>
      <c r="AD12" s="191">
        <v>6</v>
      </c>
      <c r="AE12" s="191">
        <v>3</v>
      </c>
      <c r="AF12" s="191">
        <v>1</v>
      </c>
      <c r="AG12" s="191">
        <v>0</v>
      </c>
      <c r="AH12" s="191">
        <v>0</v>
      </c>
      <c r="AI12" s="208"/>
      <c r="AJ12" s="208"/>
      <c r="AK12" s="208"/>
      <c r="AL12" s="332"/>
      <c r="AM12" s="332"/>
      <c r="AN12" s="332"/>
      <c r="AO12" s="332"/>
      <c r="AP12" s="332"/>
      <c r="AQ12" s="332"/>
      <c r="AR12" s="332"/>
      <c r="AS12" s="332"/>
    </row>
    <row r="13" spans="1:45" ht="12.9" customHeight="1" x14ac:dyDescent="0.25">
      <c r="A13" s="334">
        <v>4</v>
      </c>
      <c r="B13" s="324">
        <f>IF($E13="","",VLOOKUP($E13,'Lány 1 kcs B ELO'!$A$7:$O$22,14))</f>
        <v>0</v>
      </c>
      <c r="C13" s="211">
        <f>IF($E13="","",VLOOKUP($E13,'Lány 1 kcs B ELO'!$A$7:$O$22,15))</f>
        <v>0</v>
      </c>
      <c r="D13" s="211">
        <f>IF($E13="","",VLOOKUP($E13,'Lány 1 kcs B ELO'!$A$7:$O$22,5))</f>
        <v>0</v>
      </c>
      <c r="E13" s="325">
        <v>9</v>
      </c>
      <c r="F13" s="212" t="str">
        <f>UPPER(IF($E13="","",VLOOKUP($E13,'Lány 1 kcs B ELO'!$A$7:$O$22,2)))</f>
        <v xml:space="preserve">LENTE </v>
      </c>
      <c r="G13" s="212" t="str">
        <f>IF($E13="","",VLOOKUP($E13,'Lány 1 kcs B ELO'!$A$7:$O$22,3))</f>
        <v>Zoé Vera</v>
      </c>
      <c r="H13" s="212"/>
      <c r="I13" s="212" t="str">
        <f>IF($E13="","",VLOOKUP($E13,'Lány 1 kcs B ELO'!$A$7:$O$22,4))</f>
        <v>Debreceni Egyetem Kossuth Lajos Gyakorló Gimnáziuma és Általános Iskolája</v>
      </c>
      <c r="J13" s="352"/>
      <c r="K13" s="348" t="s">
        <v>321</v>
      </c>
      <c r="L13" s="327"/>
      <c r="M13" s="327"/>
      <c r="N13" s="350"/>
      <c r="O13" s="348"/>
      <c r="P13" s="348"/>
      <c r="Q13" s="330"/>
      <c r="R13" s="331"/>
      <c r="S13" s="332"/>
      <c r="T13" s="332"/>
      <c r="U13" s="341" t="str">
        <f>Birók!P27</f>
        <v xml:space="preserve"> </v>
      </c>
      <c r="V13" s="332"/>
      <c r="W13" s="332"/>
      <c r="X13" s="332"/>
      <c r="Y13" s="190"/>
      <c r="Z13" s="190"/>
      <c r="AA13" s="190" t="s">
        <v>93</v>
      </c>
      <c r="AB13" s="191">
        <v>10</v>
      </c>
      <c r="AC13" s="191">
        <v>6</v>
      </c>
      <c r="AD13" s="191">
        <v>3</v>
      </c>
      <c r="AE13" s="191">
        <v>1</v>
      </c>
      <c r="AF13" s="191">
        <v>0</v>
      </c>
      <c r="AG13" s="191">
        <v>0</v>
      </c>
      <c r="AH13" s="191">
        <v>0</v>
      </c>
      <c r="AI13" s="208"/>
      <c r="AJ13" s="208"/>
      <c r="AK13" s="208"/>
      <c r="AL13" s="332"/>
      <c r="AM13" s="332"/>
      <c r="AN13" s="332"/>
      <c r="AO13" s="332"/>
      <c r="AP13" s="332"/>
      <c r="AQ13" s="332"/>
      <c r="AR13" s="332"/>
      <c r="AS13" s="332"/>
    </row>
    <row r="14" spans="1:45" ht="12.9" customHeight="1" x14ac:dyDescent="0.25">
      <c r="A14" s="334"/>
      <c r="B14" s="335"/>
      <c r="C14" s="336"/>
      <c r="D14" s="336"/>
      <c r="E14" s="344"/>
      <c r="F14" s="327"/>
      <c r="G14" s="327"/>
      <c r="H14" s="337"/>
      <c r="I14" s="327"/>
      <c r="J14" s="345"/>
      <c r="K14" s="327"/>
      <c r="L14" s="327"/>
      <c r="M14" s="338" t="s">
        <v>140</v>
      </c>
      <c r="N14" s="346" t="s">
        <v>334</v>
      </c>
      <c r="O14" s="340" t="str">
        <f>UPPER(IF(OR(N14="a",N14="as"),M10,IF(OR(N14="b",N14="bs"),M18,0)))</f>
        <v>BIENER</v>
      </c>
      <c r="P14" s="347"/>
      <c r="Q14" s="330"/>
      <c r="R14" s="331"/>
      <c r="S14" s="332"/>
      <c r="T14" s="332"/>
      <c r="U14" s="341" t="str">
        <f>Birók!P28</f>
        <v xml:space="preserve"> </v>
      </c>
      <c r="V14" s="332"/>
      <c r="W14" s="332"/>
      <c r="X14" s="332"/>
      <c r="Y14" s="190"/>
      <c r="Z14" s="190"/>
      <c r="AA14" s="190" t="s">
        <v>94</v>
      </c>
      <c r="AB14" s="191">
        <v>3</v>
      </c>
      <c r="AC14" s="191">
        <v>2</v>
      </c>
      <c r="AD14" s="191">
        <v>1</v>
      </c>
      <c r="AE14" s="191">
        <v>0</v>
      </c>
      <c r="AF14" s="191">
        <v>0</v>
      </c>
      <c r="AG14" s="191">
        <v>0</v>
      </c>
      <c r="AH14" s="191">
        <v>0</v>
      </c>
      <c r="AI14" s="208"/>
      <c r="AJ14" s="208"/>
      <c r="AK14" s="208"/>
      <c r="AL14" s="332"/>
      <c r="AM14" s="332"/>
      <c r="AN14" s="332"/>
      <c r="AO14" s="332"/>
      <c r="AP14" s="332"/>
      <c r="AQ14" s="332"/>
      <c r="AR14" s="332"/>
      <c r="AS14" s="332"/>
    </row>
    <row r="15" spans="1:45" ht="12.9" customHeight="1" x14ac:dyDescent="0.25">
      <c r="A15" s="334">
        <v>5</v>
      </c>
      <c r="B15" s="324">
        <f>IF($E15="","",VLOOKUP($E15,'Lány 1 kcs B ELO'!$A$7:$O$22,14))</f>
        <v>0</v>
      </c>
      <c r="C15" s="211">
        <f>IF($E15="","",VLOOKUP($E15,'Lány 1 kcs B ELO'!$A$7:$O$22,15))</f>
        <v>0</v>
      </c>
      <c r="D15" s="211">
        <f>IF($E15="","",VLOOKUP($E15,'Lány 1 kcs B ELO'!$A$7:$O$22,5))</f>
        <v>0</v>
      </c>
      <c r="E15" s="325">
        <v>8</v>
      </c>
      <c r="F15" s="212" t="str">
        <f>UPPER(IF($E15="","",VLOOKUP($E15,'Lány 1 kcs B ELO'!$A$7:$O$22,2)))</f>
        <v>BIENER</v>
      </c>
      <c r="G15" s="212" t="str">
        <f>IF($E15="","",VLOOKUP($E15,'Lány 1 kcs B ELO'!$A$7:$O$22,3))</f>
        <v>Eliza</v>
      </c>
      <c r="H15" s="212"/>
      <c r="I15" s="212" t="str">
        <f>IF($E15="","",VLOOKUP($E15,'Lány 1 kcs B ELO'!$A$7:$O$22,4))</f>
        <v>Grosics Gyula Katolikus Sport Általános Iskola</v>
      </c>
      <c r="J15" s="353"/>
      <c r="K15" s="327"/>
      <c r="L15" s="327"/>
      <c r="M15" s="327"/>
      <c r="N15" s="350"/>
      <c r="O15" s="348" t="s">
        <v>309</v>
      </c>
      <c r="P15" s="348"/>
      <c r="Q15" s="330"/>
      <c r="R15" s="331"/>
      <c r="S15" s="332"/>
      <c r="T15" s="332"/>
      <c r="U15" s="341" t="str">
        <f>Birók!P29</f>
        <v xml:space="preserve"> </v>
      </c>
      <c r="V15" s="332"/>
      <c r="W15" s="332"/>
      <c r="X15" s="332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208"/>
      <c r="AJ15" s="208"/>
      <c r="AK15" s="208"/>
      <c r="AL15" s="332"/>
      <c r="AM15" s="332"/>
      <c r="AN15" s="332"/>
      <c r="AO15" s="332"/>
      <c r="AP15" s="332"/>
      <c r="AQ15" s="332"/>
      <c r="AR15" s="332"/>
      <c r="AS15" s="332"/>
    </row>
    <row r="16" spans="1:45" ht="12.9" customHeight="1" x14ac:dyDescent="0.25">
      <c r="A16" s="334"/>
      <c r="B16" s="335"/>
      <c r="C16" s="336"/>
      <c r="D16" s="336"/>
      <c r="E16" s="344"/>
      <c r="F16" s="327"/>
      <c r="G16" s="327"/>
      <c r="H16" s="337"/>
      <c r="I16" s="338" t="s">
        <v>140</v>
      </c>
      <c r="J16" s="339" t="s">
        <v>333</v>
      </c>
      <c r="K16" s="340" t="str">
        <f>UPPER(IF(OR(J16="a",J16="as"),F15,IF(OR(J16="b",J16="bs"),F17,0)))</f>
        <v>BIENER</v>
      </c>
      <c r="L16" s="340"/>
      <c r="M16" s="327"/>
      <c r="N16" s="350"/>
      <c r="O16" s="338"/>
      <c r="P16" s="348"/>
      <c r="Q16" s="330"/>
      <c r="R16" s="331"/>
      <c r="S16" s="332"/>
      <c r="T16" s="332"/>
      <c r="U16" s="354" t="str">
        <f>Birók!P30</f>
        <v>Egyik sem</v>
      </c>
      <c r="V16" s="332"/>
      <c r="W16" s="332"/>
      <c r="X16" s="332"/>
      <c r="Y16" s="190"/>
      <c r="Z16" s="190"/>
      <c r="AA16" s="190" t="s">
        <v>68</v>
      </c>
      <c r="AB16" s="191">
        <v>150</v>
      </c>
      <c r="AC16" s="191">
        <v>120</v>
      </c>
      <c r="AD16" s="191">
        <v>90</v>
      </c>
      <c r="AE16" s="191">
        <v>60</v>
      </c>
      <c r="AF16" s="191">
        <v>40</v>
      </c>
      <c r="AG16" s="191">
        <v>25</v>
      </c>
      <c r="AH16" s="191">
        <v>15</v>
      </c>
      <c r="AI16" s="208"/>
      <c r="AJ16" s="208"/>
      <c r="AK16" s="208"/>
      <c r="AL16" s="332"/>
      <c r="AM16" s="332"/>
      <c r="AN16" s="332"/>
      <c r="AO16" s="332"/>
      <c r="AP16" s="332"/>
      <c r="AQ16" s="332"/>
      <c r="AR16" s="332"/>
      <c r="AS16" s="332"/>
    </row>
    <row r="17" spans="1:45" ht="12.9" customHeight="1" x14ac:dyDescent="0.25">
      <c r="A17" s="334">
        <v>6</v>
      </c>
      <c r="B17" s="324">
        <f>IF($E17="","",VLOOKUP($E17,'Lány 1 kcs B ELO'!$A$7:$O$22,14))</f>
        <v>0</v>
      </c>
      <c r="C17" s="211">
        <f>IF($E17="","",VLOOKUP($E17,'Lány 1 kcs B ELO'!$A$7:$O$22,15))</f>
        <v>0</v>
      </c>
      <c r="D17" s="211">
        <f>IF($E17="","",VLOOKUP($E17,'Lány 1 kcs B ELO'!$A$7:$O$22,5))</f>
        <v>0</v>
      </c>
      <c r="E17" s="325">
        <v>10</v>
      </c>
      <c r="F17" s="212" t="str">
        <f>UPPER(IF($E17="","",VLOOKUP($E17,'Lány 1 kcs B ELO'!$A$7:$O$22,2)))</f>
        <v xml:space="preserve">BELLÉR </v>
      </c>
      <c r="G17" s="212" t="str">
        <f>IF($E17="","",VLOOKUP($E17,'Lány 1 kcs B ELO'!$A$7:$O$22,3))</f>
        <v>Szofi</v>
      </c>
      <c r="H17" s="212"/>
      <c r="I17" s="212" t="str">
        <f>IF($E17="","",VLOOKUP($E17,'Lány 1 kcs B ELO'!$A$7:$O$22,4))</f>
        <v>Debreceni Egyetem Kossuth Lajos Gyakorló Gimnáziuma és Általános Iskolája</v>
      </c>
      <c r="J17" s="342"/>
      <c r="K17" s="348" t="s">
        <v>329</v>
      </c>
      <c r="L17" s="343"/>
      <c r="M17" s="327"/>
      <c r="N17" s="350"/>
      <c r="O17" s="348"/>
      <c r="P17" s="348"/>
      <c r="Q17" s="330"/>
      <c r="R17" s="331"/>
      <c r="S17" s="332"/>
      <c r="T17" s="332"/>
      <c r="U17" s="332"/>
      <c r="V17" s="332"/>
      <c r="W17" s="332"/>
      <c r="X17" s="332"/>
      <c r="Y17" s="190"/>
      <c r="Z17" s="190"/>
      <c r="AA17" s="190" t="s">
        <v>71</v>
      </c>
      <c r="AB17" s="191">
        <v>120</v>
      </c>
      <c r="AC17" s="191">
        <v>90</v>
      </c>
      <c r="AD17" s="191">
        <v>60</v>
      </c>
      <c r="AE17" s="191">
        <v>40</v>
      </c>
      <c r="AF17" s="191">
        <v>25</v>
      </c>
      <c r="AG17" s="191">
        <v>15</v>
      </c>
      <c r="AH17" s="191">
        <v>8</v>
      </c>
      <c r="AI17" s="208"/>
      <c r="AJ17" s="208"/>
      <c r="AK17" s="208"/>
      <c r="AL17" s="332"/>
      <c r="AM17" s="332"/>
      <c r="AN17" s="332"/>
      <c r="AO17" s="332"/>
      <c r="AP17" s="332"/>
      <c r="AQ17" s="332"/>
      <c r="AR17" s="332"/>
      <c r="AS17" s="332"/>
    </row>
    <row r="18" spans="1:45" ht="12.9" customHeight="1" x14ac:dyDescent="0.25">
      <c r="A18" s="334"/>
      <c r="B18" s="335"/>
      <c r="C18" s="336"/>
      <c r="D18" s="336"/>
      <c r="E18" s="344"/>
      <c r="F18" s="327"/>
      <c r="G18" s="327"/>
      <c r="H18" s="337"/>
      <c r="I18" s="327"/>
      <c r="J18" s="345"/>
      <c r="K18" s="338" t="s">
        <v>140</v>
      </c>
      <c r="L18" s="346" t="s">
        <v>333</v>
      </c>
      <c r="M18" s="340" t="str">
        <f>UPPER(IF(OR(L18="a",L18="as"),K16,IF(OR(L18="b",L18="bs"),K20,0)))</f>
        <v>BIENER</v>
      </c>
      <c r="N18" s="355"/>
      <c r="O18" s="348"/>
      <c r="P18" s="348"/>
      <c r="Q18" s="330"/>
      <c r="R18" s="331"/>
      <c r="S18" s="332"/>
      <c r="T18" s="332"/>
      <c r="U18" s="332"/>
      <c r="V18" s="332"/>
      <c r="W18" s="332"/>
      <c r="X18" s="332"/>
      <c r="Y18" s="190"/>
      <c r="Z18" s="190"/>
      <c r="AA18" s="190" t="s">
        <v>74</v>
      </c>
      <c r="AB18" s="191">
        <v>90</v>
      </c>
      <c r="AC18" s="191">
        <v>60</v>
      </c>
      <c r="AD18" s="191">
        <v>40</v>
      </c>
      <c r="AE18" s="191">
        <v>25</v>
      </c>
      <c r="AF18" s="191">
        <v>15</v>
      </c>
      <c r="AG18" s="191">
        <v>8</v>
      </c>
      <c r="AH18" s="191">
        <v>4</v>
      </c>
      <c r="AI18" s="208"/>
      <c r="AJ18" s="208"/>
      <c r="AK18" s="208"/>
      <c r="AL18" s="332"/>
      <c r="AM18" s="332"/>
      <c r="AN18" s="332"/>
      <c r="AO18" s="332"/>
      <c r="AP18" s="332"/>
      <c r="AQ18" s="332"/>
      <c r="AR18" s="332"/>
      <c r="AS18" s="332"/>
    </row>
    <row r="19" spans="1:45" ht="12.9" customHeight="1" x14ac:dyDescent="0.25">
      <c r="A19" s="334">
        <v>7</v>
      </c>
      <c r="B19" s="324">
        <f>IF($E19="","",VLOOKUP($E19,'Lány 1 kcs B ELO'!$A$7:$O$22,14))</f>
        <v>0</v>
      </c>
      <c r="C19" s="211">
        <f>IF($E19="","",VLOOKUP($E19,'Lány 1 kcs B ELO'!$A$7:$O$22,15))</f>
        <v>0</v>
      </c>
      <c r="D19" s="211">
        <f>IF($E19="","",VLOOKUP($E19,'Lány 1 kcs B ELO'!$A$7:$O$22,5))</f>
        <v>0</v>
      </c>
      <c r="E19" s="325">
        <v>14</v>
      </c>
      <c r="F19" s="212" t="str">
        <f>UPPER(IF($E19="","",VLOOKUP($E19,'Lány 1 kcs B ELO'!$A$7:$O$22,2)))</f>
        <v>KOVÁCS</v>
      </c>
      <c r="G19" s="212" t="str">
        <f>IF($E19="","",VLOOKUP($E19,'Lány 1 kcs B ELO'!$A$7:$O$22,3))</f>
        <v>Kata</v>
      </c>
      <c r="H19" s="212"/>
      <c r="I19" s="212" t="str">
        <f>IF($E19="","",VLOOKUP($E19,'Lány 1 kcs B ELO'!$A$7:$O$22,4))</f>
        <v>Jászberényi Nagyboldogasszony Katolikus Óvoda, Kéttannyelvű Általános Iskola és Gimnázium</v>
      </c>
      <c r="J19" s="326"/>
      <c r="K19" s="327"/>
      <c r="L19" s="349"/>
      <c r="M19" s="327" t="s">
        <v>313</v>
      </c>
      <c r="N19" s="348"/>
      <c r="O19" s="348"/>
      <c r="P19" s="348"/>
      <c r="Q19" s="330"/>
      <c r="R19" s="331"/>
      <c r="S19" s="332"/>
      <c r="T19" s="332"/>
      <c r="U19" s="332"/>
      <c r="V19" s="332"/>
      <c r="W19" s="332"/>
      <c r="X19" s="332"/>
      <c r="Y19" s="190"/>
      <c r="Z19" s="190"/>
      <c r="AA19" s="190" t="s">
        <v>84</v>
      </c>
      <c r="AB19" s="191">
        <v>60</v>
      </c>
      <c r="AC19" s="191">
        <v>40</v>
      </c>
      <c r="AD19" s="191">
        <v>25</v>
      </c>
      <c r="AE19" s="191">
        <v>15</v>
      </c>
      <c r="AF19" s="191">
        <v>8</v>
      </c>
      <c r="AG19" s="191">
        <v>4</v>
      </c>
      <c r="AH19" s="191">
        <v>2</v>
      </c>
      <c r="AI19" s="208"/>
      <c r="AJ19" s="208"/>
      <c r="AK19" s="208"/>
      <c r="AL19" s="332"/>
      <c r="AM19" s="332"/>
      <c r="AN19" s="332"/>
      <c r="AO19" s="332"/>
      <c r="AP19" s="332"/>
      <c r="AQ19" s="332"/>
      <c r="AR19" s="332"/>
      <c r="AS19" s="332"/>
    </row>
    <row r="20" spans="1:45" ht="12.9" customHeight="1" x14ac:dyDescent="0.25">
      <c r="A20" s="334"/>
      <c r="B20" s="335"/>
      <c r="C20" s="336"/>
      <c r="D20" s="336"/>
      <c r="E20" s="335"/>
      <c r="F20" s="327"/>
      <c r="G20" s="327"/>
      <c r="H20" s="337"/>
      <c r="I20" s="338" t="s">
        <v>140</v>
      </c>
      <c r="J20" s="339" t="s">
        <v>333</v>
      </c>
      <c r="K20" s="340" t="str">
        <f>UPPER(IF(OR(J20="a",J20="as"),F19,IF(OR(J20="b",J20="bs"),F21,0)))</f>
        <v>KOVÁCS</v>
      </c>
      <c r="L20" s="351"/>
      <c r="M20" s="327"/>
      <c r="N20" s="348"/>
      <c r="O20" s="348"/>
      <c r="P20" s="348"/>
      <c r="Q20" s="330"/>
      <c r="R20" s="331"/>
      <c r="S20" s="332"/>
      <c r="T20" s="332"/>
      <c r="U20" s="332"/>
      <c r="V20" s="332"/>
      <c r="W20" s="332"/>
      <c r="X20" s="332"/>
      <c r="Y20" s="190"/>
      <c r="Z20" s="190"/>
      <c r="AA20" s="190" t="s">
        <v>85</v>
      </c>
      <c r="AB20" s="191">
        <v>40</v>
      </c>
      <c r="AC20" s="191">
        <v>25</v>
      </c>
      <c r="AD20" s="191">
        <v>15</v>
      </c>
      <c r="AE20" s="191">
        <v>8</v>
      </c>
      <c r="AF20" s="191">
        <v>4</v>
      </c>
      <c r="AG20" s="191">
        <v>2</v>
      </c>
      <c r="AH20" s="191">
        <v>1</v>
      </c>
      <c r="AI20" s="208"/>
      <c r="AJ20" s="208"/>
      <c r="AK20" s="208"/>
      <c r="AL20" s="332"/>
      <c r="AM20" s="332"/>
      <c r="AN20" s="332"/>
      <c r="AO20" s="332"/>
      <c r="AP20" s="332"/>
      <c r="AQ20" s="332"/>
      <c r="AR20" s="332"/>
      <c r="AS20" s="332"/>
    </row>
    <row r="21" spans="1:45" ht="12.9" customHeight="1" x14ac:dyDescent="0.25">
      <c r="A21" s="323">
        <v>8</v>
      </c>
      <c r="B21" s="324" t="str">
        <f>IF($E21="","",VLOOKUP($E21,'Lány 1 kcs B ELO'!$A$7:$O$22,14))</f>
        <v/>
      </c>
      <c r="C21" s="211" t="str">
        <f>IF($E21="","",VLOOKUP($E21,'Lány 1 kcs B ELO'!$A$7:$O$22,15))</f>
        <v/>
      </c>
      <c r="D21" s="211" t="str">
        <f>IF($E21="","",VLOOKUP($E21,'Lány 1 kcs B ELO'!$A$7:$O$22,5))</f>
        <v/>
      </c>
      <c r="E21" s="325"/>
      <c r="F21" s="285" t="s">
        <v>332</v>
      </c>
      <c r="G21" s="285" t="str">
        <f>IF($E21="","",VLOOKUP($E21,'Lány 1 kcs B ELO'!$A$7:$O$22,3))</f>
        <v/>
      </c>
      <c r="H21" s="285"/>
      <c r="I21" s="285" t="str">
        <f>IF($E21="","",VLOOKUP($E21,'Lány 1 kcs B ELO'!$A$7:$O$22,4))</f>
        <v/>
      </c>
      <c r="J21" s="352"/>
      <c r="K21" s="327"/>
      <c r="L21" s="327"/>
      <c r="M21" s="327"/>
      <c r="N21" s="348"/>
      <c r="O21" s="348"/>
      <c r="P21" s="348"/>
      <c r="Q21" s="330"/>
      <c r="R21" s="331"/>
      <c r="S21" s="332"/>
      <c r="T21" s="332"/>
      <c r="U21" s="332"/>
      <c r="V21" s="332"/>
      <c r="W21" s="332"/>
      <c r="X21" s="332"/>
      <c r="Y21" s="190"/>
      <c r="Z21" s="190"/>
      <c r="AA21" s="190" t="s">
        <v>86</v>
      </c>
      <c r="AB21" s="191">
        <v>25</v>
      </c>
      <c r="AC21" s="191">
        <v>15</v>
      </c>
      <c r="AD21" s="191">
        <v>10</v>
      </c>
      <c r="AE21" s="191">
        <v>6</v>
      </c>
      <c r="AF21" s="191">
        <v>3</v>
      </c>
      <c r="AG21" s="191">
        <v>1</v>
      </c>
      <c r="AH21" s="191">
        <v>0</v>
      </c>
      <c r="AI21" s="208"/>
      <c r="AJ21" s="208"/>
      <c r="AK21" s="208"/>
      <c r="AL21" s="332"/>
      <c r="AM21" s="332"/>
      <c r="AN21" s="332"/>
      <c r="AO21" s="332"/>
      <c r="AP21" s="332"/>
      <c r="AQ21" s="332"/>
      <c r="AR21" s="332"/>
      <c r="AS21" s="332"/>
    </row>
    <row r="22" spans="1:45" ht="9.6" customHeight="1" x14ac:dyDescent="0.25">
      <c r="A22" s="356"/>
      <c r="B22" s="328"/>
      <c r="C22" s="328"/>
      <c r="D22" s="328"/>
      <c r="E22" s="335"/>
      <c r="F22" s="328"/>
      <c r="G22" s="328"/>
      <c r="H22" s="328"/>
      <c r="I22" s="328"/>
      <c r="J22" s="335"/>
      <c r="K22" s="328"/>
      <c r="L22" s="328"/>
      <c r="M22" s="328"/>
      <c r="N22" s="330"/>
      <c r="O22" s="330"/>
      <c r="P22" s="330"/>
      <c r="Q22" s="330"/>
      <c r="R22" s="331"/>
      <c r="S22" s="332"/>
      <c r="T22" s="332"/>
      <c r="U22" s="332"/>
      <c r="V22" s="332"/>
      <c r="W22" s="332"/>
      <c r="X22" s="332"/>
      <c r="Y22" s="190"/>
      <c r="Z22" s="190"/>
      <c r="AA22" s="190" t="s">
        <v>87</v>
      </c>
      <c r="AB22" s="191">
        <v>15</v>
      </c>
      <c r="AC22" s="191">
        <v>10</v>
      </c>
      <c r="AD22" s="191">
        <v>6</v>
      </c>
      <c r="AE22" s="191">
        <v>3</v>
      </c>
      <c r="AF22" s="191">
        <v>1</v>
      </c>
      <c r="AG22" s="191">
        <v>0</v>
      </c>
      <c r="AH22" s="191">
        <v>0</v>
      </c>
      <c r="AI22" s="208"/>
      <c r="AJ22" s="208"/>
      <c r="AK22" s="208"/>
      <c r="AL22" s="332"/>
      <c r="AM22" s="332"/>
      <c r="AN22" s="332"/>
      <c r="AO22" s="332"/>
      <c r="AP22" s="332"/>
      <c r="AQ22" s="332"/>
      <c r="AR22" s="332"/>
      <c r="AS22" s="332"/>
    </row>
    <row r="23" spans="1:45" ht="9.6" customHeight="1" x14ac:dyDescent="0.25">
      <c r="A23" s="357"/>
      <c r="B23" s="335"/>
      <c r="C23" s="335"/>
      <c r="D23" s="335"/>
      <c r="E23" s="335"/>
      <c r="F23" s="328"/>
      <c r="G23" s="328"/>
      <c r="H23" s="332"/>
      <c r="I23" s="358"/>
      <c r="J23" s="335"/>
      <c r="K23" s="328"/>
      <c r="L23" s="328"/>
      <c r="M23" s="328"/>
      <c r="N23" s="330"/>
      <c r="O23" s="330"/>
      <c r="P23" s="330"/>
      <c r="Q23" s="330"/>
      <c r="R23" s="331"/>
      <c r="S23" s="332"/>
      <c r="T23" s="332"/>
      <c r="U23" s="332"/>
      <c r="V23" s="332"/>
      <c r="W23" s="332"/>
      <c r="X23" s="332"/>
      <c r="Y23" s="190"/>
      <c r="Z23" s="190"/>
      <c r="AA23" s="190" t="s">
        <v>89</v>
      </c>
      <c r="AB23" s="191">
        <v>10</v>
      </c>
      <c r="AC23" s="191">
        <v>6</v>
      </c>
      <c r="AD23" s="191">
        <v>3</v>
      </c>
      <c r="AE23" s="191">
        <v>1</v>
      </c>
      <c r="AF23" s="191">
        <v>0</v>
      </c>
      <c r="AG23" s="191">
        <v>0</v>
      </c>
      <c r="AH23" s="191">
        <v>0</v>
      </c>
      <c r="AI23" s="208"/>
      <c r="AJ23" s="208"/>
      <c r="AK23" s="208"/>
      <c r="AL23" s="332"/>
      <c r="AM23" s="332"/>
      <c r="AN23" s="332"/>
      <c r="AO23" s="332"/>
      <c r="AP23" s="332"/>
      <c r="AQ23" s="332"/>
      <c r="AR23" s="332"/>
      <c r="AS23" s="332"/>
    </row>
    <row r="24" spans="1:45" ht="9.6" customHeight="1" x14ac:dyDescent="0.25">
      <c r="A24" s="357"/>
      <c r="B24" s="328"/>
      <c r="C24" s="328"/>
      <c r="D24" s="328"/>
      <c r="E24" s="335"/>
      <c r="F24" s="328"/>
      <c r="G24" s="328"/>
      <c r="H24" s="328"/>
      <c r="I24" s="328"/>
      <c r="J24" s="335"/>
      <c r="K24" s="328"/>
      <c r="L24" s="359"/>
      <c r="M24" s="328"/>
      <c r="N24" s="330"/>
      <c r="O24" s="330"/>
      <c r="P24" s="330"/>
      <c r="Q24" s="330"/>
      <c r="R24" s="331"/>
      <c r="S24" s="332"/>
      <c r="T24" s="332"/>
      <c r="U24" s="332"/>
      <c r="V24" s="332"/>
      <c r="W24" s="332"/>
      <c r="X24" s="332"/>
      <c r="Y24" s="190"/>
      <c r="Z24" s="190"/>
      <c r="AA24" s="190" t="s">
        <v>90</v>
      </c>
      <c r="AB24" s="191">
        <v>6</v>
      </c>
      <c r="AC24" s="191">
        <v>3</v>
      </c>
      <c r="AD24" s="191">
        <v>1</v>
      </c>
      <c r="AE24" s="191">
        <v>0</v>
      </c>
      <c r="AF24" s="191">
        <v>0</v>
      </c>
      <c r="AG24" s="191">
        <v>0</v>
      </c>
      <c r="AH24" s="191">
        <v>0</v>
      </c>
      <c r="AI24" s="208"/>
      <c r="AJ24" s="208"/>
      <c r="AK24" s="208"/>
      <c r="AL24" s="332"/>
      <c r="AM24" s="332"/>
      <c r="AN24" s="332"/>
      <c r="AO24" s="332"/>
      <c r="AP24" s="332"/>
      <c r="AQ24" s="332"/>
      <c r="AR24" s="332"/>
      <c r="AS24" s="332"/>
    </row>
    <row r="25" spans="1:45" ht="9.6" customHeight="1" x14ac:dyDescent="0.25">
      <c r="A25" s="357"/>
      <c r="B25" s="335"/>
      <c r="C25" s="335"/>
      <c r="D25" s="335"/>
      <c r="E25" s="335"/>
      <c r="F25" s="328"/>
      <c r="G25" s="328"/>
      <c r="H25" s="332"/>
      <c r="I25" s="328"/>
      <c r="J25" s="335"/>
      <c r="K25" s="358"/>
      <c r="L25" s="335"/>
      <c r="M25" s="328"/>
      <c r="N25" s="330"/>
      <c r="O25" s="330"/>
      <c r="P25" s="330"/>
      <c r="Q25" s="330"/>
      <c r="R25" s="331"/>
      <c r="S25" s="332"/>
      <c r="T25" s="332"/>
      <c r="U25" s="332"/>
      <c r="V25" s="332"/>
      <c r="W25" s="332"/>
      <c r="X25" s="332"/>
      <c r="Y25" s="190"/>
      <c r="Z25" s="190"/>
      <c r="AA25" s="190" t="s">
        <v>92</v>
      </c>
      <c r="AB25" s="191">
        <v>3</v>
      </c>
      <c r="AC25" s="191">
        <v>2</v>
      </c>
      <c r="AD25" s="191">
        <v>1</v>
      </c>
      <c r="AE25" s="191">
        <v>0</v>
      </c>
      <c r="AF25" s="191">
        <v>0</v>
      </c>
      <c r="AG25" s="191">
        <v>0</v>
      </c>
      <c r="AH25" s="191">
        <v>0</v>
      </c>
      <c r="AI25" s="208"/>
      <c r="AJ25" s="208"/>
      <c r="AK25" s="208"/>
      <c r="AL25" s="332"/>
      <c r="AM25" s="332"/>
      <c r="AN25" s="332"/>
      <c r="AO25" s="332"/>
      <c r="AP25" s="332"/>
      <c r="AQ25" s="332"/>
      <c r="AR25" s="332"/>
      <c r="AS25" s="332"/>
    </row>
    <row r="26" spans="1:45" ht="9.6" customHeight="1" x14ac:dyDescent="0.25">
      <c r="A26" s="357"/>
      <c r="B26" s="328"/>
      <c r="C26" s="328"/>
      <c r="D26" s="328"/>
      <c r="E26" s="335"/>
      <c r="F26" s="328"/>
      <c r="G26" s="328"/>
      <c r="H26" s="328"/>
      <c r="I26" s="328"/>
      <c r="J26" s="335"/>
      <c r="K26" s="328"/>
      <c r="L26" s="328"/>
      <c r="M26" s="328"/>
      <c r="N26" s="330"/>
      <c r="O26" s="330"/>
      <c r="P26" s="330"/>
      <c r="Q26" s="330"/>
      <c r="R26" s="331"/>
      <c r="S26" s="360"/>
      <c r="T26" s="332"/>
      <c r="U26" s="332"/>
      <c r="V26" s="332"/>
      <c r="W26" s="332"/>
      <c r="X26" s="332"/>
      <c r="AI26" s="208"/>
      <c r="AJ26" s="208"/>
      <c r="AK26" s="208"/>
      <c r="AL26" s="332"/>
      <c r="AM26" s="332"/>
      <c r="AN26" s="332"/>
      <c r="AO26" s="332"/>
      <c r="AP26" s="332"/>
      <c r="AQ26" s="332"/>
      <c r="AR26" s="332"/>
      <c r="AS26" s="332"/>
    </row>
    <row r="27" spans="1:45" ht="9.6" customHeight="1" x14ac:dyDescent="0.25">
      <c r="A27" s="357"/>
      <c r="B27" s="335"/>
      <c r="C27" s="335"/>
      <c r="D27" s="335"/>
      <c r="E27" s="335"/>
      <c r="F27" s="328"/>
      <c r="G27" s="328"/>
      <c r="H27" s="332"/>
      <c r="I27" s="358"/>
      <c r="J27" s="335"/>
      <c r="K27" s="328"/>
      <c r="L27" s="328"/>
      <c r="M27" s="328"/>
      <c r="N27" s="330"/>
      <c r="O27" s="330"/>
      <c r="P27" s="330"/>
      <c r="Q27" s="330"/>
      <c r="R27" s="331"/>
      <c r="S27" s="332"/>
      <c r="T27" s="332"/>
      <c r="U27" s="332"/>
      <c r="V27" s="332"/>
      <c r="W27" s="332"/>
      <c r="X27" s="332"/>
      <c r="AI27" s="208"/>
      <c r="AJ27" s="208"/>
      <c r="AK27" s="208"/>
      <c r="AL27" s="332"/>
      <c r="AM27" s="332"/>
      <c r="AN27" s="332"/>
      <c r="AO27" s="332"/>
      <c r="AP27" s="332"/>
      <c r="AQ27" s="332"/>
      <c r="AR27" s="332"/>
      <c r="AS27" s="332"/>
    </row>
    <row r="28" spans="1:45" ht="9.6" customHeight="1" x14ac:dyDescent="0.25">
      <c r="A28" s="357"/>
      <c r="B28" s="328"/>
      <c r="C28" s="328"/>
      <c r="D28" s="328"/>
      <c r="E28" s="335"/>
      <c r="F28" s="328"/>
      <c r="G28" s="328"/>
      <c r="H28" s="328"/>
      <c r="I28" s="328"/>
      <c r="J28" s="335"/>
      <c r="K28" s="328"/>
      <c r="L28" s="328"/>
      <c r="M28" s="328"/>
      <c r="N28" s="330"/>
      <c r="O28" s="330"/>
      <c r="P28" s="330"/>
      <c r="Q28" s="330"/>
      <c r="R28" s="331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61"/>
      <c r="AJ28" s="361"/>
      <c r="AK28" s="361"/>
      <c r="AL28" s="332"/>
      <c r="AM28" s="332"/>
      <c r="AN28" s="332"/>
      <c r="AO28" s="332"/>
      <c r="AP28" s="332"/>
      <c r="AQ28" s="332"/>
      <c r="AR28" s="332"/>
      <c r="AS28" s="332"/>
    </row>
    <row r="29" spans="1:45" ht="9.6" customHeight="1" x14ac:dyDescent="0.25">
      <c r="A29" s="357"/>
      <c r="B29" s="335"/>
      <c r="C29" s="335"/>
      <c r="D29" s="335"/>
      <c r="E29" s="335"/>
      <c r="F29" s="328"/>
      <c r="G29" s="328"/>
      <c r="H29" s="332"/>
      <c r="I29" s="328"/>
      <c r="J29" s="335"/>
      <c r="K29" s="328"/>
      <c r="L29" s="328"/>
      <c r="M29" s="358"/>
      <c r="N29" s="335"/>
      <c r="O29" s="328"/>
      <c r="P29" s="330"/>
      <c r="Q29" s="330"/>
      <c r="R29" s="331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61"/>
      <c r="AJ29" s="361"/>
      <c r="AK29" s="361"/>
      <c r="AL29" s="332"/>
      <c r="AM29" s="332"/>
      <c r="AN29" s="332"/>
      <c r="AO29" s="332"/>
      <c r="AP29" s="332"/>
      <c r="AQ29" s="332"/>
      <c r="AR29" s="332"/>
      <c r="AS29" s="332"/>
    </row>
    <row r="30" spans="1:45" ht="9.6" customHeight="1" x14ac:dyDescent="0.25">
      <c r="A30" s="357"/>
      <c r="B30" s="328"/>
      <c r="C30" s="328"/>
      <c r="D30" s="328"/>
      <c r="E30" s="335"/>
      <c r="F30" s="328"/>
      <c r="G30" s="328"/>
      <c r="H30" s="328"/>
      <c r="I30" s="328"/>
      <c r="J30" s="335"/>
      <c r="K30" s="328"/>
      <c r="L30" s="328"/>
      <c r="M30" s="328"/>
      <c r="N30" s="330"/>
      <c r="O30" s="328"/>
      <c r="P30" s="330"/>
      <c r="Q30" s="330"/>
      <c r="R30" s="331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61"/>
      <c r="AJ30" s="361"/>
      <c r="AK30" s="361"/>
      <c r="AL30" s="332"/>
      <c r="AM30" s="332"/>
      <c r="AN30" s="332"/>
      <c r="AO30" s="332"/>
      <c r="AP30" s="332"/>
      <c r="AQ30" s="332"/>
      <c r="AR30" s="332"/>
      <c r="AS30" s="332"/>
    </row>
    <row r="31" spans="1:45" ht="9.6" customHeight="1" x14ac:dyDescent="0.25">
      <c r="A31" s="357"/>
      <c r="B31" s="335"/>
      <c r="C31" s="335"/>
      <c r="D31" s="335"/>
      <c r="E31" s="335"/>
      <c r="F31" s="328"/>
      <c r="G31" s="328"/>
      <c r="H31" s="332"/>
      <c r="I31" s="358"/>
      <c r="J31" s="335"/>
      <c r="K31" s="328"/>
      <c r="L31" s="328"/>
      <c r="M31" s="328"/>
      <c r="N31" s="330"/>
      <c r="O31" s="330"/>
      <c r="P31" s="330"/>
      <c r="Q31" s="330"/>
      <c r="R31" s="331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61"/>
      <c r="AJ31" s="361"/>
      <c r="AK31" s="361"/>
      <c r="AL31" s="332"/>
      <c r="AM31" s="332"/>
      <c r="AN31" s="332"/>
      <c r="AO31" s="332"/>
      <c r="AP31" s="332"/>
      <c r="AQ31" s="332"/>
      <c r="AR31" s="332"/>
      <c r="AS31" s="332"/>
    </row>
    <row r="32" spans="1:45" ht="9.6" customHeight="1" x14ac:dyDescent="0.25">
      <c r="A32" s="357"/>
      <c r="B32" s="328"/>
      <c r="C32" s="328"/>
      <c r="D32" s="328"/>
      <c r="E32" s="335"/>
      <c r="F32" s="328"/>
      <c r="G32" s="328"/>
      <c r="H32" s="328"/>
      <c r="I32" s="328"/>
      <c r="J32" s="335"/>
      <c r="K32" s="328"/>
      <c r="L32" s="359"/>
      <c r="M32" s="328"/>
      <c r="N32" s="330"/>
      <c r="O32" s="330"/>
      <c r="P32" s="330"/>
      <c r="Q32" s="330"/>
      <c r="R32" s="331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61"/>
      <c r="AJ32" s="361"/>
      <c r="AK32" s="361"/>
      <c r="AL32" s="332"/>
      <c r="AM32" s="332"/>
      <c r="AN32" s="332"/>
      <c r="AO32" s="332"/>
      <c r="AP32" s="332"/>
      <c r="AQ32" s="332"/>
      <c r="AR32" s="332"/>
      <c r="AS32" s="332"/>
    </row>
    <row r="33" spans="1:45" ht="9.6" customHeight="1" x14ac:dyDescent="0.25">
      <c r="A33" s="357"/>
      <c r="B33" s="335"/>
      <c r="C33" s="335"/>
      <c r="D33" s="335"/>
      <c r="E33" s="335"/>
      <c r="F33" s="328"/>
      <c r="G33" s="328"/>
      <c r="H33" s="332"/>
      <c r="I33" s="328"/>
      <c r="J33" s="335"/>
      <c r="K33" s="358"/>
      <c r="L33" s="335"/>
      <c r="M33" s="328"/>
      <c r="N33" s="330"/>
      <c r="O33" s="330"/>
      <c r="P33" s="330"/>
      <c r="Q33" s="330"/>
      <c r="R33" s="331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61"/>
      <c r="AJ33" s="361"/>
      <c r="AK33" s="361"/>
      <c r="AL33" s="332"/>
      <c r="AM33" s="332"/>
      <c r="AN33" s="332"/>
      <c r="AO33" s="332"/>
      <c r="AP33" s="332"/>
      <c r="AQ33" s="332"/>
      <c r="AR33" s="332"/>
      <c r="AS33" s="332"/>
    </row>
    <row r="34" spans="1:45" ht="9.6" customHeight="1" x14ac:dyDescent="0.25">
      <c r="A34" s="357"/>
      <c r="B34" s="328"/>
      <c r="C34" s="328"/>
      <c r="D34" s="328"/>
      <c r="E34" s="335"/>
      <c r="F34" s="328"/>
      <c r="G34" s="328"/>
      <c r="H34" s="328"/>
      <c r="I34" s="328"/>
      <c r="J34" s="335"/>
      <c r="K34" s="328"/>
      <c r="L34" s="328"/>
      <c r="M34" s="328"/>
      <c r="N34" s="330"/>
      <c r="O34" s="330"/>
      <c r="P34" s="330"/>
      <c r="Q34" s="330"/>
      <c r="R34" s="331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61"/>
      <c r="AJ34" s="361"/>
      <c r="AK34" s="361"/>
      <c r="AL34" s="332"/>
      <c r="AM34" s="332"/>
      <c r="AN34" s="332"/>
      <c r="AO34" s="332"/>
      <c r="AP34" s="332"/>
      <c r="AQ34" s="332"/>
      <c r="AR34" s="332"/>
      <c r="AS34" s="332"/>
    </row>
    <row r="35" spans="1:45" ht="9.6" customHeight="1" x14ac:dyDescent="0.25">
      <c r="A35" s="357"/>
      <c r="B35" s="335"/>
      <c r="C35" s="335"/>
      <c r="D35" s="335"/>
      <c r="E35" s="335"/>
      <c r="F35" s="328"/>
      <c r="G35" s="328"/>
      <c r="H35" s="332"/>
      <c r="I35" s="358"/>
      <c r="J35" s="335"/>
      <c r="K35" s="328"/>
      <c r="L35" s="328"/>
      <c r="M35" s="328"/>
      <c r="N35" s="330"/>
      <c r="O35" s="330"/>
      <c r="P35" s="330"/>
      <c r="Q35" s="330"/>
      <c r="R35" s="331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61"/>
      <c r="AJ35" s="361"/>
      <c r="AK35" s="361"/>
      <c r="AL35" s="332"/>
      <c r="AM35" s="332"/>
      <c r="AN35" s="332"/>
      <c r="AO35" s="332"/>
      <c r="AP35" s="332"/>
      <c r="AQ35" s="332"/>
      <c r="AR35" s="332"/>
      <c r="AS35" s="332"/>
    </row>
    <row r="36" spans="1:45" ht="9.6" customHeight="1" x14ac:dyDescent="0.25">
      <c r="A36" s="356"/>
      <c r="B36" s="328"/>
      <c r="C36" s="328"/>
      <c r="D36" s="328"/>
      <c r="E36" s="335"/>
      <c r="F36" s="328"/>
      <c r="G36" s="328"/>
      <c r="H36" s="328"/>
      <c r="I36" s="328"/>
      <c r="J36" s="335"/>
      <c r="K36" s="328"/>
      <c r="L36" s="328"/>
      <c r="M36" s="328"/>
      <c r="N36" s="328"/>
      <c r="O36" s="328"/>
      <c r="P36" s="328"/>
      <c r="Q36" s="330"/>
      <c r="R36" s="331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61"/>
      <c r="AJ36" s="361"/>
      <c r="AK36" s="361"/>
      <c r="AL36" s="332"/>
      <c r="AM36" s="332"/>
      <c r="AN36" s="332"/>
      <c r="AO36" s="332"/>
      <c r="AP36" s="332"/>
      <c r="AQ36" s="332"/>
      <c r="AR36" s="332"/>
      <c r="AS36" s="332"/>
    </row>
    <row r="37" spans="1:45" ht="9.6" customHeight="1" x14ac:dyDescent="0.25">
      <c r="A37" s="357"/>
      <c r="B37" s="335"/>
      <c r="C37" s="335"/>
      <c r="D37" s="335"/>
      <c r="E37" s="335"/>
      <c r="F37" s="362"/>
      <c r="G37" s="362"/>
      <c r="H37" s="363"/>
      <c r="I37" s="327"/>
      <c r="J37" s="345"/>
      <c r="K37" s="327"/>
      <c r="L37" s="327"/>
      <c r="M37" s="327"/>
      <c r="N37" s="348"/>
      <c r="O37" s="348"/>
      <c r="P37" s="348"/>
      <c r="Q37" s="330"/>
      <c r="R37" s="331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61"/>
      <c r="AJ37" s="361"/>
      <c r="AK37" s="361"/>
      <c r="AL37" s="332"/>
      <c r="AM37" s="332"/>
      <c r="AN37" s="332"/>
      <c r="AO37" s="332"/>
      <c r="AP37" s="332"/>
      <c r="AQ37" s="332"/>
      <c r="AR37" s="332"/>
      <c r="AS37" s="332"/>
    </row>
    <row r="38" spans="1:45" ht="9.6" customHeight="1" x14ac:dyDescent="0.25">
      <c r="A38" s="356"/>
      <c r="B38" s="328"/>
      <c r="C38" s="328"/>
      <c r="D38" s="328"/>
      <c r="E38" s="335"/>
      <c r="F38" s="328"/>
      <c r="G38" s="328"/>
      <c r="H38" s="328"/>
      <c r="I38" s="328"/>
      <c r="J38" s="335"/>
      <c r="K38" s="328"/>
      <c r="L38" s="328"/>
      <c r="M38" s="328"/>
      <c r="N38" s="330"/>
      <c r="O38" s="330"/>
      <c r="P38" s="330"/>
      <c r="Q38" s="330"/>
      <c r="R38" s="331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61"/>
      <c r="AJ38" s="361"/>
      <c r="AK38" s="361"/>
      <c r="AL38" s="332"/>
      <c r="AM38" s="332"/>
      <c r="AN38" s="332"/>
      <c r="AO38" s="332"/>
      <c r="AP38" s="332"/>
      <c r="AQ38" s="332"/>
      <c r="AR38" s="332"/>
      <c r="AS38" s="332"/>
    </row>
    <row r="39" spans="1:45" ht="9.6" customHeight="1" x14ac:dyDescent="0.25">
      <c r="A39" s="357"/>
      <c r="B39" s="335"/>
      <c r="C39" s="335"/>
      <c r="D39" s="335"/>
      <c r="E39" s="335"/>
      <c r="F39" s="328"/>
      <c r="G39" s="328"/>
      <c r="H39" s="332"/>
      <c r="I39" s="358"/>
      <c r="J39" s="335"/>
      <c r="K39" s="328"/>
      <c r="L39" s="328"/>
      <c r="M39" s="328"/>
      <c r="N39" s="330"/>
      <c r="O39" s="330"/>
      <c r="P39" s="330"/>
      <c r="Q39" s="330"/>
      <c r="R39" s="331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61"/>
      <c r="AJ39" s="361"/>
      <c r="AK39" s="361"/>
      <c r="AL39" s="332"/>
      <c r="AM39" s="332"/>
      <c r="AN39" s="332"/>
      <c r="AO39" s="332"/>
      <c r="AP39" s="332"/>
      <c r="AQ39" s="332"/>
      <c r="AR39" s="332"/>
      <c r="AS39" s="332"/>
    </row>
    <row r="40" spans="1:45" ht="9.6" customHeight="1" x14ac:dyDescent="0.25">
      <c r="A40" s="357"/>
      <c r="B40" s="328"/>
      <c r="C40" s="328"/>
      <c r="D40" s="328"/>
      <c r="E40" s="335"/>
      <c r="F40" s="328"/>
      <c r="G40" s="328"/>
      <c r="H40" s="328"/>
      <c r="I40" s="328"/>
      <c r="J40" s="335"/>
      <c r="K40" s="328"/>
      <c r="L40" s="359"/>
      <c r="M40" s="328"/>
      <c r="N40" s="330"/>
      <c r="O40" s="330"/>
      <c r="P40" s="330"/>
      <c r="Q40" s="330"/>
      <c r="R40" s="331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61"/>
      <c r="AJ40" s="361"/>
      <c r="AK40" s="361"/>
      <c r="AL40" s="332"/>
      <c r="AM40" s="332"/>
      <c r="AN40" s="332"/>
      <c r="AO40" s="332"/>
      <c r="AP40" s="332"/>
      <c r="AQ40" s="332"/>
      <c r="AR40" s="332"/>
      <c r="AS40" s="332"/>
    </row>
    <row r="41" spans="1:45" ht="9.6" customHeight="1" x14ac:dyDescent="0.25">
      <c r="A41" s="357"/>
      <c r="B41" s="335"/>
      <c r="C41" s="335"/>
      <c r="D41" s="335"/>
      <c r="E41" s="335"/>
      <c r="F41" s="328"/>
      <c r="G41" s="328"/>
      <c r="H41" s="332"/>
      <c r="I41" s="328"/>
      <c r="J41" s="335"/>
      <c r="K41" s="358"/>
      <c r="L41" s="335"/>
      <c r="M41" s="328"/>
      <c r="N41" s="330"/>
      <c r="O41" s="330"/>
      <c r="P41" s="330"/>
      <c r="Q41" s="330"/>
      <c r="R41" s="331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61"/>
      <c r="AJ41" s="361"/>
      <c r="AK41" s="361"/>
      <c r="AL41" s="332"/>
      <c r="AM41" s="332"/>
      <c r="AN41" s="332"/>
      <c r="AO41" s="332"/>
      <c r="AP41" s="332"/>
      <c r="AQ41" s="332"/>
      <c r="AR41" s="332"/>
      <c r="AS41" s="332"/>
    </row>
    <row r="42" spans="1:45" ht="9.6" customHeight="1" x14ac:dyDescent="0.25">
      <c r="A42" s="357"/>
      <c r="B42" s="328"/>
      <c r="C42" s="328"/>
      <c r="D42" s="328"/>
      <c r="E42" s="335"/>
      <c r="F42" s="328"/>
      <c r="G42" s="328"/>
      <c r="H42" s="328"/>
      <c r="I42" s="328"/>
      <c r="J42" s="335"/>
      <c r="K42" s="328"/>
      <c r="L42" s="328"/>
      <c r="M42" s="328"/>
      <c r="N42" s="330"/>
      <c r="O42" s="330"/>
      <c r="P42" s="330"/>
      <c r="Q42" s="330"/>
      <c r="R42" s="331"/>
      <c r="S42" s="360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61"/>
      <c r="AJ42" s="361"/>
      <c r="AK42" s="361"/>
      <c r="AL42" s="332"/>
      <c r="AM42" s="332"/>
      <c r="AN42" s="332"/>
      <c r="AO42" s="332"/>
      <c r="AP42" s="332"/>
      <c r="AQ42" s="332"/>
      <c r="AR42" s="332"/>
      <c r="AS42" s="332"/>
    </row>
    <row r="43" spans="1:45" ht="9.6" customHeight="1" x14ac:dyDescent="0.25">
      <c r="A43" s="357"/>
      <c r="B43" s="335"/>
      <c r="C43" s="335"/>
      <c r="D43" s="335"/>
      <c r="E43" s="335"/>
      <c r="F43" s="328"/>
      <c r="G43" s="328"/>
      <c r="H43" s="332"/>
      <c r="I43" s="358"/>
      <c r="J43" s="335"/>
      <c r="K43" s="328"/>
      <c r="L43" s="328"/>
      <c r="M43" s="328"/>
      <c r="N43" s="330"/>
      <c r="O43" s="330"/>
      <c r="P43" s="330"/>
      <c r="Q43" s="330"/>
      <c r="R43" s="331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61"/>
      <c r="AJ43" s="361"/>
      <c r="AK43" s="361"/>
      <c r="AL43" s="332"/>
      <c r="AM43" s="332"/>
      <c r="AN43" s="332"/>
      <c r="AO43" s="332"/>
      <c r="AP43" s="332"/>
      <c r="AQ43" s="332"/>
      <c r="AR43" s="332"/>
      <c r="AS43" s="332"/>
    </row>
    <row r="44" spans="1:45" ht="9.6" customHeight="1" x14ac:dyDescent="0.25">
      <c r="A44" s="357"/>
      <c r="B44" s="328"/>
      <c r="C44" s="328"/>
      <c r="D44" s="328"/>
      <c r="E44" s="335"/>
      <c r="F44" s="328"/>
      <c r="G44" s="328"/>
      <c r="H44" s="328"/>
      <c r="I44" s="328"/>
      <c r="J44" s="335"/>
      <c r="K44" s="328"/>
      <c r="L44" s="328"/>
      <c r="M44" s="328"/>
      <c r="N44" s="330"/>
      <c r="O44" s="330"/>
      <c r="P44" s="330"/>
      <c r="Q44" s="330"/>
      <c r="R44" s="331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61"/>
      <c r="AJ44" s="361"/>
      <c r="AK44" s="361"/>
      <c r="AL44" s="332"/>
      <c r="AM44" s="332"/>
      <c r="AN44" s="332"/>
      <c r="AO44" s="332"/>
      <c r="AP44" s="332"/>
      <c r="AQ44" s="332"/>
      <c r="AR44" s="332"/>
      <c r="AS44" s="332"/>
    </row>
    <row r="45" spans="1:45" ht="9.6" customHeight="1" x14ac:dyDescent="0.25">
      <c r="A45" s="357"/>
      <c r="B45" s="335"/>
      <c r="C45" s="335"/>
      <c r="D45" s="335"/>
      <c r="E45" s="335"/>
      <c r="F45" s="328"/>
      <c r="G45" s="328"/>
      <c r="H45" s="332"/>
      <c r="I45" s="328"/>
      <c r="J45" s="335"/>
      <c r="K45" s="328"/>
      <c r="L45" s="328"/>
      <c r="M45" s="358"/>
      <c r="N45" s="335"/>
      <c r="O45" s="328"/>
      <c r="P45" s="330"/>
      <c r="Q45" s="330"/>
      <c r="R45" s="331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61"/>
      <c r="AJ45" s="361"/>
      <c r="AK45" s="361"/>
      <c r="AL45" s="332"/>
      <c r="AM45" s="332"/>
      <c r="AN45" s="332"/>
      <c r="AO45" s="332"/>
      <c r="AP45" s="332"/>
      <c r="AQ45" s="332"/>
      <c r="AR45" s="332"/>
      <c r="AS45" s="332"/>
    </row>
    <row r="46" spans="1:45" ht="9.6" customHeight="1" x14ac:dyDescent="0.25">
      <c r="A46" s="357"/>
      <c r="B46" s="328"/>
      <c r="C46" s="328"/>
      <c r="D46" s="328"/>
      <c r="E46" s="335"/>
      <c r="F46" s="328"/>
      <c r="G46" s="328"/>
      <c r="H46" s="328"/>
      <c r="I46" s="328"/>
      <c r="J46" s="335"/>
      <c r="K46" s="328"/>
      <c r="L46" s="328"/>
      <c r="M46" s="328"/>
      <c r="N46" s="330"/>
      <c r="O46" s="328"/>
      <c r="P46" s="330"/>
      <c r="Q46" s="330"/>
      <c r="R46" s="331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61"/>
      <c r="AJ46" s="361"/>
      <c r="AK46" s="361"/>
      <c r="AL46" s="332"/>
      <c r="AM46" s="332"/>
      <c r="AN46" s="332"/>
      <c r="AO46" s="332"/>
      <c r="AP46" s="332"/>
      <c r="AQ46" s="332"/>
      <c r="AR46" s="332"/>
      <c r="AS46" s="332"/>
    </row>
    <row r="47" spans="1:45" ht="9.6" customHeight="1" x14ac:dyDescent="0.25">
      <c r="A47" s="357"/>
      <c r="B47" s="335"/>
      <c r="C47" s="335"/>
      <c r="D47" s="335"/>
      <c r="E47" s="335"/>
      <c r="F47" s="328"/>
      <c r="G47" s="328"/>
      <c r="H47" s="332"/>
      <c r="I47" s="358"/>
      <c r="J47" s="335"/>
      <c r="K47" s="328"/>
      <c r="L47" s="328"/>
      <c r="M47" s="328"/>
      <c r="N47" s="330"/>
      <c r="O47" s="330"/>
      <c r="P47" s="330"/>
      <c r="Q47" s="330"/>
      <c r="R47" s="331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61"/>
      <c r="AJ47" s="361"/>
      <c r="AK47" s="361"/>
      <c r="AL47" s="332"/>
      <c r="AM47" s="332"/>
      <c r="AN47" s="332"/>
      <c r="AO47" s="332"/>
      <c r="AP47" s="332"/>
      <c r="AQ47" s="332"/>
      <c r="AR47" s="332"/>
      <c r="AS47" s="332"/>
    </row>
    <row r="48" spans="1:45" ht="9.6" customHeight="1" x14ac:dyDescent="0.25">
      <c r="A48" s="357"/>
      <c r="B48" s="328"/>
      <c r="C48" s="328"/>
      <c r="D48" s="328"/>
      <c r="E48" s="335"/>
      <c r="F48" s="328"/>
      <c r="G48" s="328"/>
      <c r="H48" s="328"/>
      <c r="I48" s="328"/>
      <c r="J48" s="335"/>
      <c r="K48" s="328"/>
      <c r="L48" s="359"/>
      <c r="M48" s="328"/>
      <c r="N48" s="330"/>
      <c r="O48" s="330"/>
      <c r="P48" s="330"/>
      <c r="Q48" s="330"/>
      <c r="R48" s="331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61"/>
      <c r="AJ48" s="361"/>
      <c r="AK48" s="361"/>
      <c r="AL48" s="332"/>
      <c r="AM48" s="332"/>
      <c r="AN48" s="332"/>
      <c r="AO48" s="332"/>
      <c r="AP48" s="332"/>
      <c r="AQ48" s="332"/>
      <c r="AR48" s="332"/>
      <c r="AS48" s="332"/>
    </row>
    <row r="49" spans="1:45" ht="9.6" customHeight="1" x14ac:dyDescent="0.25">
      <c r="A49" s="357"/>
      <c r="B49" s="335"/>
      <c r="C49" s="335"/>
      <c r="D49" s="335"/>
      <c r="E49" s="335"/>
      <c r="F49" s="328"/>
      <c r="G49" s="328"/>
      <c r="H49" s="332"/>
      <c r="I49" s="328"/>
      <c r="J49" s="335"/>
      <c r="K49" s="358"/>
      <c r="L49" s="335"/>
      <c r="M49" s="328"/>
      <c r="N49" s="330"/>
      <c r="O49" s="330"/>
      <c r="P49" s="330"/>
      <c r="Q49" s="330"/>
      <c r="R49" s="331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61"/>
      <c r="AJ49" s="361"/>
      <c r="AK49" s="361"/>
      <c r="AL49" s="332"/>
      <c r="AM49" s="332"/>
      <c r="AN49" s="332"/>
      <c r="AO49" s="332"/>
      <c r="AP49" s="332"/>
      <c r="AQ49" s="332"/>
      <c r="AR49" s="332"/>
      <c r="AS49" s="332"/>
    </row>
    <row r="50" spans="1:45" ht="9.6" customHeight="1" x14ac:dyDescent="0.25">
      <c r="A50" s="357"/>
      <c r="B50" s="328"/>
      <c r="C50" s="328"/>
      <c r="D50" s="328"/>
      <c r="E50" s="335"/>
      <c r="F50" s="328"/>
      <c r="G50" s="328"/>
      <c r="H50" s="328"/>
      <c r="I50" s="328"/>
      <c r="J50" s="335"/>
      <c r="K50" s="328"/>
      <c r="L50" s="328"/>
      <c r="M50" s="328"/>
      <c r="N50" s="330"/>
      <c r="O50" s="330"/>
      <c r="P50" s="330"/>
      <c r="Q50" s="330"/>
      <c r="R50" s="331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61"/>
      <c r="AJ50" s="361"/>
      <c r="AK50" s="361"/>
      <c r="AL50" s="332"/>
      <c r="AM50" s="332"/>
      <c r="AN50" s="332"/>
      <c r="AO50" s="332"/>
      <c r="AP50" s="332"/>
      <c r="AQ50" s="332"/>
      <c r="AR50" s="332"/>
      <c r="AS50" s="332"/>
    </row>
    <row r="51" spans="1:45" ht="9.6" customHeight="1" x14ac:dyDescent="0.25">
      <c r="A51" s="357"/>
      <c r="B51" s="335"/>
      <c r="C51" s="335"/>
      <c r="D51" s="335"/>
      <c r="E51" s="335"/>
      <c r="F51" s="328"/>
      <c r="G51" s="328"/>
      <c r="H51" s="332"/>
      <c r="I51" s="358"/>
      <c r="J51" s="335"/>
      <c r="K51" s="328"/>
      <c r="L51" s="328"/>
      <c r="M51" s="328"/>
      <c r="N51" s="330"/>
      <c r="O51" s="330"/>
      <c r="P51" s="330"/>
      <c r="Q51" s="330"/>
      <c r="R51" s="331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61"/>
      <c r="AJ51" s="361"/>
      <c r="AK51" s="361"/>
      <c r="AL51" s="332"/>
      <c r="AM51" s="332"/>
      <c r="AN51" s="332"/>
      <c r="AO51" s="332"/>
      <c r="AP51" s="332"/>
      <c r="AQ51" s="332"/>
      <c r="AR51" s="332"/>
      <c r="AS51" s="332"/>
    </row>
    <row r="52" spans="1:45" ht="9.6" customHeight="1" x14ac:dyDescent="0.25">
      <c r="A52" s="356"/>
      <c r="B52" s="328"/>
      <c r="C52" s="328"/>
      <c r="D52" s="328"/>
      <c r="E52" s="335"/>
      <c r="F52" s="328"/>
      <c r="G52" s="328"/>
      <c r="H52" s="328"/>
      <c r="I52" s="328"/>
      <c r="J52" s="335"/>
      <c r="K52" s="328"/>
      <c r="L52" s="328"/>
      <c r="M52" s="328"/>
      <c r="N52" s="328"/>
      <c r="O52" s="328"/>
      <c r="P52" s="328"/>
      <c r="Q52" s="330"/>
      <c r="R52" s="331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61"/>
      <c r="AJ52" s="361"/>
      <c r="AK52" s="361"/>
      <c r="AL52" s="332"/>
      <c r="AM52" s="332"/>
      <c r="AN52" s="332"/>
      <c r="AO52" s="332"/>
      <c r="AP52" s="332"/>
      <c r="AQ52" s="332"/>
      <c r="AR52" s="332"/>
      <c r="AS52" s="332"/>
    </row>
    <row r="53" spans="1:45" ht="6.75" customHeight="1" x14ac:dyDescent="0.25">
      <c r="A53" s="364"/>
      <c r="B53" s="364"/>
      <c r="C53" s="364"/>
      <c r="D53" s="364"/>
      <c r="E53" s="364"/>
      <c r="F53" s="365"/>
      <c r="G53" s="365"/>
      <c r="H53" s="365"/>
      <c r="I53" s="365"/>
      <c r="J53" s="366"/>
      <c r="K53" s="365"/>
      <c r="L53" s="367"/>
      <c r="M53" s="365"/>
      <c r="N53" s="367"/>
      <c r="O53" s="365"/>
      <c r="P53" s="367"/>
      <c r="Q53" s="365"/>
      <c r="R53" s="367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</row>
    <row r="54" spans="1:45" ht="10.5" customHeight="1" x14ac:dyDescent="0.25">
      <c r="A54" s="223" t="s">
        <v>77</v>
      </c>
      <c r="B54" s="224"/>
      <c r="C54" s="224"/>
      <c r="D54" s="225"/>
      <c r="E54" s="368" t="s">
        <v>95</v>
      </c>
      <c r="F54" s="369" t="s">
        <v>96</v>
      </c>
      <c r="G54" s="368"/>
      <c r="H54" s="368"/>
      <c r="I54" s="370"/>
      <c r="J54" s="368" t="s">
        <v>95</v>
      </c>
      <c r="K54" s="369" t="s">
        <v>97</v>
      </c>
      <c r="L54" s="371"/>
      <c r="M54" s="369" t="s">
        <v>98</v>
      </c>
      <c r="N54" s="372"/>
      <c r="O54" s="373" t="s">
        <v>99</v>
      </c>
      <c r="P54" s="373"/>
      <c r="Q54" s="374"/>
      <c r="R54" s="375"/>
      <c r="S54" s="54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</row>
    <row r="55" spans="1:45" ht="9" customHeight="1" x14ac:dyDescent="0.25">
      <c r="A55" s="234" t="s">
        <v>100</v>
      </c>
      <c r="B55" s="235"/>
      <c r="C55" s="376"/>
      <c r="D55" s="236"/>
      <c r="E55" s="377">
        <v>1</v>
      </c>
      <c r="F55" s="259" t="str">
        <f>IF(E55&gt;$R$62,0,UPPER(VLOOKUP(E55,'Lány 1 kcs B ELO'!$A$7:$Q$134,2)))</f>
        <v>NAGY</v>
      </c>
      <c r="G55" s="377"/>
      <c r="H55" s="259"/>
      <c r="I55" s="252"/>
      <c r="J55" s="378" t="s">
        <v>101</v>
      </c>
      <c r="K55" s="250"/>
      <c r="L55" s="251"/>
      <c r="M55" s="250"/>
      <c r="N55" s="379"/>
      <c r="O55" s="241" t="s">
        <v>102</v>
      </c>
      <c r="P55" s="380"/>
      <c r="Q55" s="380"/>
      <c r="R55" s="379"/>
      <c r="S55" s="54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</row>
    <row r="56" spans="1:45" ht="9" customHeight="1" x14ac:dyDescent="0.25">
      <c r="A56" s="245" t="s">
        <v>103</v>
      </c>
      <c r="B56" s="246"/>
      <c r="C56" s="381"/>
      <c r="D56" s="247"/>
      <c r="E56" s="377">
        <v>2</v>
      </c>
      <c r="F56" s="259" t="str">
        <f>IF(E56&gt;$R$62,0,UPPER(VLOOKUP(E56,'Lány 1 kcs B ELO'!$A$7:$Q$134,2)))</f>
        <v xml:space="preserve">FABÓ </v>
      </c>
      <c r="G56" s="377"/>
      <c r="H56" s="259"/>
      <c r="I56" s="252"/>
      <c r="J56" s="378" t="s">
        <v>104</v>
      </c>
      <c r="K56" s="250"/>
      <c r="L56" s="251"/>
      <c r="M56" s="250"/>
      <c r="N56" s="379"/>
      <c r="O56" s="273"/>
      <c r="P56" s="275"/>
      <c r="Q56" s="246"/>
      <c r="R56" s="382"/>
      <c r="S56" s="54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</row>
    <row r="57" spans="1:45" ht="9" customHeight="1" x14ac:dyDescent="0.25">
      <c r="A57" s="256"/>
      <c r="B57" s="257"/>
      <c r="C57" s="383"/>
      <c r="D57" s="258"/>
      <c r="E57" s="377"/>
      <c r="F57" s="259"/>
      <c r="G57" s="377"/>
      <c r="H57" s="259"/>
      <c r="I57" s="252"/>
      <c r="J57" s="378" t="s">
        <v>105</v>
      </c>
      <c r="K57" s="250"/>
      <c r="L57" s="251"/>
      <c r="M57" s="250"/>
      <c r="N57" s="379"/>
      <c r="O57" s="241" t="s">
        <v>106</v>
      </c>
      <c r="P57" s="380"/>
      <c r="Q57" s="380"/>
      <c r="R57" s="379"/>
      <c r="S57" s="54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</row>
    <row r="58" spans="1:45" ht="9" customHeight="1" x14ac:dyDescent="0.25">
      <c r="A58" s="261"/>
      <c r="B58" s="262"/>
      <c r="C58" s="262"/>
      <c r="D58" s="263"/>
      <c r="E58" s="377"/>
      <c r="F58" s="259"/>
      <c r="G58" s="377"/>
      <c r="H58" s="259"/>
      <c r="I58" s="252"/>
      <c r="J58" s="378" t="s">
        <v>107</v>
      </c>
      <c r="K58" s="250"/>
      <c r="L58" s="251"/>
      <c r="M58" s="250"/>
      <c r="N58" s="379"/>
      <c r="O58" s="250"/>
      <c r="P58" s="251"/>
      <c r="Q58" s="250"/>
      <c r="R58" s="379"/>
      <c r="S58" s="54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</row>
    <row r="59" spans="1:45" ht="9" customHeight="1" x14ac:dyDescent="0.25">
      <c r="A59" s="265"/>
      <c r="B59" s="49"/>
      <c r="C59" s="49"/>
      <c r="D59" s="266"/>
      <c r="E59" s="377"/>
      <c r="F59" s="259"/>
      <c r="G59" s="377"/>
      <c r="H59" s="259"/>
      <c r="I59" s="252"/>
      <c r="J59" s="378" t="s">
        <v>108</v>
      </c>
      <c r="K59" s="250"/>
      <c r="L59" s="251"/>
      <c r="M59" s="250"/>
      <c r="N59" s="379"/>
      <c r="O59" s="246"/>
      <c r="P59" s="275"/>
      <c r="Q59" s="246"/>
      <c r="R59" s="382"/>
      <c r="S59" s="54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9"/>
    </row>
    <row r="60" spans="1:45" ht="9" customHeight="1" x14ac:dyDescent="0.25">
      <c r="A60" s="267"/>
      <c r="B60" s="14"/>
      <c r="C60" s="262"/>
      <c r="D60" s="263"/>
      <c r="E60" s="377"/>
      <c r="F60" s="259"/>
      <c r="G60" s="377"/>
      <c r="H60" s="259"/>
      <c r="I60" s="252"/>
      <c r="J60" s="378" t="s">
        <v>109</v>
      </c>
      <c r="K60" s="250"/>
      <c r="L60" s="251"/>
      <c r="M60" s="250"/>
      <c r="N60" s="379"/>
      <c r="O60" s="241" t="s">
        <v>33</v>
      </c>
      <c r="P60" s="380"/>
      <c r="Q60" s="380"/>
      <c r="R60" s="379"/>
      <c r="S60" s="54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</row>
    <row r="61" spans="1:45" ht="9" customHeight="1" x14ac:dyDescent="0.25">
      <c r="A61" s="267"/>
      <c r="B61" s="14"/>
      <c r="C61" s="384"/>
      <c r="D61" s="268"/>
      <c r="E61" s="377"/>
      <c r="F61" s="259"/>
      <c r="G61" s="377"/>
      <c r="H61" s="259"/>
      <c r="I61" s="252"/>
      <c r="J61" s="378" t="s">
        <v>110</v>
      </c>
      <c r="K61" s="250"/>
      <c r="L61" s="251"/>
      <c r="M61" s="250"/>
      <c r="N61" s="379"/>
      <c r="O61" s="250"/>
      <c r="P61" s="251"/>
      <c r="Q61" s="250"/>
      <c r="R61" s="379"/>
      <c r="S61" s="54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</row>
    <row r="62" spans="1:45" ht="9" customHeight="1" x14ac:dyDescent="0.25">
      <c r="A62" s="269"/>
      <c r="B62" s="270"/>
      <c r="C62" s="385"/>
      <c r="D62" s="271"/>
      <c r="E62" s="386"/>
      <c r="F62" s="273"/>
      <c r="G62" s="386"/>
      <c r="H62" s="273"/>
      <c r="I62" s="276"/>
      <c r="J62" s="387" t="s">
        <v>111</v>
      </c>
      <c r="K62" s="246"/>
      <c r="L62" s="275"/>
      <c r="M62" s="246"/>
      <c r="N62" s="382"/>
      <c r="O62" s="246">
        <f>R4</f>
        <v>0</v>
      </c>
      <c r="P62" s="275"/>
      <c r="Q62" s="246"/>
      <c r="R62" s="388">
        <f>MIN(4,'Lány 1 kcs B ELO'!Q5)</f>
        <v>4</v>
      </c>
      <c r="S62" s="54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</row>
    <row r="63" spans="1:45" x14ac:dyDescent="0.25"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L63" s="208"/>
      <c r="AM63" s="208"/>
      <c r="AN63" s="208"/>
      <c r="AO63" s="208"/>
      <c r="AP63" s="208"/>
      <c r="AQ63" s="208"/>
      <c r="AR63" s="208"/>
      <c r="AS63" s="208"/>
    </row>
    <row r="64" spans="1:45" x14ac:dyDescent="0.25"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L64" s="208"/>
      <c r="AM64" s="208"/>
      <c r="AN64" s="208"/>
      <c r="AO64" s="208"/>
      <c r="AP64" s="208"/>
      <c r="AQ64" s="208"/>
      <c r="AR64" s="208"/>
      <c r="AS64" s="208"/>
    </row>
    <row r="65" spans="20:45" x14ac:dyDescent="0.25"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L65" s="208"/>
      <c r="AM65" s="208"/>
      <c r="AN65" s="208"/>
      <c r="AO65" s="208"/>
      <c r="AP65" s="208"/>
      <c r="AQ65" s="208"/>
      <c r="AR65" s="208"/>
      <c r="AS65" s="208"/>
    </row>
    <row r="66" spans="20:45" x14ac:dyDescent="0.25"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L66" s="208"/>
      <c r="AM66" s="208"/>
      <c r="AN66" s="208"/>
      <c r="AO66" s="208"/>
      <c r="AP66" s="208"/>
      <c r="AQ66" s="208"/>
      <c r="AR66" s="208"/>
      <c r="AS66" s="208"/>
    </row>
    <row r="67" spans="20:45" x14ac:dyDescent="0.25"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L67" s="208"/>
      <c r="AM67" s="208"/>
      <c r="AN67" s="208"/>
      <c r="AO67" s="208"/>
      <c r="AP67" s="208"/>
      <c r="AQ67" s="208"/>
      <c r="AR67" s="208"/>
      <c r="AS67" s="208"/>
    </row>
    <row r="68" spans="20:45" x14ac:dyDescent="0.25"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L68" s="208"/>
      <c r="AM68" s="208"/>
      <c r="AN68" s="208"/>
      <c r="AO68" s="208"/>
      <c r="AP68" s="208"/>
      <c r="AQ68" s="208"/>
      <c r="AR68" s="208"/>
      <c r="AS68" s="208"/>
    </row>
    <row r="69" spans="20:45" x14ac:dyDescent="0.25"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L69" s="208"/>
      <c r="AM69" s="208"/>
      <c r="AN69" s="208"/>
      <c r="AO69" s="208"/>
      <c r="AP69" s="208"/>
      <c r="AQ69" s="208"/>
      <c r="AR69" s="208"/>
      <c r="AS69" s="208"/>
    </row>
    <row r="70" spans="20:45" x14ac:dyDescent="0.25"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L70" s="208"/>
      <c r="AM70" s="208"/>
      <c r="AN70" s="208"/>
      <c r="AO70" s="208"/>
      <c r="AP70" s="208"/>
      <c r="AQ70" s="208"/>
      <c r="AR70" s="208"/>
      <c r="AS70" s="208"/>
    </row>
    <row r="71" spans="20:45" x14ac:dyDescent="0.25"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L71" s="208"/>
      <c r="AM71" s="208"/>
      <c r="AN71" s="208"/>
      <c r="AO71" s="208"/>
      <c r="AP71" s="208"/>
      <c r="AQ71" s="208"/>
      <c r="AR71" s="208"/>
      <c r="AS71" s="208"/>
    </row>
    <row r="72" spans="20:45" x14ac:dyDescent="0.25"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L72" s="208"/>
      <c r="AM72" s="208"/>
      <c r="AN72" s="208"/>
      <c r="AO72" s="208"/>
      <c r="AP72" s="208"/>
      <c r="AQ72" s="208"/>
      <c r="AR72" s="208"/>
      <c r="AS72" s="208"/>
    </row>
    <row r="73" spans="20:45" x14ac:dyDescent="0.25"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L73" s="208"/>
      <c r="AM73" s="208"/>
      <c r="AN73" s="208"/>
      <c r="AO73" s="208"/>
      <c r="AP73" s="208"/>
      <c r="AQ73" s="208"/>
      <c r="AR73" s="208"/>
      <c r="AS73" s="208"/>
    </row>
    <row r="74" spans="20:45" x14ac:dyDescent="0.25"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L74" s="208"/>
      <c r="AM74" s="208"/>
      <c r="AN74" s="208"/>
      <c r="AO74" s="208"/>
      <c r="AP74" s="208"/>
      <c r="AQ74" s="208"/>
      <c r="AR74" s="208"/>
      <c r="AS74" s="208"/>
    </row>
    <row r="75" spans="20:45" x14ac:dyDescent="0.25"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L75" s="208"/>
      <c r="AM75" s="208"/>
      <c r="AN75" s="208"/>
      <c r="AO75" s="208"/>
      <c r="AP75" s="208"/>
      <c r="AQ75" s="208"/>
      <c r="AR75" s="208"/>
      <c r="AS75" s="208"/>
    </row>
    <row r="76" spans="20:45" x14ac:dyDescent="0.25"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L76" s="208"/>
      <c r="AM76" s="208"/>
      <c r="AN76" s="208"/>
      <c r="AO76" s="208"/>
      <c r="AP76" s="208"/>
      <c r="AQ76" s="208"/>
      <c r="AR76" s="208"/>
      <c r="AS76" s="208"/>
    </row>
    <row r="77" spans="20:45" x14ac:dyDescent="0.25"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L77" s="208"/>
      <c r="AM77" s="208"/>
      <c r="AN77" s="208"/>
      <c r="AO77" s="208"/>
      <c r="AP77" s="208"/>
      <c r="AQ77" s="208"/>
      <c r="AR77" s="208"/>
      <c r="AS77" s="208"/>
    </row>
    <row r="78" spans="20:45" x14ac:dyDescent="0.25"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L78" s="208"/>
      <c r="AM78" s="208"/>
      <c r="AN78" s="208"/>
      <c r="AO78" s="208"/>
      <c r="AP78" s="208"/>
      <c r="AQ78" s="208"/>
      <c r="AR78" s="208"/>
      <c r="AS78" s="208"/>
    </row>
    <row r="79" spans="20:45" x14ac:dyDescent="0.25"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L79" s="208"/>
      <c r="AM79" s="208"/>
      <c r="AN79" s="208"/>
      <c r="AO79" s="208"/>
      <c r="AP79" s="208"/>
      <c r="AQ79" s="208"/>
      <c r="AR79" s="208"/>
      <c r="AS79" s="208"/>
    </row>
    <row r="80" spans="20:45" x14ac:dyDescent="0.25"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L80" s="208"/>
      <c r="AM80" s="208"/>
      <c r="AN80" s="208"/>
      <c r="AO80" s="208"/>
      <c r="AP80" s="208"/>
      <c r="AQ80" s="208"/>
      <c r="AR80" s="208"/>
      <c r="AS80" s="208"/>
    </row>
    <row r="81" spans="20:45" x14ac:dyDescent="0.25"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L81" s="208"/>
      <c r="AM81" s="208"/>
      <c r="AN81" s="208"/>
      <c r="AO81" s="208"/>
      <c r="AP81" s="208"/>
      <c r="AQ81" s="208"/>
      <c r="AR81" s="208"/>
      <c r="AS81" s="208"/>
    </row>
    <row r="82" spans="20:45" x14ac:dyDescent="0.25"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L82" s="208"/>
      <c r="AM82" s="208"/>
      <c r="AN82" s="208"/>
      <c r="AO82" s="208"/>
      <c r="AP82" s="208"/>
      <c r="AQ82" s="208"/>
      <c r="AR82" s="208"/>
      <c r="AS82" s="208"/>
    </row>
    <row r="83" spans="20:45" x14ac:dyDescent="0.25"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L83" s="208"/>
      <c r="AM83" s="208"/>
      <c r="AN83" s="208"/>
      <c r="AO83" s="208"/>
      <c r="AP83" s="208"/>
      <c r="AQ83" s="208"/>
      <c r="AR83" s="208"/>
      <c r="AS83" s="208"/>
    </row>
    <row r="84" spans="20:45" x14ac:dyDescent="0.25"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L84" s="208"/>
      <c r="AM84" s="208"/>
      <c r="AN84" s="208"/>
      <c r="AO84" s="208"/>
      <c r="AP84" s="208"/>
      <c r="AQ84" s="208"/>
      <c r="AR84" s="208"/>
      <c r="AS84" s="208"/>
    </row>
    <row r="85" spans="20:45" x14ac:dyDescent="0.25"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L85" s="208"/>
      <c r="AM85" s="208"/>
      <c r="AN85" s="208"/>
      <c r="AO85" s="208"/>
      <c r="AP85" s="208"/>
      <c r="AQ85" s="208"/>
      <c r="AR85" s="208"/>
      <c r="AS85" s="208"/>
    </row>
    <row r="86" spans="20:45" x14ac:dyDescent="0.25"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L86" s="208"/>
      <c r="AM86" s="208"/>
      <c r="AN86" s="208"/>
      <c r="AO86" s="208"/>
      <c r="AP86" s="208"/>
      <c r="AQ86" s="208"/>
      <c r="AR86" s="208"/>
      <c r="AS86" s="208"/>
    </row>
    <row r="87" spans="20:45" x14ac:dyDescent="0.25"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L87" s="208"/>
      <c r="AM87" s="208"/>
      <c r="AN87" s="208"/>
      <c r="AO87" s="208"/>
      <c r="AP87" s="208"/>
      <c r="AQ87" s="208"/>
      <c r="AR87" s="208"/>
      <c r="AS87" s="208"/>
    </row>
    <row r="88" spans="20:45" x14ac:dyDescent="0.25"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L88" s="208"/>
      <c r="AM88" s="208"/>
      <c r="AN88" s="208"/>
      <c r="AO88" s="208"/>
      <c r="AP88" s="208"/>
      <c r="AQ88" s="208"/>
      <c r="AR88" s="208"/>
      <c r="AS88" s="208"/>
    </row>
    <row r="89" spans="20:45" x14ac:dyDescent="0.25"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L89" s="208"/>
      <c r="AM89" s="208"/>
      <c r="AN89" s="208"/>
      <c r="AO89" s="208"/>
      <c r="AP89" s="208"/>
      <c r="AQ89" s="208"/>
      <c r="AR89" s="208"/>
      <c r="AS89" s="208"/>
    </row>
    <row r="90" spans="20:45" x14ac:dyDescent="0.25"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L90" s="208"/>
      <c r="AM90" s="208"/>
      <c r="AN90" s="208"/>
      <c r="AO90" s="208"/>
      <c r="AP90" s="208"/>
      <c r="AQ90" s="208"/>
      <c r="AR90" s="208"/>
      <c r="AS90" s="208"/>
    </row>
    <row r="91" spans="20:45" x14ac:dyDescent="0.25"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L91" s="208"/>
      <c r="AM91" s="208"/>
      <c r="AN91" s="208"/>
      <c r="AO91" s="208"/>
      <c r="AP91" s="208"/>
      <c r="AQ91" s="208"/>
      <c r="AR91" s="208"/>
      <c r="AS91" s="208"/>
    </row>
    <row r="92" spans="20:45" x14ac:dyDescent="0.25"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L92" s="208"/>
      <c r="AM92" s="208"/>
      <c r="AN92" s="208"/>
      <c r="AO92" s="208"/>
      <c r="AP92" s="208"/>
      <c r="AQ92" s="208"/>
      <c r="AR92" s="208"/>
      <c r="AS92" s="208"/>
    </row>
    <row r="93" spans="20:45" x14ac:dyDescent="0.25"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L93" s="208"/>
      <c r="AM93" s="208"/>
      <c r="AN93" s="208"/>
      <c r="AO93" s="208"/>
      <c r="AP93" s="208"/>
      <c r="AQ93" s="208"/>
      <c r="AR93" s="208"/>
      <c r="AS93" s="208"/>
    </row>
    <row r="94" spans="20:45" x14ac:dyDescent="0.25"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L94" s="208"/>
      <c r="AM94" s="208"/>
      <c r="AN94" s="208"/>
      <c r="AO94" s="208"/>
      <c r="AP94" s="208"/>
      <c r="AQ94" s="208"/>
      <c r="AR94" s="208"/>
      <c r="AS94" s="208"/>
    </row>
    <row r="95" spans="20:45" x14ac:dyDescent="0.25"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L95" s="208"/>
      <c r="AM95" s="208"/>
      <c r="AN95" s="208"/>
      <c r="AO95" s="208"/>
      <c r="AP95" s="208"/>
      <c r="AQ95" s="208"/>
      <c r="AR95" s="208"/>
      <c r="AS95" s="208"/>
    </row>
    <row r="96" spans="20:45" x14ac:dyDescent="0.25"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L96" s="208"/>
      <c r="AM96" s="208"/>
      <c r="AN96" s="208"/>
      <c r="AO96" s="208"/>
      <c r="AP96" s="208"/>
      <c r="AQ96" s="208"/>
      <c r="AR96" s="208"/>
      <c r="AS96" s="208"/>
    </row>
    <row r="97" spans="20:45" x14ac:dyDescent="0.25"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L97" s="208"/>
      <c r="AM97" s="208"/>
      <c r="AN97" s="208"/>
      <c r="AO97" s="208"/>
      <c r="AP97" s="208"/>
      <c r="AQ97" s="208"/>
      <c r="AR97" s="208"/>
      <c r="AS97" s="208"/>
    </row>
    <row r="98" spans="20:45" x14ac:dyDescent="0.25"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L98" s="208"/>
      <c r="AM98" s="208"/>
      <c r="AN98" s="208"/>
      <c r="AO98" s="208"/>
      <c r="AP98" s="208"/>
      <c r="AQ98" s="208"/>
      <c r="AR98" s="208"/>
      <c r="AS98" s="208"/>
    </row>
    <row r="99" spans="20:45" x14ac:dyDescent="0.25"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L99" s="208"/>
      <c r="AM99" s="208"/>
      <c r="AN99" s="208"/>
      <c r="AO99" s="208"/>
      <c r="AP99" s="208"/>
      <c r="AQ99" s="208"/>
      <c r="AR99" s="208"/>
      <c r="AS99" s="208"/>
    </row>
    <row r="100" spans="20:45" x14ac:dyDescent="0.25"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L100" s="208"/>
      <c r="AM100" s="208"/>
      <c r="AN100" s="208"/>
      <c r="AO100" s="208"/>
      <c r="AP100" s="208"/>
      <c r="AQ100" s="208"/>
      <c r="AR100" s="208"/>
      <c r="AS100" s="208"/>
    </row>
    <row r="101" spans="20:45" x14ac:dyDescent="0.25"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L101" s="208"/>
      <c r="AM101" s="208"/>
      <c r="AN101" s="208"/>
      <c r="AO101" s="208"/>
      <c r="AP101" s="208"/>
      <c r="AQ101" s="208"/>
      <c r="AR101" s="208"/>
      <c r="AS101" s="208"/>
    </row>
    <row r="102" spans="20:45" x14ac:dyDescent="0.25"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L102" s="208"/>
      <c r="AM102" s="208"/>
      <c r="AN102" s="208"/>
      <c r="AO102" s="208"/>
      <c r="AP102" s="208"/>
      <c r="AQ102" s="208"/>
      <c r="AR102" s="208"/>
      <c r="AS102" s="208"/>
    </row>
    <row r="103" spans="20:45" x14ac:dyDescent="0.25"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L103" s="208"/>
      <c r="AM103" s="208"/>
      <c r="AN103" s="208"/>
      <c r="AO103" s="208"/>
      <c r="AP103" s="208"/>
      <c r="AQ103" s="208"/>
      <c r="AR103" s="208"/>
      <c r="AS103" s="208"/>
    </row>
    <row r="104" spans="20:45" x14ac:dyDescent="0.25"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L104" s="208"/>
      <c r="AM104" s="208"/>
      <c r="AN104" s="208"/>
      <c r="AO104" s="208"/>
      <c r="AP104" s="208"/>
      <c r="AQ104" s="208"/>
      <c r="AR104" s="208"/>
      <c r="AS104" s="208"/>
    </row>
    <row r="105" spans="20:45" x14ac:dyDescent="0.25"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L105" s="208"/>
      <c r="AM105" s="208"/>
      <c r="AN105" s="208"/>
      <c r="AO105" s="208"/>
      <c r="AP105" s="208"/>
      <c r="AQ105" s="208"/>
      <c r="AR105" s="208"/>
      <c r="AS105" s="208"/>
    </row>
    <row r="106" spans="20:45" x14ac:dyDescent="0.25"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L106" s="208"/>
      <c r="AM106" s="208"/>
      <c r="AN106" s="208"/>
      <c r="AO106" s="208"/>
      <c r="AP106" s="208"/>
      <c r="AQ106" s="208"/>
      <c r="AR106" s="208"/>
      <c r="AS106" s="208"/>
    </row>
    <row r="107" spans="20:45" x14ac:dyDescent="0.25"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L107" s="208"/>
      <c r="AM107" s="208"/>
      <c r="AN107" s="208"/>
      <c r="AO107" s="208"/>
      <c r="AP107" s="208"/>
      <c r="AQ107" s="208"/>
      <c r="AR107" s="208"/>
      <c r="AS107" s="208"/>
    </row>
    <row r="108" spans="20:45" x14ac:dyDescent="0.25"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L108" s="208"/>
      <c r="AM108" s="208"/>
      <c r="AN108" s="208"/>
      <c r="AO108" s="208"/>
      <c r="AP108" s="208"/>
      <c r="AQ108" s="208"/>
      <c r="AR108" s="208"/>
      <c r="AS108" s="208"/>
    </row>
    <row r="109" spans="20:45" x14ac:dyDescent="0.25"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L109" s="208"/>
      <c r="AM109" s="208"/>
      <c r="AN109" s="208"/>
      <c r="AO109" s="208"/>
      <c r="AP109" s="208"/>
      <c r="AQ109" s="208"/>
      <c r="AR109" s="208"/>
      <c r="AS109" s="208"/>
    </row>
    <row r="110" spans="20:45" x14ac:dyDescent="0.25"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L110" s="208"/>
      <c r="AM110" s="208"/>
      <c r="AN110" s="208"/>
      <c r="AO110" s="208"/>
      <c r="AP110" s="208"/>
      <c r="AQ110" s="208"/>
      <c r="AR110" s="208"/>
      <c r="AS110" s="208"/>
    </row>
    <row r="111" spans="20:45" x14ac:dyDescent="0.25"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L111" s="208"/>
      <c r="AM111" s="208"/>
      <c r="AN111" s="208"/>
      <c r="AO111" s="208"/>
      <c r="AP111" s="208"/>
      <c r="AQ111" s="208"/>
      <c r="AR111" s="208"/>
      <c r="AS111" s="208"/>
    </row>
    <row r="112" spans="20:45" x14ac:dyDescent="0.25"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L112" s="208"/>
      <c r="AM112" s="208"/>
      <c r="AN112" s="208"/>
      <c r="AO112" s="208"/>
      <c r="AP112" s="208"/>
      <c r="AQ112" s="208"/>
      <c r="AR112" s="208"/>
      <c r="AS112" s="208"/>
    </row>
    <row r="113" spans="20:45" x14ac:dyDescent="0.25"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L113" s="208"/>
      <c r="AM113" s="208"/>
      <c r="AN113" s="208"/>
      <c r="AO113" s="208"/>
      <c r="AP113" s="208"/>
      <c r="AQ113" s="208"/>
      <c r="AR113" s="208"/>
      <c r="AS113" s="208"/>
    </row>
    <row r="114" spans="20:45" x14ac:dyDescent="0.25"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L114" s="208"/>
      <c r="AM114" s="208"/>
      <c r="AN114" s="208"/>
      <c r="AO114" s="208"/>
      <c r="AP114" s="208"/>
      <c r="AQ114" s="208"/>
      <c r="AR114" s="208"/>
      <c r="AS114" s="208"/>
    </row>
    <row r="115" spans="20:45" x14ac:dyDescent="0.25"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L115" s="208"/>
      <c r="AM115" s="208"/>
      <c r="AN115" s="208"/>
      <c r="AO115" s="208"/>
      <c r="AP115" s="208"/>
      <c r="AQ115" s="208"/>
      <c r="AR115" s="208"/>
      <c r="AS115" s="208"/>
    </row>
    <row r="116" spans="20:45" x14ac:dyDescent="0.25"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L116" s="208"/>
      <c r="AM116" s="208"/>
      <c r="AN116" s="208"/>
      <c r="AO116" s="208"/>
      <c r="AP116" s="208"/>
      <c r="AQ116" s="208"/>
      <c r="AR116" s="208"/>
      <c r="AS116" s="208"/>
    </row>
    <row r="117" spans="20:45" x14ac:dyDescent="0.25"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L117" s="208"/>
      <c r="AM117" s="208"/>
      <c r="AN117" s="208"/>
      <c r="AO117" s="208"/>
      <c r="AP117" s="208"/>
      <c r="AQ117" s="208"/>
      <c r="AR117" s="208"/>
      <c r="AS117" s="208"/>
    </row>
    <row r="118" spans="20:45" x14ac:dyDescent="0.25"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L118" s="208"/>
      <c r="AM118" s="208"/>
      <c r="AN118" s="208"/>
      <c r="AO118" s="208"/>
      <c r="AP118" s="208"/>
      <c r="AQ118" s="208"/>
      <c r="AR118" s="208"/>
      <c r="AS118" s="208"/>
    </row>
    <row r="119" spans="20:45" x14ac:dyDescent="0.25"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L119" s="208"/>
      <c r="AM119" s="208"/>
      <c r="AN119" s="208"/>
      <c r="AO119" s="208"/>
      <c r="AP119" s="208"/>
      <c r="AQ119" s="208"/>
      <c r="AR119" s="208"/>
      <c r="AS119" s="208"/>
    </row>
    <row r="120" spans="20:45" x14ac:dyDescent="0.25"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L120" s="208"/>
      <c r="AM120" s="208"/>
      <c r="AN120" s="208"/>
      <c r="AO120" s="208"/>
      <c r="AP120" s="208"/>
      <c r="AQ120" s="208"/>
      <c r="AR120" s="208"/>
      <c r="AS120" s="208"/>
    </row>
    <row r="121" spans="20:45" x14ac:dyDescent="0.25"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L121" s="208"/>
      <c r="AM121" s="208"/>
      <c r="AN121" s="208"/>
      <c r="AO121" s="208"/>
      <c r="AP121" s="208"/>
      <c r="AQ121" s="208"/>
      <c r="AR121" s="208"/>
      <c r="AS121" s="208"/>
    </row>
    <row r="122" spans="20:45" x14ac:dyDescent="0.25"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L122" s="208"/>
      <c r="AM122" s="208"/>
      <c r="AN122" s="208"/>
      <c r="AO122" s="208"/>
      <c r="AP122" s="208"/>
      <c r="AQ122" s="208"/>
      <c r="AR122" s="208"/>
      <c r="AS122" s="208"/>
    </row>
    <row r="123" spans="20:45" x14ac:dyDescent="0.25"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L123" s="208"/>
      <c r="AM123" s="208"/>
      <c r="AN123" s="208"/>
      <c r="AO123" s="208"/>
      <c r="AP123" s="208"/>
      <c r="AQ123" s="208"/>
      <c r="AR123" s="208"/>
      <c r="AS123" s="208"/>
    </row>
    <row r="124" spans="20:45" x14ac:dyDescent="0.25"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L124" s="208"/>
      <c r="AM124" s="208"/>
      <c r="AN124" s="208"/>
      <c r="AO124" s="208"/>
      <c r="AP124" s="208"/>
      <c r="AQ124" s="208"/>
      <c r="AR124" s="208"/>
      <c r="AS124" s="208"/>
    </row>
    <row r="125" spans="20:45" x14ac:dyDescent="0.25"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L125" s="208"/>
      <c r="AM125" s="208"/>
      <c r="AN125" s="208"/>
      <c r="AO125" s="208"/>
      <c r="AP125" s="208"/>
      <c r="AQ125" s="208"/>
      <c r="AR125" s="208"/>
      <c r="AS125" s="208"/>
    </row>
    <row r="126" spans="20:45" x14ac:dyDescent="0.25"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L126" s="208"/>
      <c r="AM126" s="208"/>
      <c r="AN126" s="208"/>
      <c r="AO126" s="208"/>
      <c r="AP126" s="208"/>
      <c r="AQ126" s="208"/>
      <c r="AR126" s="208"/>
      <c r="AS126" s="208"/>
    </row>
    <row r="127" spans="20:45" x14ac:dyDescent="0.25"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L127" s="208"/>
      <c r="AM127" s="208"/>
      <c r="AN127" s="208"/>
      <c r="AO127" s="208"/>
      <c r="AP127" s="208"/>
      <c r="AQ127" s="208"/>
      <c r="AR127" s="208"/>
      <c r="AS127" s="208"/>
    </row>
    <row r="128" spans="20:45" x14ac:dyDescent="0.25"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L128" s="208"/>
      <c r="AM128" s="208"/>
      <c r="AN128" s="208"/>
      <c r="AO128" s="208"/>
      <c r="AP128" s="208"/>
      <c r="AQ128" s="208"/>
      <c r="AR128" s="208"/>
      <c r="AS128" s="208"/>
    </row>
    <row r="129" spans="20:45" x14ac:dyDescent="0.25"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L129" s="208"/>
      <c r="AM129" s="208"/>
      <c r="AN129" s="208"/>
      <c r="AO129" s="208"/>
      <c r="AP129" s="208"/>
      <c r="AQ129" s="208"/>
      <c r="AR129" s="208"/>
      <c r="AS129" s="208"/>
    </row>
    <row r="130" spans="20:45" x14ac:dyDescent="0.25"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L130" s="208"/>
      <c r="AM130" s="208"/>
      <c r="AN130" s="208"/>
      <c r="AO130" s="208"/>
      <c r="AP130" s="208"/>
      <c r="AQ130" s="208"/>
      <c r="AR130" s="208"/>
      <c r="AS130" s="208"/>
    </row>
    <row r="131" spans="20:45" x14ac:dyDescent="0.25"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L131" s="208"/>
      <c r="AM131" s="208"/>
      <c r="AN131" s="208"/>
      <c r="AO131" s="208"/>
      <c r="AP131" s="208"/>
      <c r="AQ131" s="208"/>
      <c r="AR131" s="208"/>
      <c r="AS131" s="208"/>
    </row>
    <row r="132" spans="20:45" x14ac:dyDescent="0.25"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L132" s="208"/>
      <c r="AM132" s="208"/>
      <c r="AN132" s="208"/>
      <c r="AO132" s="208"/>
      <c r="AP132" s="208"/>
      <c r="AQ132" s="208"/>
      <c r="AR132" s="208"/>
      <c r="AS132" s="208"/>
    </row>
    <row r="133" spans="20:45" x14ac:dyDescent="0.25"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L133" s="208"/>
      <c r="AM133" s="208"/>
      <c r="AN133" s="208"/>
      <c r="AO133" s="208"/>
      <c r="AP133" s="208"/>
      <c r="AQ133" s="208"/>
      <c r="AR133" s="208"/>
      <c r="AS133" s="208"/>
    </row>
    <row r="134" spans="20:45" x14ac:dyDescent="0.25"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L134" s="208"/>
      <c r="AM134" s="208"/>
      <c r="AN134" s="208"/>
      <c r="AO134" s="208"/>
      <c r="AP134" s="208"/>
      <c r="AQ134" s="208"/>
      <c r="AR134" s="208"/>
      <c r="AS134" s="208"/>
    </row>
    <row r="135" spans="20:45" x14ac:dyDescent="0.25"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L135" s="208"/>
      <c r="AM135" s="208"/>
      <c r="AN135" s="208"/>
      <c r="AO135" s="208"/>
      <c r="AP135" s="208"/>
      <c r="AQ135" s="208"/>
      <c r="AR135" s="208"/>
      <c r="AS135" s="208"/>
    </row>
    <row r="136" spans="20:45" x14ac:dyDescent="0.25"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L136" s="208"/>
      <c r="AM136" s="208"/>
      <c r="AN136" s="208"/>
      <c r="AO136" s="208"/>
      <c r="AP136" s="208"/>
      <c r="AQ136" s="208"/>
      <c r="AR136" s="208"/>
      <c r="AS136" s="208"/>
    </row>
    <row r="137" spans="20:45" x14ac:dyDescent="0.25"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L137" s="208"/>
      <c r="AM137" s="208"/>
      <c r="AN137" s="208"/>
      <c r="AO137" s="208"/>
      <c r="AP137" s="208"/>
      <c r="AQ137" s="208"/>
      <c r="AR137" s="208"/>
      <c r="AS137" s="208"/>
    </row>
    <row r="138" spans="20:45" x14ac:dyDescent="0.25"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L138" s="208"/>
      <c r="AM138" s="208"/>
      <c r="AN138" s="208"/>
      <c r="AO138" s="208"/>
      <c r="AP138" s="208"/>
      <c r="AQ138" s="208"/>
      <c r="AR138" s="208"/>
      <c r="AS138" s="208"/>
    </row>
    <row r="139" spans="20:45" x14ac:dyDescent="0.25"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L139" s="208"/>
      <c r="AM139" s="208"/>
      <c r="AN139" s="208"/>
      <c r="AO139" s="208"/>
      <c r="AP139" s="208"/>
      <c r="AQ139" s="208"/>
      <c r="AR139" s="208"/>
      <c r="AS139" s="208"/>
    </row>
    <row r="140" spans="20:45" x14ac:dyDescent="0.25"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L140" s="208"/>
      <c r="AM140" s="208"/>
      <c r="AN140" s="208"/>
      <c r="AO140" s="208"/>
      <c r="AP140" s="208"/>
      <c r="AQ140" s="208"/>
      <c r="AR140" s="208"/>
      <c r="AS140" s="208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88" priority="10" stopIfTrue="1" operator="equal">
      <formula>"QA"</formula>
    </cfRule>
    <cfRule type="cellIs" dxfId="87" priority="11" stopIfTrue="1" operator="equal">
      <formula>"DA"</formula>
    </cfRule>
  </conditionalFormatting>
  <conditionalFormatting sqref="E7 E21">
    <cfRule type="expression" dxfId="86" priority="13" stopIfTrue="1">
      <formula>$E7&lt;5</formula>
    </cfRule>
  </conditionalFormatting>
  <conditionalFormatting sqref="E22 E24 E26 E28 E30 E32 E34 E36 E38 E40 E42 E44 E46 E48 E50 E52">
    <cfRule type="expression" dxfId="85" priority="5" stopIfTrue="1">
      <formula>AND($E22&lt;9,$C22&gt;0)</formula>
    </cfRule>
  </conditionalFormatting>
  <conditionalFormatting sqref="F7 F9 F11 F13 F15 F17 F19">
    <cfRule type="cellIs" dxfId="84" priority="14" stopIfTrue="1" operator="equal">
      <formula>"Bye"</formula>
    </cfRule>
  </conditionalFormatting>
  <conditionalFormatting sqref="F21:F22 F24 F26 F28 F30 F32 F34 F36 F38 F40 F42 F44 F46 F48 F50">
    <cfRule type="cellIs" dxfId="83" priority="6" stopIfTrue="1" operator="equal">
      <formula>"Bye"</formula>
    </cfRule>
  </conditionalFormatting>
  <conditionalFormatting sqref="F22 F24 F26 F28 F30 F32 F34 F36 F38 F40 F42 F44 F46 F48 F50">
    <cfRule type="expression" dxfId="82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81" priority="1" stopIfTrue="1">
      <formula>AND($E7&lt;9,$C7&gt;0)</formula>
    </cfRule>
  </conditionalFormatting>
  <conditionalFormatting sqref="I8 K10 I12 M14 I16 K18 I20 I23 K25 I27 M29 I31 K33 I35 I39 K41 I43 M45 I47 K49 I51">
    <cfRule type="expression" dxfId="80" priority="2" stopIfTrue="1">
      <formula>AND($O$1="CU",I8="Umpire")</formula>
    </cfRule>
    <cfRule type="expression" dxfId="79" priority="3" stopIfTrue="1">
      <formula>AND($O$1="CU",I8&lt;&gt;"Umpire",J8&lt;&gt;"")</formula>
    </cfRule>
    <cfRule type="expression" dxfId="78" priority="4" stopIfTrue="1">
      <formula>AND($O$1="CU",I8&lt;&gt;"Umpire")</formula>
    </cfRule>
  </conditionalFormatting>
  <conditionalFormatting sqref="J8 L10 J12 N14 J16 L18 J20 R62">
    <cfRule type="expression" dxfId="77" priority="12" stopIfTrue="1">
      <formula>$O$1="CU"</formula>
    </cfRule>
  </conditionalFormatting>
  <conditionalFormatting sqref="K8 M10 K12 O14 K16 M18 K20 K23 M25 K27 O29 K31 M33 K35 K39 M41 K43 O45 K47 M49 K51">
    <cfRule type="expression" dxfId="76" priority="8" stopIfTrue="1">
      <formula>J8="as"</formula>
    </cfRule>
    <cfRule type="expression" dxfId="75" priority="9" stopIfTrue="1">
      <formula>J8="bs"</formula>
    </cfRule>
  </conditionalFormatting>
  <conditionalFormatting sqref="O16">
    <cfRule type="expression" dxfId="74" priority="15" stopIfTrue="1">
      <formula>AND($O$1="CU",O16="Umpire")</formula>
    </cfRule>
    <cfRule type="expression" dxfId="73" priority="16" stopIfTrue="1">
      <formula>AND($O$1="CU",O16&lt;&gt;"Umpire",P16&lt;&gt;"")</formula>
    </cfRule>
    <cfRule type="expression" dxfId="72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A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B1" sqref="B1"/>
    </sheetView>
  </sheetViews>
  <sheetFormatPr defaultRowHeight="13.2" x14ac:dyDescent="0.25"/>
  <cols>
    <col min="1" max="1" width="3.88671875" customWidth="1"/>
    <col min="2" max="2" width="14" bestFit="1" customWidth="1"/>
    <col min="3" max="3" width="13.33203125" bestFit="1" customWidth="1"/>
    <col min="4" max="4" width="63.44140625" style="39" bestFit="1" customWidth="1"/>
    <col min="5" max="5" width="12.109375" style="88" customWidth="1"/>
    <col min="6" max="6" width="6.109375" style="89" hidden="1" customWidth="1"/>
    <col min="7" max="7" width="29.8867187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89" t="str">
        <f>Altalanos!$C$8</f>
        <v>Fiú 1 kcs. A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3">
      <c r="A7" s="139">
        <v>1</v>
      </c>
      <c r="B7" s="154" t="s">
        <v>200</v>
      </c>
      <c r="C7" s="154" t="s">
        <v>201</v>
      </c>
      <c r="D7" s="155" t="s">
        <v>202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3">
      <c r="A8" s="139">
        <v>2</v>
      </c>
      <c r="B8" s="154" t="s">
        <v>203</v>
      </c>
      <c r="C8" s="154" t="s">
        <v>204</v>
      </c>
      <c r="D8" s="155" t="s">
        <v>205</v>
      </c>
      <c r="E8" s="142"/>
      <c r="F8" s="152"/>
      <c r="G8" s="153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25">
      <c r="A9" s="139">
        <v>3</v>
      </c>
      <c r="B9" s="395" t="s">
        <v>206</v>
      </c>
      <c r="C9" s="159" t="s">
        <v>204</v>
      </c>
      <c r="D9" s="165" t="s">
        <v>207</v>
      </c>
      <c r="E9" s="142"/>
      <c r="F9" s="152"/>
      <c r="G9" s="153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395" t="s">
        <v>208</v>
      </c>
      <c r="C10" s="140" t="s">
        <v>209</v>
      </c>
      <c r="D10" s="165" t="s">
        <v>210</v>
      </c>
      <c r="E10" s="142"/>
      <c r="F10" s="152"/>
      <c r="G10" s="153"/>
      <c r="H10" s="145"/>
      <c r="I10" s="145"/>
      <c r="J10" s="146"/>
      <c r="K10" s="147"/>
      <c r="L10" s="148"/>
      <c r="M10" s="147"/>
      <c r="N10" s="149"/>
      <c r="O10" s="145"/>
      <c r="P10" s="161"/>
      <c r="Q10" s="162"/>
    </row>
    <row r="11" spans="1:17" ht="18.899999999999999" customHeight="1" x14ac:dyDescent="0.3">
      <c r="A11" s="139">
        <v>5</v>
      </c>
      <c r="B11" s="154" t="s">
        <v>211</v>
      </c>
      <c r="C11" s="163" t="s">
        <v>212</v>
      </c>
      <c r="D11" s="164" t="s">
        <v>213</v>
      </c>
      <c r="E11" s="142"/>
      <c r="F11" s="152"/>
      <c r="G11" s="153"/>
      <c r="H11" s="145"/>
      <c r="I11" s="145"/>
      <c r="J11" s="146"/>
      <c r="K11" s="147"/>
      <c r="L11" s="148"/>
      <c r="M11" s="147"/>
      <c r="N11" s="149"/>
      <c r="O11" s="145"/>
      <c r="P11" s="161"/>
      <c r="Q11" s="162"/>
    </row>
    <row r="12" spans="1:17" ht="18.899999999999999" customHeight="1" x14ac:dyDescent="0.25">
      <c r="A12" s="139">
        <v>6</v>
      </c>
      <c r="B12" s="396" t="s">
        <v>214</v>
      </c>
      <c r="C12" s="397" t="s">
        <v>215</v>
      </c>
      <c r="D12" s="165" t="s">
        <v>216</v>
      </c>
      <c r="E12" s="142"/>
      <c r="F12" s="152"/>
      <c r="G12" s="153"/>
      <c r="H12" s="145"/>
      <c r="I12" s="145"/>
      <c r="J12" s="146"/>
      <c r="K12" s="147"/>
      <c r="L12" s="148"/>
      <c r="M12" s="147"/>
      <c r="N12" s="149"/>
      <c r="O12" s="145"/>
      <c r="P12" s="161"/>
      <c r="Q12" s="162"/>
    </row>
    <row r="13" spans="1:17" ht="18.899999999999999" customHeight="1" x14ac:dyDescent="0.25">
      <c r="A13" s="139">
        <v>7</v>
      </c>
      <c r="B13" s="395" t="s">
        <v>217</v>
      </c>
      <c r="C13" s="140" t="s">
        <v>218</v>
      </c>
      <c r="D13" s="165" t="s">
        <v>219</v>
      </c>
      <c r="E13" s="142"/>
      <c r="F13" s="152"/>
      <c r="G13" s="153"/>
      <c r="H13" s="145"/>
      <c r="I13" s="145"/>
      <c r="J13" s="146"/>
      <c r="K13" s="147"/>
      <c r="L13" s="148"/>
      <c r="M13" s="147"/>
      <c r="N13" s="149"/>
      <c r="O13" s="145"/>
      <c r="P13" s="161"/>
      <c r="Q13" s="162"/>
    </row>
    <row r="14" spans="1:17" ht="18.899999999999999" customHeight="1" x14ac:dyDescent="0.25">
      <c r="A14" s="139">
        <v>8</v>
      </c>
      <c r="B14" s="140" t="s">
        <v>220</v>
      </c>
      <c r="C14" s="140" t="s">
        <v>221</v>
      </c>
      <c r="D14" s="165" t="s">
        <v>222</v>
      </c>
      <c r="E14" s="142"/>
      <c r="F14" s="152"/>
      <c r="G14" s="153"/>
      <c r="H14" s="145"/>
      <c r="I14" s="145"/>
      <c r="J14" s="146"/>
      <c r="K14" s="147"/>
      <c r="L14" s="148"/>
      <c r="M14" s="147"/>
      <c r="N14" s="149"/>
      <c r="O14" s="145"/>
      <c r="P14" s="161"/>
      <c r="Q14" s="162"/>
    </row>
    <row r="15" spans="1:17" ht="18.899999999999999" customHeight="1" x14ac:dyDescent="0.25">
      <c r="A15" s="139">
        <v>9</v>
      </c>
      <c r="B15" s="395" t="s">
        <v>223</v>
      </c>
      <c r="C15" s="140" t="s">
        <v>224</v>
      </c>
      <c r="D15" s="165" t="s">
        <v>225</v>
      </c>
      <c r="E15" s="142"/>
      <c r="F15" s="151"/>
      <c r="G15" s="151"/>
      <c r="H15" s="145"/>
      <c r="I15" s="145"/>
      <c r="J15" s="146"/>
      <c r="K15" s="147"/>
      <c r="L15" s="148"/>
      <c r="M15" s="167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226</v>
      </c>
      <c r="C16" s="140" t="s">
        <v>227</v>
      </c>
      <c r="D16" s="165" t="s">
        <v>228</v>
      </c>
      <c r="E16" s="142"/>
      <c r="F16" s="151"/>
      <c r="G16" s="151"/>
      <c r="H16" s="145"/>
      <c r="I16" s="145"/>
      <c r="J16" s="146"/>
      <c r="K16" s="147"/>
      <c r="L16" s="148"/>
      <c r="M16" s="167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395" t="s">
        <v>229</v>
      </c>
      <c r="C17" s="140" t="s">
        <v>230</v>
      </c>
      <c r="D17" s="165" t="s">
        <v>195</v>
      </c>
      <c r="E17" s="142"/>
      <c r="F17" s="151"/>
      <c r="G17" s="151"/>
      <c r="H17" s="145"/>
      <c r="I17" s="145"/>
      <c r="J17" s="146"/>
      <c r="K17" s="147"/>
      <c r="L17" s="148"/>
      <c r="M17" s="167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40" t="s">
        <v>231</v>
      </c>
      <c r="C18" s="140" t="s">
        <v>232</v>
      </c>
      <c r="D18" s="165" t="s">
        <v>233</v>
      </c>
      <c r="E18" s="142"/>
      <c r="F18" s="151"/>
      <c r="G18" s="151"/>
      <c r="H18" s="145"/>
      <c r="I18" s="145"/>
      <c r="J18" s="146"/>
      <c r="K18" s="147"/>
      <c r="L18" s="148"/>
      <c r="M18" s="167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66"/>
      <c r="C19" s="166"/>
      <c r="D19" s="145"/>
      <c r="E19" s="142"/>
      <c r="F19" s="151"/>
      <c r="G19" s="151"/>
      <c r="H19" s="145"/>
      <c r="I19" s="145"/>
      <c r="J19" s="146"/>
      <c r="K19" s="147"/>
      <c r="L19" s="148"/>
      <c r="M19" s="167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66"/>
      <c r="C20" s="166"/>
      <c r="D20" s="145"/>
      <c r="E20" s="142"/>
      <c r="F20" s="151"/>
      <c r="G20" s="151"/>
      <c r="H20" s="145"/>
      <c r="I20" s="145"/>
      <c r="J20" s="146"/>
      <c r="K20" s="147"/>
      <c r="L20" s="148"/>
      <c r="M20" s="167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66"/>
      <c r="C21" s="166"/>
      <c r="D21" s="145"/>
      <c r="E21" s="142"/>
      <c r="F21" s="151"/>
      <c r="G21" s="151"/>
      <c r="H21" s="145"/>
      <c r="I21" s="145"/>
      <c r="J21" s="146"/>
      <c r="K21" s="147"/>
      <c r="L21" s="148"/>
      <c r="M21" s="167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66"/>
      <c r="C22" s="166"/>
      <c r="D22" s="145"/>
      <c r="E22" s="142"/>
      <c r="F22" s="151"/>
      <c r="G22" s="151"/>
      <c r="H22" s="145"/>
      <c r="I22" s="145"/>
      <c r="J22" s="146"/>
      <c r="K22" s="147"/>
      <c r="L22" s="148"/>
      <c r="M22" s="167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66"/>
      <c r="C23" s="166"/>
      <c r="D23" s="145"/>
      <c r="E23" s="142"/>
      <c r="F23" s="151"/>
      <c r="G23" s="151"/>
      <c r="H23" s="145"/>
      <c r="I23" s="145"/>
      <c r="J23" s="146"/>
      <c r="K23" s="147"/>
      <c r="L23" s="148"/>
      <c r="M23" s="167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66"/>
      <c r="C24" s="166"/>
      <c r="D24" s="145"/>
      <c r="E24" s="142"/>
      <c r="F24" s="151"/>
      <c r="G24" s="151"/>
      <c r="H24" s="145"/>
      <c r="I24" s="145"/>
      <c r="J24" s="146"/>
      <c r="K24" s="147"/>
      <c r="L24" s="148"/>
      <c r="M24" s="167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66"/>
      <c r="C25" s="166"/>
      <c r="D25" s="145"/>
      <c r="E25" s="142"/>
      <c r="F25" s="151"/>
      <c r="G25" s="151"/>
      <c r="H25" s="145"/>
      <c r="I25" s="145"/>
      <c r="J25" s="146"/>
      <c r="K25" s="147"/>
      <c r="L25" s="148"/>
      <c r="M25" s="167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66"/>
      <c r="C26" s="166"/>
      <c r="D26" s="145"/>
      <c r="E26" s="142"/>
      <c r="F26" s="151"/>
      <c r="G26" s="151"/>
      <c r="H26" s="145"/>
      <c r="I26" s="145"/>
      <c r="J26" s="146"/>
      <c r="K26" s="147"/>
      <c r="L26" s="148"/>
      <c r="M26" s="167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66"/>
      <c r="C27" s="166"/>
      <c r="D27" s="145"/>
      <c r="E27" s="142"/>
      <c r="F27" s="151"/>
      <c r="G27" s="151"/>
      <c r="H27" s="145"/>
      <c r="I27" s="145"/>
      <c r="J27" s="146"/>
      <c r="K27" s="147"/>
      <c r="L27" s="148"/>
      <c r="M27" s="167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66"/>
      <c r="C28" s="166"/>
      <c r="D28" s="145"/>
      <c r="E28" s="168"/>
      <c r="F28" s="169"/>
      <c r="G28" s="157"/>
      <c r="H28" s="145"/>
      <c r="I28" s="145"/>
      <c r="J28" s="146"/>
      <c r="K28" s="147"/>
      <c r="L28" s="148"/>
      <c r="M28" s="167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166"/>
      <c r="C29" s="166"/>
      <c r="D29" s="145"/>
      <c r="E29" s="170"/>
      <c r="F29" s="151"/>
      <c r="G29" s="151"/>
      <c r="H29" s="145"/>
      <c r="I29" s="145"/>
      <c r="J29" s="146"/>
      <c r="K29" s="147"/>
      <c r="L29" s="148"/>
      <c r="M29" s="167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66"/>
      <c r="C30" s="166"/>
      <c r="D30" s="145"/>
      <c r="E30" s="142"/>
      <c r="F30" s="151"/>
      <c r="G30" s="151"/>
      <c r="H30" s="145"/>
      <c r="I30" s="145"/>
      <c r="J30" s="146"/>
      <c r="K30" s="147"/>
      <c r="L30" s="148"/>
      <c r="M30" s="167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66"/>
      <c r="C31" s="166"/>
      <c r="D31" s="145"/>
      <c r="E31" s="142"/>
      <c r="F31" s="151"/>
      <c r="G31" s="151"/>
      <c r="H31" s="145"/>
      <c r="I31" s="145"/>
      <c r="J31" s="146"/>
      <c r="K31" s="147"/>
      <c r="L31" s="148"/>
      <c r="M31" s="167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66"/>
      <c r="C32" s="166"/>
      <c r="D32" s="145"/>
      <c r="E32" s="171"/>
      <c r="F32" s="151"/>
      <c r="G32" s="151"/>
      <c r="H32" s="145"/>
      <c r="I32" s="145"/>
      <c r="J32" s="146"/>
      <c r="K32" s="147"/>
      <c r="L32" s="148"/>
      <c r="M32" s="167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66"/>
      <c r="C33" s="166"/>
      <c r="D33" s="145"/>
      <c r="E33" s="142"/>
      <c r="F33" s="151"/>
      <c r="G33" s="151"/>
      <c r="H33" s="145"/>
      <c r="I33" s="145"/>
      <c r="J33" s="146"/>
      <c r="K33" s="147"/>
      <c r="L33" s="148"/>
      <c r="M33" s="167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6"/>
      <c r="C34" s="166"/>
      <c r="D34" s="145"/>
      <c r="E34" s="142"/>
      <c r="F34" s="151"/>
      <c r="G34" s="151"/>
      <c r="H34" s="145"/>
      <c r="I34" s="145"/>
      <c r="J34" s="146"/>
      <c r="K34" s="147"/>
      <c r="L34" s="148"/>
      <c r="M34" s="167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6"/>
      <c r="C35" s="166"/>
      <c r="D35" s="145"/>
      <c r="E35" s="142"/>
      <c r="F35" s="151"/>
      <c r="G35" s="151"/>
      <c r="H35" s="145"/>
      <c r="I35" s="145"/>
      <c r="J35" s="146"/>
      <c r="K35" s="147"/>
      <c r="L35" s="148"/>
      <c r="M35" s="167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6"/>
      <c r="C36" s="166"/>
      <c r="D36" s="145"/>
      <c r="E36" s="142"/>
      <c r="F36" s="151"/>
      <c r="G36" s="151"/>
      <c r="H36" s="145"/>
      <c r="I36" s="145"/>
      <c r="J36" s="146"/>
      <c r="K36" s="147"/>
      <c r="L36" s="148"/>
      <c r="M36" s="167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6"/>
      <c r="C37" s="166"/>
      <c r="D37" s="145"/>
      <c r="E37" s="142"/>
      <c r="F37" s="151"/>
      <c r="G37" s="151"/>
      <c r="H37" s="145"/>
      <c r="I37" s="145"/>
      <c r="J37" s="146"/>
      <c r="K37" s="147"/>
      <c r="L37" s="148"/>
      <c r="M37" s="167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6"/>
      <c r="C38" s="166"/>
      <c r="D38" s="145"/>
      <c r="E38" s="142"/>
      <c r="F38" s="151"/>
      <c r="G38" s="151"/>
      <c r="H38" s="152"/>
      <c r="I38" s="153"/>
      <c r="J38" s="146"/>
      <c r="K38" s="147"/>
      <c r="L38" s="148"/>
      <c r="M38" s="167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6"/>
      <c r="C39" s="166"/>
      <c r="D39" s="145"/>
      <c r="E39" s="142"/>
      <c r="F39" s="151"/>
      <c r="G39" s="151"/>
      <c r="H39" s="152"/>
      <c r="I39" s="153"/>
      <c r="J39" s="146"/>
      <c r="K39" s="147"/>
      <c r="L39" s="148"/>
      <c r="M39" s="167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6"/>
      <c r="C40" s="166"/>
      <c r="D40" s="145"/>
      <c r="E40" s="142"/>
      <c r="F40" s="151"/>
      <c r="G40" s="151"/>
      <c r="H40" s="152"/>
      <c r="I40" s="153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7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6"/>
      <c r="C41" s="166"/>
      <c r="D41" s="145"/>
      <c r="E41" s="142"/>
      <c r="F41" s="151"/>
      <c r="G41" s="151"/>
      <c r="H41" s="152"/>
      <c r="I41" s="153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7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6"/>
      <c r="C42" s="166"/>
      <c r="D42" s="145"/>
      <c r="E42" s="142"/>
      <c r="F42" s="151"/>
      <c r="G42" s="151"/>
      <c r="H42" s="152"/>
      <c r="I42" s="153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7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6"/>
      <c r="C43" s="166"/>
      <c r="D43" s="145"/>
      <c r="E43" s="142"/>
      <c r="F43" s="151"/>
      <c r="G43" s="151"/>
      <c r="H43" s="152"/>
      <c r="I43" s="153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7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6"/>
      <c r="C44" s="166"/>
      <c r="D44" s="145"/>
      <c r="E44" s="142"/>
      <c r="F44" s="151"/>
      <c r="G44" s="151"/>
      <c r="H44" s="152"/>
      <c r="I44" s="153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7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6"/>
      <c r="C45" s="166"/>
      <c r="D45" s="145"/>
      <c r="E45" s="142"/>
      <c r="F45" s="151"/>
      <c r="G45" s="151"/>
      <c r="H45" s="152"/>
      <c r="I45" s="153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7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6"/>
      <c r="C46" s="166"/>
      <c r="D46" s="145"/>
      <c r="E46" s="142"/>
      <c r="F46" s="151"/>
      <c r="G46" s="151"/>
      <c r="H46" s="152"/>
      <c r="I46" s="153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7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6"/>
      <c r="C47" s="166"/>
      <c r="D47" s="145"/>
      <c r="E47" s="142"/>
      <c r="F47" s="151"/>
      <c r="G47" s="151"/>
      <c r="H47" s="152"/>
      <c r="I47" s="153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7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6"/>
      <c r="C48" s="166"/>
      <c r="D48" s="145"/>
      <c r="E48" s="142"/>
      <c r="F48" s="151"/>
      <c r="G48" s="151"/>
      <c r="H48" s="152"/>
      <c r="I48" s="153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7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6"/>
      <c r="C49" s="166"/>
      <c r="D49" s="145"/>
      <c r="E49" s="142"/>
      <c r="F49" s="151"/>
      <c r="G49" s="151"/>
      <c r="H49" s="152"/>
      <c r="I49" s="153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7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6"/>
      <c r="C50" s="166"/>
      <c r="D50" s="145"/>
      <c r="E50" s="142"/>
      <c r="F50" s="151"/>
      <c r="G50" s="151"/>
      <c r="H50" s="152"/>
      <c r="I50" s="153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7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6"/>
      <c r="C51" s="166"/>
      <c r="D51" s="145"/>
      <c r="E51" s="142"/>
      <c r="F51" s="151"/>
      <c r="G51" s="151"/>
      <c r="H51" s="152"/>
      <c r="I51" s="153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7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6"/>
      <c r="C52" s="166"/>
      <c r="D52" s="145"/>
      <c r="E52" s="142"/>
      <c r="F52" s="151"/>
      <c r="G52" s="151"/>
      <c r="H52" s="152"/>
      <c r="I52" s="153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7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6"/>
      <c r="C53" s="166"/>
      <c r="D53" s="145"/>
      <c r="E53" s="142"/>
      <c r="F53" s="151"/>
      <c r="G53" s="151"/>
      <c r="H53" s="152"/>
      <c r="I53" s="153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7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6"/>
      <c r="C54" s="166"/>
      <c r="D54" s="145"/>
      <c r="E54" s="142"/>
      <c r="F54" s="151"/>
      <c r="G54" s="151"/>
      <c r="H54" s="152"/>
      <c r="I54" s="153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7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6"/>
      <c r="C55" s="166"/>
      <c r="D55" s="145"/>
      <c r="E55" s="142"/>
      <c r="F55" s="151"/>
      <c r="G55" s="151"/>
      <c r="H55" s="152"/>
      <c r="I55" s="153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7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6"/>
      <c r="C56" s="166"/>
      <c r="D56" s="145"/>
      <c r="E56" s="142"/>
      <c r="F56" s="151"/>
      <c r="G56" s="151"/>
      <c r="H56" s="152"/>
      <c r="I56" s="153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7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6"/>
      <c r="C57" s="166"/>
      <c r="D57" s="145"/>
      <c r="E57" s="142"/>
      <c r="F57" s="151"/>
      <c r="G57" s="151"/>
      <c r="H57" s="152"/>
      <c r="I57" s="153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7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6"/>
      <c r="C58" s="166"/>
      <c r="D58" s="145"/>
      <c r="E58" s="142"/>
      <c r="F58" s="151"/>
      <c r="G58" s="151"/>
      <c r="H58" s="152"/>
      <c r="I58" s="153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7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6"/>
      <c r="C59" s="166"/>
      <c r="D59" s="145"/>
      <c r="E59" s="142"/>
      <c r="F59" s="151"/>
      <c r="G59" s="151"/>
      <c r="H59" s="152"/>
      <c r="I59" s="153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7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6"/>
      <c r="C60" s="166"/>
      <c r="D60" s="145"/>
      <c r="E60" s="142"/>
      <c r="F60" s="151"/>
      <c r="G60" s="151"/>
      <c r="H60" s="152"/>
      <c r="I60" s="153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7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6"/>
      <c r="C61" s="166"/>
      <c r="D61" s="145"/>
      <c r="E61" s="142"/>
      <c r="F61" s="151"/>
      <c r="G61" s="151"/>
      <c r="H61" s="152"/>
      <c r="I61" s="153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7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6"/>
      <c r="C62" s="166"/>
      <c r="D62" s="145"/>
      <c r="E62" s="142"/>
      <c r="F62" s="151"/>
      <c r="G62" s="151"/>
      <c r="H62" s="152"/>
      <c r="I62" s="153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7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6"/>
      <c r="C63" s="166"/>
      <c r="D63" s="145"/>
      <c r="E63" s="142"/>
      <c r="F63" s="151"/>
      <c r="G63" s="151"/>
      <c r="H63" s="152"/>
      <c r="I63" s="153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7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6"/>
      <c r="C64" s="166"/>
      <c r="D64" s="145"/>
      <c r="E64" s="142"/>
      <c r="F64" s="151"/>
      <c r="G64" s="151"/>
      <c r="H64" s="152"/>
      <c r="I64" s="153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7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6"/>
      <c r="C65" s="166"/>
      <c r="D65" s="145"/>
      <c r="E65" s="142"/>
      <c r="F65" s="151"/>
      <c r="G65" s="151"/>
      <c r="H65" s="152"/>
      <c r="I65" s="153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7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6"/>
      <c r="C66" s="166"/>
      <c r="D66" s="145"/>
      <c r="E66" s="142"/>
      <c r="F66" s="151"/>
      <c r="G66" s="151"/>
      <c r="H66" s="152"/>
      <c r="I66" s="153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7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6"/>
      <c r="C67" s="166"/>
      <c r="D67" s="145"/>
      <c r="E67" s="142"/>
      <c r="F67" s="151"/>
      <c r="G67" s="151"/>
      <c r="H67" s="152"/>
      <c r="I67" s="153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7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6"/>
      <c r="C68" s="166"/>
      <c r="D68" s="145"/>
      <c r="E68" s="142"/>
      <c r="F68" s="151"/>
      <c r="G68" s="151"/>
      <c r="H68" s="152"/>
      <c r="I68" s="153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7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6"/>
      <c r="C69" s="166"/>
      <c r="D69" s="145"/>
      <c r="E69" s="142"/>
      <c r="F69" s="151"/>
      <c r="G69" s="151"/>
      <c r="H69" s="152"/>
      <c r="I69" s="153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7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6"/>
      <c r="C70" s="166"/>
      <c r="D70" s="145"/>
      <c r="E70" s="142"/>
      <c r="F70" s="151"/>
      <c r="G70" s="151"/>
      <c r="H70" s="152"/>
      <c r="I70" s="153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7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6"/>
      <c r="C71" s="166"/>
      <c r="D71" s="145"/>
      <c r="E71" s="142"/>
      <c r="F71" s="151"/>
      <c r="G71" s="151"/>
      <c r="H71" s="152"/>
      <c r="I71" s="153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7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6"/>
      <c r="C72" s="166"/>
      <c r="D72" s="145"/>
      <c r="E72" s="142"/>
      <c r="F72" s="151"/>
      <c r="G72" s="151"/>
      <c r="H72" s="152"/>
      <c r="I72" s="153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7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6"/>
      <c r="C73" s="166"/>
      <c r="D73" s="145"/>
      <c r="E73" s="142"/>
      <c r="F73" s="151"/>
      <c r="G73" s="151"/>
      <c r="H73" s="152"/>
      <c r="I73" s="153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7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6"/>
      <c r="C74" s="166"/>
      <c r="D74" s="145"/>
      <c r="E74" s="142"/>
      <c r="F74" s="151"/>
      <c r="G74" s="151"/>
      <c r="H74" s="152"/>
      <c r="I74" s="153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7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6"/>
      <c r="C75" s="166"/>
      <c r="D75" s="145"/>
      <c r="E75" s="142"/>
      <c r="F75" s="151"/>
      <c r="G75" s="151"/>
      <c r="H75" s="152"/>
      <c r="I75" s="153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7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6"/>
      <c r="C76" s="166"/>
      <c r="D76" s="145"/>
      <c r="E76" s="142"/>
      <c r="F76" s="151"/>
      <c r="G76" s="151"/>
      <c r="H76" s="152"/>
      <c r="I76" s="153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7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6"/>
      <c r="C77" s="166"/>
      <c r="D77" s="145"/>
      <c r="E77" s="142"/>
      <c r="F77" s="151"/>
      <c r="G77" s="151"/>
      <c r="H77" s="152"/>
      <c r="I77" s="153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7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6"/>
      <c r="C78" s="166"/>
      <c r="D78" s="145"/>
      <c r="E78" s="142"/>
      <c r="F78" s="151"/>
      <c r="G78" s="151"/>
      <c r="H78" s="152"/>
      <c r="I78" s="153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7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6"/>
      <c r="C79" s="166"/>
      <c r="D79" s="145"/>
      <c r="E79" s="142"/>
      <c r="F79" s="151"/>
      <c r="G79" s="151"/>
      <c r="H79" s="152"/>
      <c r="I79" s="153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7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6"/>
      <c r="C80" s="166"/>
      <c r="D80" s="145"/>
      <c r="E80" s="142"/>
      <c r="F80" s="151"/>
      <c r="G80" s="151"/>
      <c r="H80" s="152"/>
      <c r="I80" s="153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7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6"/>
      <c r="C81" s="166"/>
      <c r="D81" s="145"/>
      <c r="E81" s="142"/>
      <c r="F81" s="151"/>
      <c r="G81" s="151"/>
      <c r="H81" s="152"/>
      <c r="I81" s="153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7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6"/>
      <c r="C82" s="166"/>
      <c r="D82" s="145"/>
      <c r="E82" s="142"/>
      <c r="F82" s="151"/>
      <c r="G82" s="151"/>
      <c r="H82" s="152"/>
      <c r="I82" s="153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7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6"/>
      <c r="C83" s="166"/>
      <c r="D83" s="145"/>
      <c r="E83" s="142"/>
      <c r="F83" s="151"/>
      <c r="G83" s="151"/>
      <c r="H83" s="152"/>
      <c r="I83" s="153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7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6"/>
      <c r="C84" s="166"/>
      <c r="D84" s="145"/>
      <c r="E84" s="142"/>
      <c r="F84" s="151"/>
      <c r="G84" s="151"/>
      <c r="H84" s="152"/>
      <c r="I84" s="153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7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6"/>
      <c r="C85" s="166"/>
      <c r="D85" s="145"/>
      <c r="E85" s="142"/>
      <c r="F85" s="151"/>
      <c r="G85" s="151"/>
      <c r="H85" s="152"/>
      <c r="I85" s="153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7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6"/>
      <c r="C86" s="166"/>
      <c r="D86" s="145"/>
      <c r="E86" s="142"/>
      <c r="F86" s="151"/>
      <c r="G86" s="151"/>
      <c r="H86" s="152"/>
      <c r="I86" s="153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7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6"/>
      <c r="C87" s="166"/>
      <c r="D87" s="145"/>
      <c r="E87" s="142"/>
      <c r="F87" s="151"/>
      <c r="G87" s="151"/>
      <c r="H87" s="152"/>
      <c r="I87" s="153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7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6"/>
      <c r="C88" s="166"/>
      <c r="D88" s="145"/>
      <c r="E88" s="142"/>
      <c r="F88" s="151"/>
      <c r="G88" s="151"/>
      <c r="H88" s="152"/>
      <c r="I88" s="153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7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6"/>
      <c r="C89" s="166"/>
      <c r="D89" s="145"/>
      <c r="E89" s="142"/>
      <c r="F89" s="151"/>
      <c r="G89" s="151"/>
      <c r="H89" s="152"/>
      <c r="I89" s="153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7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6"/>
      <c r="C90" s="166"/>
      <c r="D90" s="145"/>
      <c r="E90" s="142"/>
      <c r="F90" s="151"/>
      <c r="G90" s="151"/>
      <c r="H90" s="152"/>
      <c r="I90" s="153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7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6"/>
      <c r="C91" s="166"/>
      <c r="D91" s="145"/>
      <c r="E91" s="142"/>
      <c r="F91" s="151"/>
      <c r="G91" s="151"/>
      <c r="H91" s="152"/>
      <c r="I91" s="153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7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6"/>
      <c r="C92" s="166"/>
      <c r="D92" s="145"/>
      <c r="E92" s="142"/>
      <c r="F92" s="151"/>
      <c r="G92" s="151"/>
      <c r="H92" s="152"/>
      <c r="I92" s="153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7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6"/>
      <c r="C93" s="166"/>
      <c r="D93" s="145"/>
      <c r="E93" s="142"/>
      <c r="F93" s="151"/>
      <c r="G93" s="151"/>
      <c r="H93" s="152"/>
      <c r="I93" s="153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7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6"/>
      <c r="C94" s="166"/>
      <c r="D94" s="145"/>
      <c r="E94" s="142"/>
      <c r="F94" s="151"/>
      <c r="G94" s="151"/>
      <c r="H94" s="152"/>
      <c r="I94" s="153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7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6"/>
      <c r="C95" s="166"/>
      <c r="D95" s="145"/>
      <c r="E95" s="142"/>
      <c r="F95" s="151"/>
      <c r="G95" s="151"/>
      <c r="H95" s="152"/>
      <c r="I95" s="153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7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6"/>
      <c r="C96" s="166"/>
      <c r="D96" s="145"/>
      <c r="E96" s="142"/>
      <c r="F96" s="151"/>
      <c r="G96" s="151"/>
      <c r="H96" s="152"/>
      <c r="I96" s="153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7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6"/>
      <c r="C97" s="166"/>
      <c r="D97" s="145"/>
      <c r="E97" s="142"/>
      <c r="F97" s="151"/>
      <c r="G97" s="151"/>
      <c r="H97" s="152"/>
      <c r="I97" s="153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7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6"/>
      <c r="C98" s="166"/>
      <c r="D98" s="145"/>
      <c r="E98" s="142"/>
      <c r="F98" s="151"/>
      <c r="G98" s="151"/>
      <c r="H98" s="152"/>
      <c r="I98" s="153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7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6"/>
      <c r="C99" s="166"/>
      <c r="D99" s="145"/>
      <c r="E99" s="142"/>
      <c r="F99" s="151"/>
      <c r="G99" s="151"/>
      <c r="H99" s="152"/>
      <c r="I99" s="153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7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6"/>
      <c r="C100" s="166"/>
      <c r="D100" s="145"/>
      <c r="E100" s="142"/>
      <c r="F100" s="151"/>
      <c r="G100" s="151"/>
      <c r="H100" s="152"/>
      <c r="I100" s="153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7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6"/>
      <c r="C101" s="166"/>
      <c r="D101" s="145"/>
      <c r="E101" s="142"/>
      <c r="F101" s="151"/>
      <c r="G101" s="151"/>
      <c r="H101" s="152"/>
      <c r="I101" s="153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7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6"/>
      <c r="C102" s="166"/>
      <c r="D102" s="145"/>
      <c r="E102" s="142"/>
      <c r="F102" s="151"/>
      <c r="G102" s="151"/>
      <c r="H102" s="152"/>
      <c r="I102" s="153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7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6"/>
      <c r="C103" s="166"/>
      <c r="D103" s="145"/>
      <c r="E103" s="142"/>
      <c r="F103" s="151"/>
      <c r="G103" s="151"/>
      <c r="H103" s="152"/>
      <c r="I103" s="153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7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6"/>
      <c r="C104" s="166"/>
      <c r="D104" s="145"/>
      <c r="E104" s="142"/>
      <c r="F104" s="151"/>
      <c r="G104" s="151"/>
      <c r="H104" s="152"/>
      <c r="I104" s="153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7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6"/>
      <c r="C105" s="166"/>
      <c r="D105" s="145"/>
      <c r="E105" s="142"/>
      <c r="F105" s="151"/>
      <c r="G105" s="151"/>
      <c r="H105" s="152"/>
      <c r="I105" s="153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7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6"/>
      <c r="C106" s="166"/>
      <c r="D106" s="145"/>
      <c r="E106" s="142"/>
      <c r="F106" s="151"/>
      <c r="G106" s="151"/>
      <c r="H106" s="152"/>
      <c r="I106" s="153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7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6"/>
      <c r="C107" s="166"/>
      <c r="D107" s="145"/>
      <c r="E107" s="142"/>
      <c r="F107" s="151"/>
      <c r="G107" s="151"/>
      <c r="H107" s="152"/>
      <c r="I107" s="153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7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6"/>
      <c r="C108" s="166"/>
      <c r="D108" s="145"/>
      <c r="E108" s="142"/>
      <c r="F108" s="151"/>
      <c r="G108" s="151"/>
      <c r="H108" s="152"/>
      <c r="I108" s="153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7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6"/>
      <c r="C109" s="166"/>
      <c r="D109" s="145"/>
      <c r="E109" s="142"/>
      <c r="F109" s="151"/>
      <c r="G109" s="151"/>
      <c r="H109" s="152"/>
      <c r="I109" s="153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7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6"/>
      <c r="C110" s="166"/>
      <c r="D110" s="145"/>
      <c r="E110" s="142"/>
      <c r="F110" s="151"/>
      <c r="G110" s="151"/>
      <c r="H110" s="152"/>
      <c r="I110" s="153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7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6"/>
      <c r="C111" s="166"/>
      <c r="D111" s="145"/>
      <c r="E111" s="142"/>
      <c r="F111" s="151"/>
      <c r="G111" s="151"/>
      <c r="H111" s="152"/>
      <c r="I111" s="153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7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6"/>
      <c r="C112" s="166"/>
      <c r="D112" s="145"/>
      <c r="E112" s="142"/>
      <c r="F112" s="151"/>
      <c r="G112" s="151"/>
      <c r="H112" s="152"/>
      <c r="I112" s="153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7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6"/>
      <c r="C113" s="166"/>
      <c r="D113" s="145"/>
      <c r="E113" s="142"/>
      <c r="F113" s="151"/>
      <c r="G113" s="151"/>
      <c r="H113" s="152"/>
      <c r="I113" s="153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7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6"/>
      <c r="C114" s="166"/>
      <c r="D114" s="145"/>
      <c r="E114" s="142"/>
      <c r="F114" s="151"/>
      <c r="G114" s="151"/>
      <c r="H114" s="152"/>
      <c r="I114" s="153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7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6"/>
      <c r="C115" s="166"/>
      <c r="D115" s="145"/>
      <c r="E115" s="142"/>
      <c r="F115" s="151"/>
      <c r="G115" s="151"/>
      <c r="H115" s="152"/>
      <c r="I115" s="153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7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6"/>
      <c r="C116" s="166"/>
      <c r="D116" s="145"/>
      <c r="E116" s="142"/>
      <c r="F116" s="151"/>
      <c r="G116" s="151"/>
      <c r="H116" s="152"/>
      <c r="I116" s="153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7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6"/>
      <c r="C117" s="166"/>
      <c r="D117" s="145"/>
      <c r="E117" s="142"/>
      <c r="F117" s="151"/>
      <c r="G117" s="151"/>
      <c r="H117" s="152"/>
      <c r="I117" s="153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7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6"/>
      <c r="C118" s="166"/>
      <c r="D118" s="145"/>
      <c r="E118" s="142"/>
      <c r="F118" s="151"/>
      <c r="G118" s="151"/>
      <c r="H118" s="152"/>
      <c r="I118" s="153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7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6"/>
      <c r="C119" s="166"/>
      <c r="D119" s="145"/>
      <c r="E119" s="142"/>
      <c r="F119" s="151"/>
      <c r="G119" s="151"/>
      <c r="H119" s="152"/>
      <c r="I119" s="153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7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6"/>
      <c r="C120" s="166"/>
      <c r="D120" s="145"/>
      <c r="E120" s="142"/>
      <c r="F120" s="151"/>
      <c r="G120" s="151"/>
      <c r="H120" s="152"/>
      <c r="I120" s="153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7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6"/>
      <c r="C121" s="166"/>
      <c r="D121" s="145"/>
      <c r="E121" s="142"/>
      <c r="F121" s="151"/>
      <c r="G121" s="151"/>
      <c r="H121" s="152"/>
      <c r="I121" s="153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7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6"/>
      <c r="C122" s="166"/>
      <c r="D122" s="145"/>
      <c r="E122" s="142"/>
      <c r="F122" s="151"/>
      <c r="G122" s="151"/>
      <c r="H122" s="152"/>
      <c r="I122" s="153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7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6"/>
      <c r="C123" s="166"/>
      <c r="D123" s="145"/>
      <c r="E123" s="142"/>
      <c r="F123" s="151"/>
      <c r="G123" s="151"/>
      <c r="H123" s="152"/>
      <c r="I123" s="153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7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6"/>
      <c r="C124" s="166"/>
      <c r="D124" s="145"/>
      <c r="E124" s="142"/>
      <c r="F124" s="151"/>
      <c r="G124" s="151"/>
      <c r="H124" s="152"/>
      <c r="I124" s="153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7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6"/>
      <c r="C125" s="166"/>
      <c r="D125" s="145"/>
      <c r="E125" s="142"/>
      <c r="F125" s="151"/>
      <c r="G125" s="151"/>
      <c r="H125" s="152"/>
      <c r="I125" s="153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7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6"/>
      <c r="C126" s="166"/>
      <c r="D126" s="145"/>
      <c r="E126" s="142"/>
      <c r="F126" s="151"/>
      <c r="G126" s="151"/>
      <c r="H126" s="152"/>
      <c r="I126" s="153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7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6"/>
      <c r="C127" s="166"/>
      <c r="D127" s="145"/>
      <c r="E127" s="142"/>
      <c r="F127" s="151"/>
      <c r="G127" s="151"/>
      <c r="H127" s="152"/>
      <c r="I127" s="153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7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6"/>
      <c r="C128" s="166"/>
      <c r="D128" s="145"/>
      <c r="E128" s="142"/>
      <c r="F128" s="151"/>
      <c r="G128" s="151"/>
      <c r="H128" s="152"/>
      <c r="I128" s="153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7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6"/>
      <c r="C129" s="166"/>
      <c r="D129" s="145"/>
      <c r="E129" s="142"/>
      <c r="F129" s="151"/>
      <c r="G129" s="151"/>
      <c r="H129" s="152"/>
      <c r="I129" s="153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7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6"/>
      <c r="C130" s="166"/>
      <c r="D130" s="145"/>
      <c r="E130" s="142"/>
      <c r="F130" s="151"/>
      <c r="G130" s="151"/>
      <c r="H130" s="152"/>
      <c r="I130" s="153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7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6"/>
      <c r="C131" s="166"/>
      <c r="D131" s="145"/>
      <c r="E131" s="142"/>
      <c r="F131" s="151"/>
      <c r="G131" s="151"/>
      <c r="H131" s="152"/>
      <c r="I131" s="153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7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6"/>
      <c r="C132" s="166"/>
      <c r="D132" s="145"/>
      <c r="E132" s="142"/>
      <c r="F132" s="151"/>
      <c r="G132" s="151"/>
      <c r="H132" s="152"/>
      <c r="I132" s="153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7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6"/>
      <c r="C133" s="166"/>
      <c r="D133" s="145"/>
      <c r="E133" s="142"/>
      <c r="F133" s="151"/>
      <c r="G133" s="151"/>
      <c r="H133" s="152"/>
      <c r="I133" s="153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7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6"/>
      <c r="C134" s="166"/>
      <c r="D134" s="145"/>
      <c r="E134" s="142"/>
      <c r="F134" s="151"/>
      <c r="G134" s="151"/>
      <c r="H134" s="152"/>
      <c r="I134" s="153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7">
        <f t="shared" si="1"/>
        <v>999</v>
      </c>
      <c r="N134" s="157"/>
      <c r="O134" s="153"/>
      <c r="P134" s="172">
        <f t="shared" si="2"/>
        <v>999</v>
      </c>
      <c r="Q134" s="153"/>
    </row>
    <row r="135" spans="1:17" x14ac:dyDescent="0.25">
      <c r="A135" s="139">
        <v>129</v>
      </c>
      <c r="B135" s="166"/>
      <c r="C135" s="166"/>
      <c r="D135" s="145"/>
      <c r="E135" s="142"/>
      <c r="F135" s="151"/>
      <c r="G135" s="151"/>
      <c r="H135" s="152"/>
      <c r="I135" s="153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7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6"/>
      <c r="C136" s="166"/>
      <c r="D136" s="145"/>
      <c r="E136" s="142"/>
      <c r="F136" s="151"/>
      <c r="G136" s="151"/>
      <c r="H136" s="152"/>
      <c r="I136" s="153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7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6"/>
      <c r="C137" s="166"/>
      <c r="D137" s="145"/>
      <c r="E137" s="142"/>
      <c r="F137" s="151"/>
      <c r="G137" s="151"/>
      <c r="H137" s="152"/>
      <c r="I137" s="153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7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6"/>
      <c r="C138" s="166"/>
      <c r="D138" s="145"/>
      <c r="E138" s="142"/>
      <c r="F138" s="151"/>
      <c r="G138" s="151"/>
      <c r="H138" s="152"/>
      <c r="I138" s="153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7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6"/>
      <c r="C139" s="166"/>
      <c r="D139" s="145"/>
      <c r="E139" s="142"/>
      <c r="F139" s="151"/>
      <c r="G139" s="151"/>
      <c r="H139" s="152"/>
      <c r="I139" s="153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7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6"/>
      <c r="C140" s="166"/>
      <c r="D140" s="145"/>
      <c r="E140" s="142"/>
      <c r="F140" s="151"/>
      <c r="G140" s="151"/>
      <c r="H140" s="152"/>
      <c r="I140" s="153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7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6"/>
      <c r="C141" s="166"/>
      <c r="D141" s="145"/>
      <c r="E141" s="142"/>
      <c r="F141" s="151"/>
      <c r="G141" s="151"/>
      <c r="H141" s="152"/>
      <c r="I141" s="153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7">
        <f t="shared" si="1"/>
        <v>999</v>
      </c>
      <c r="N141" s="157"/>
      <c r="O141" s="153"/>
      <c r="P141" s="172">
        <f t="shared" si="2"/>
        <v>999</v>
      </c>
      <c r="Q141" s="153"/>
    </row>
    <row r="142" spans="1:17" x14ac:dyDescent="0.25">
      <c r="A142" s="139">
        <v>136</v>
      </c>
      <c r="B142" s="166"/>
      <c r="C142" s="166"/>
      <c r="D142" s="145"/>
      <c r="E142" s="142"/>
      <c r="F142" s="151"/>
      <c r="G142" s="151"/>
      <c r="H142" s="152"/>
      <c r="I142" s="153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7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6"/>
      <c r="C143" s="166"/>
      <c r="D143" s="145"/>
      <c r="E143" s="142"/>
      <c r="F143" s="151"/>
      <c r="G143" s="151"/>
      <c r="H143" s="152"/>
      <c r="I143" s="153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7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6"/>
      <c r="C144" s="166"/>
      <c r="D144" s="145"/>
      <c r="E144" s="142"/>
      <c r="F144" s="151"/>
      <c r="G144" s="151"/>
      <c r="H144" s="152"/>
      <c r="I144" s="153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7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6"/>
      <c r="C145" s="166"/>
      <c r="D145" s="145"/>
      <c r="E145" s="142"/>
      <c r="F145" s="151"/>
      <c r="G145" s="151"/>
      <c r="H145" s="152"/>
      <c r="I145" s="153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7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6"/>
      <c r="C146" s="166"/>
      <c r="D146" s="145"/>
      <c r="E146" s="142"/>
      <c r="F146" s="151"/>
      <c r="G146" s="151"/>
      <c r="H146" s="152"/>
      <c r="I146" s="153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7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6"/>
      <c r="C147" s="166"/>
      <c r="D147" s="145"/>
      <c r="E147" s="142"/>
      <c r="F147" s="151"/>
      <c r="G147" s="151"/>
      <c r="H147" s="152"/>
      <c r="I147" s="153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7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6"/>
      <c r="C148" s="166"/>
      <c r="D148" s="145"/>
      <c r="E148" s="142"/>
      <c r="F148" s="151"/>
      <c r="G148" s="151"/>
      <c r="H148" s="152"/>
      <c r="I148" s="153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7">
        <f t="shared" si="1"/>
        <v>999</v>
      </c>
      <c r="N148" s="157"/>
      <c r="O148" s="153"/>
      <c r="P148" s="172">
        <f t="shared" si="2"/>
        <v>999</v>
      </c>
      <c r="Q148" s="153"/>
    </row>
    <row r="149" spans="1:17" x14ac:dyDescent="0.25">
      <c r="A149" s="139">
        <v>143</v>
      </c>
      <c r="B149" s="166"/>
      <c r="C149" s="166"/>
      <c r="D149" s="145"/>
      <c r="E149" s="142"/>
      <c r="F149" s="151"/>
      <c r="G149" s="151"/>
      <c r="H149" s="152"/>
      <c r="I149" s="153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7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6"/>
      <c r="C150" s="166"/>
      <c r="D150" s="145"/>
      <c r="E150" s="142"/>
      <c r="F150" s="151"/>
      <c r="G150" s="151"/>
      <c r="H150" s="152"/>
      <c r="I150" s="153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7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6"/>
      <c r="C151" s="166"/>
      <c r="D151" s="145"/>
      <c r="E151" s="142"/>
      <c r="F151" s="151"/>
      <c r="G151" s="151"/>
      <c r="H151" s="152"/>
      <c r="I151" s="153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7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6"/>
      <c r="C152" s="166"/>
      <c r="D152" s="145"/>
      <c r="E152" s="142"/>
      <c r="F152" s="151"/>
      <c r="G152" s="151"/>
      <c r="H152" s="152"/>
      <c r="I152" s="153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7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6"/>
      <c r="C153" s="166"/>
      <c r="D153" s="145"/>
      <c r="E153" s="142"/>
      <c r="F153" s="151"/>
      <c r="G153" s="151"/>
      <c r="H153" s="152"/>
      <c r="I153" s="153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7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6"/>
      <c r="C154" s="166"/>
      <c r="D154" s="145"/>
      <c r="E154" s="142"/>
      <c r="F154" s="151"/>
      <c r="G154" s="151"/>
      <c r="H154" s="152"/>
      <c r="I154" s="153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7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6"/>
      <c r="C155" s="166"/>
      <c r="D155" s="145"/>
      <c r="E155" s="142"/>
      <c r="F155" s="151"/>
      <c r="G155" s="151"/>
      <c r="H155" s="152"/>
      <c r="I155" s="153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7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6"/>
      <c r="C156" s="166"/>
      <c r="D156" s="145"/>
      <c r="E156" s="142"/>
      <c r="F156" s="151"/>
      <c r="G156" s="151"/>
      <c r="H156" s="152"/>
      <c r="I156" s="153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7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18 A19:D156">
    <cfRule type="expression" dxfId="71" priority="5" stopIfTrue="1">
      <formula>$Q7&gt;=1</formula>
    </cfRule>
  </conditionalFormatting>
  <conditionalFormatting sqref="B19:D37">
    <cfRule type="expression" dxfId="70" priority="16" stopIfTrue="1">
      <formula>$Q19&gt;=1</formula>
    </cfRule>
  </conditionalFormatting>
  <conditionalFormatting sqref="D7:D8 B11:D11">
    <cfRule type="expression" dxfId="69" priority="17" stopIfTrue="1">
      <formula>$S7&gt;=1</formula>
    </cfRule>
  </conditionalFormatting>
  <conditionalFormatting sqref="E7:E14">
    <cfRule type="expression" dxfId="68" priority="6" stopIfTrue="1">
      <formula>AND(ROUNDDOWN(($A$4-E7)/365.25,0)&lt;=13,G7&lt;&gt;"OK")</formula>
    </cfRule>
    <cfRule type="expression" dxfId="67" priority="7" stopIfTrue="1">
      <formula>AND(ROUNDDOWN(($A$4-E7)/365.25,0)&lt;=14,G7&lt;&gt;"OK")</formula>
    </cfRule>
    <cfRule type="expression" dxfId="66" priority="8" stopIfTrue="1">
      <formula>AND(ROUNDDOWN(($A$4-E7)/365.25,0)&lt;=17,G7&lt;&gt;"OK")</formula>
    </cfRule>
    <cfRule type="expression" dxfId="65" priority="10" stopIfTrue="1">
      <formula>AND(ROUNDDOWN(($A$4-E7)/365.25,0)&lt;=13,G7&lt;&gt;"OK")</formula>
    </cfRule>
    <cfRule type="expression" dxfId="64" priority="11" stopIfTrue="1">
      <formula>AND(ROUNDDOWN(($A$4-E7)/365.25,0)&lt;=14,G7&lt;&gt;"OK")</formula>
    </cfRule>
    <cfRule type="expression" dxfId="63" priority="12" stopIfTrue="1">
      <formula>AND(ROUNDDOWN(($A$4-E7)/365.25,0)&lt;=17,G7&lt;&gt;"OK")</formula>
    </cfRule>
  </conditionalFormatting>
  <conditionalFormatting sqref="E7:E27 E29:E37">
    <cfRule type="expression" dxfId="62" priority="13" stopIfTrue="1">
      <formula>AND(ROUNDDOWN(($A$4-E7)/365.25,0)&lt;=13,G7&lt;&gt;"OK")</formula>
    </cfRule>
    <cfRule type="expression" dxfId="61" priority="14" stopIfTrue="1">
      <formula>AND(ROUNDDOWN(($A$4-E7)/365.25,0)&lt;=14,G7&lt;&gt;"OK")</formula>
    </cfRule>
    <cfRule type="expression" dxfId="60" priority="15" stopIfTrue="1">
      <formula>AND(ROUNDDOWN(($A$4-E7)/365.25,0)&lt;=17,G7&lt;&gt;"OK")</formula>
    </cfRule>
  </conditionalFormatting>
  <conditionalFormatting sqref="E7:E156">
    <cfRule type="expression" dxfId="59" priority="1" stopIfTrue="1">
      <formula>AND(ROUNDDOWN(($A$4-E7)/365.25,0)&lt;=13,G7&lt;&gt;"OK")</formula>
    </cfRule>
    <cfRule type="expression" dxfId="58" priority="2" stopIfTrue="1">
      <formula>AND(ROUNDDOWN(($A$4-E7)/365.25,0)&lt;=14,G7&lt;&gt;"OK")</formula>
    </cfRule>
    <cfRule type="expression" dxfId="57" priority="3" stopIfTrue="1">
      <formula>AND(ROUNDDOWN(($A$4-E7)/365.25,0)&lt;=17,G7&lt;&gt;"OK")</formula>
    </cfRule>
  </conditionalFormatting>
  <conditionalFormatting sqref="J7:J156">
    <cfRule type="cellIs" dxfId="56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24">
    <tabColor indexed="11"/>
  </sheetPr>
  <dimension ref="A1:AK41"/>
  <sheetViews>
    <sheetView showZeros="0" workbookViewId="0">
      <selection activeCell="O16" sqref="O16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Altalanos!$C$8</f>
        <v>Fiú 1 kcs. A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/>
      <c r="M3" s="51" t="s">
        <v>35</v>
      </c>
      <c r="N3" s="193"/>
      <c r="O3" s="194"/>
      <c r="P3" s="193"/>
      <c r="Q3" s="195" t="s">
        <v>69</v>
      </c>
      <c r="R3" s="191" t="s">
        <v>70</v>
      </c>
      <c r="S3" s="191" t="s">
        <v>112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78"/>
      <c r="M4" s="200">
        <f>Altalanos!$E$10</f>
        <v>0</v>
      </c>
      <c r="N4" s="201"/>
      <c r="O4" s="202"/>
      <c r="P4" s="201"/>
      <c r="Q4" s="203" t="s">
        <v>72</v>
      </c>
      <c r="R4" s="204" t="s">
        <v>73</v>
      </c>
      <c r="S4" s="204" t="s">
        <v>113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S5" s="207" t="s">
        <v>114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09" t="s">
        <v>68</v>
      </c>
      <c r="B7" s="210">
        <v>8</v>
      </c>
      <c r="C7" s="279">
        <f>IF($B7="","",VLOOKUP($B7,'Fiú 1 kcs. A ELO'!$A$7:$O$22,5))</f>
        <v>0</v>
      </c>
      <c r="D7" s="279">
        <f>IF($B7="","",VLOOKUP($B7,'Fiú 1 kcs. A ELO'!$A$7:$O$22,15))</f>
        <v>0</v>
      </c>
      <c r="E7" s="426" t="str">
        <f>UPPER(IF($B7="","",VLOOKUP($B7,'Fiú 1 kcs. A ELO'!$A$7:$O$22,2)))</f>
        <v xml:space="preserve">TELEKI </v>
      </c>
      <c r="F7" s="426"/>
      <c r="G7" s="426" t="str">
        <f>IF($B7="","",VLOOKUP($B7,'Fiú 1 kcs. A ELO'!$A$7:$O$22,3))</f>
        <v xml:space="preserve">Zsombor </v>
      </c>
      <c r="H7" s="426"/>
      <c r="I7" s="165" t="s">
        <v>222</v>
      </c>
      <c r="J7" s="208"/>
      <c r="K7" s="214">
        <v>1</v>
      </c>
      <c r="L7" s="215"/>
      <c r="M7" s="216"/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17"/>
      <c r="C8" s="280"/>
      <c r="D8" s="280"/>
      <c r="E8" s="280"/>
      <c r="F8" s="280"/>
      <c r="G8" s="280"/>
      <c r="H8" s="280"/>
      <c r="I8" s="280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10">
        <v>4</v>
      </c>
      <c r="C9" s="279">
        <f>IF($B9="","",VLOOKUP($B9,'Fiú 1 kcs. A ELO'!$A$7:$O$22,5))</f>
        <v>0</v>
      </c>
      <c r="D9" s="279">
        <f>IF($B9="","",VLOOKUP($B9,'Fiú 1 kcs. A ELO'!$A$7:$O$22,15))</f>
        <v>0</v>
      </c>
      <c r="E9" s="426" t="str">
        <f>UPPER(IF($B9="","",VLOOKUP($B9,'Fiú 1 kcs. A ELO'!$A$7:$O$22,2)))</f>
        <v xml:space="preserve">NAGY </v>
      </c>
      <c r="F9" s="426"/>
      <c r="G9" s="426" t="str">
        <f>IF($B9="","",VLOOKUP($B9,'Fiú 1 kcs. A ELO'!$A$7:$O$22,3))</f>
        <v>Máté</v>
      </c>
      <c r="H9" s="426"/>
      <c r="I9" s="165" t="s">
        <v>210</v>
      </c>
      <c r="J9" s="208"/>
      <c r="K9" s="214"/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17"/>
      <c r="C10" s="280"/>
      <c r="D10" s="280"/>
      <c r="E10" s="280"/>
      <c r="F10" s="280"/>
      <c r="G10" s="280"/>
      <c r="H10" s="280"/>
      <c r="I10" s="280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10">
        <v>12</v>
      </c>
      <c r="C11" s="279">
        <f>IF($B11="","",VLOOKUP($B11,'Fiú 1 kcs. A ELO'!$A$7:$O$22,5))</f>
        <v>0</v>
      </c>
      <c r="D11" s="279">
        <f>IF($B11="","",VLOOKUP($B11,'Fiú 1 kcs. A ELO'!$A$7:$O$22,15))</f>
        <v>0</v>
      </c>
      <c r="E11" s="426" t="str">
        <f>UPPER(IF($B11="","",VLOOKUP($B11,'Fiú 1 kcs. A ELO'!$A$7:$O$22,2)))</f>
        <v xml:space="preserve">MESKÓ </v>
      </c>
      <c r="F11" s="426"/>
      <c r="G11" s="426" t="str">
        <f>IF($B11="","",VLOOKUP($B11,'Fiú 1 kcs. A ELO'!$A$7:$O$22,3))</f>
        <v>Levente</v>
      </c>
      <c r="H11" s="426"/>
      <c r="I11" s="165" t="s">
        <v>233</v>
      </c>
      <c r="J11" s="208"/>
      <c r="K11" s="214"/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9"/>
      <c r="B12" s="217"/>
      <c r="C12" s="280"/>
      <c r="D12" s="280"/>
      <c r="E12" s="280"/>
      <c r="F12" s="280"/>
      <c r="G12" s="280"/>
      <c r="H12" s="280"/>
      <c r="I12" s="280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09" t="s">
        <v>115</v>
      </c>
      <c r="B13" s="210">
        <v>1</v>
      </c>
      <c r="C13" s="279">
        <f>IF($B13="","",VLOOKUP($B13,'Fiú 1 kcs. A ELO'!$A$7:$O$22,5))</f>
        <v>0</v>
      </c>
      <c r="D13" s="279">
        <f>IF($B13="","",VLOOKUP($B13,'Fiú 1 kcs. A ELO'!$A$7:$O$22,15))</f>
        <v>0</v>
      </c>
      <c r="E13" s="426" t="str">
        <f>UPPER(IF($B13="","",VLOOKUP($B13,'Fiú 1 kcs. A ELO'!$A$7:$O$22,2)))</f>
        <v xml:space="preserve">CSIKÓS </v>
      </c>
      <c r="F13" s="426"/>
      <c r="G13" s="426" t="str">
        <f>IF($B13="","",VLOOKUP($B13,'Fiú 1 kcs. A ELO'!$A$7:$O$22,3))</f>
        <v>Marcell</v>
      </c>
      <c r="H13" s="426"/>
      <c r="I13" s="155" t="s">
        <v>202</v>
      </c>
      <c r="J13" s="208"/>
      <c r="K13" s="214"/>
      <c r="L13" s="215"/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ht="18.75" customHeight="1" x14ac:dyDescent="0.25">
      <c r="A18" s="208"/>
      <c r="B18" s="414"/>
      <c r="C18" s="414"/>
      <c r="D18" s="415" t="str">
        <f>E7</f>
        <v xml:space="preserve">TELEKI </v>
      </c>
      <c r="E18" s="415"/>
      <c r="F18" s="415" t="str">
        <f>E9</f>
        <v xml:space="preserve">NAGY </v>
      </c>
      <c r="G18" s="415"/>
      <c r="H18" s="415" t="str">
        <f>E11</f>
        <v xml:space="preserve">MESKÓ </v>
      </c>
      <c r="I18" s="415"/>
      <c r="J18" s="415" t="str">
        <f>E13</f>
        <v xml:space="preserve">CSIKÓS </v>
      </c>
      <c r="K18" s="415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ht="18.75" customHeight="1" x14ac:dyDescent="0.25">
      <c r="A19" s="221" t="s">
        <v>68</v>
      </c>
      <c r="B19" s="406" t="str">
        <f>E7</f>
        <v xml:space="preserve">TELEKI </v>
      </c>
      <c r="C19" s="406"/>
      <c r="D19" s="409"/>
      <c r="E19" s="409"/>
      <c r="F19" s="407" t="s">
        <v>306</v>
      </c>
      <c r="G19" s="408"/>
      <c r="H19" s="407" t="s">
        <v>327</v>
      </c>
      <c r="I19" s="408"/>
      <c r="J19" s="424" t="s">
        <v>311</v>
      </c>
      <c r="K19" s="425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ht="18.75" customHeight="1" x14ac:dyDescent="0.25">
      <c r="A20" s="221" t="s">
        <v>88</v>
      </c>
      <c r="B20" s="406" t="str">
        <f>E9</f>
        <v xml:space="preserve">NAGY </v>
      </c>
      <c r="C20" s="406"/>
      <c r="D20" s="407" t="s">
        <v>305</v>
      </c>
      <c r="E20" s="408"/>
      <c r="F20" s="409"/>
      <c r="G20" s="409"/>
      <c r="H20" s="407" t="s">
        <v>313</v>
      </c>
      <c r="I20" s="408"/>
      <c r="J20" s="407" t="s">
        <v>338</v>
      </c>
      <c r="K20" s="4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ht="18.75" customHeight="1" x14ac:dyDescent="0.25">
      <c r="A21" s="221" t="s">
        <v>91</v>
      </c>
      <c r="B21" s="406" t="str">
        <f>E11</f>
        <v xml:space="preserve">MESKÓ </v>
      </c>
      <c r="C21" s="406"/>
      <c r="D21" s="407" t="s">
        <v>328</v>
      </c>
      <c r="E21" s="408"/>
      <c r="F21" s="407" t="s">
        <v>314</v>
      </c>
      <c r="G21" s="408"/>
      <c r="H21" s="409"/>
      <c r="I21" s="409"/>
      <c r="J21" s="407" t="s">
        <v>306</v>
      </c>
      <c r="K21" s="4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21" t="s">
        <v>115</v>
      </c>
      <c r="B22" s="406" t="str">
        <f>E13</f>
        <v xml:space="preserve">CSIKÓS </v>
      </c>
      <c r="C22" s="406"/>
      <c r="D22" s="407" t="s">
        <v>312</v>
      </c>
      <c r="E22" s="408"/>
      <c r="F22" s="407" t="s">
        <v>337</v>
      </c>
      <c r="G22" s="408"/>
      <c r="H22" s="424" t="s">
        <v>305</v>
      </c>
      <c r="I22" s="425"/>
      <c r="J22" s="409"/>
      <c r="K22" s="409"/>
      <c r="L22" s="208"/>
      <c r="M22" s="208"/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37" x14ac:dyDescent="0.25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22"/>
      <c r="M32" s="208"/>
    </row>
    <row r="33" spans="1:18" x14ac:dyDescent="0.25">
      <c r="A33" s="223" t="s">
        <v>77</v>
      </c>
      <c r="B33" s="224"/>
      <c r="C33" s="225"/>
      <c r="D33" s="226" t="s">
        <v>95</v>
      </c>
      <c r="E33" s="227" t="s">
        <v>96</v>
      </c>
      <c r="F33" s="228"/>
      <c r="G33" s="226" t="s">
        <v>95</v>
      </c>
      <c r="H33" s="227" t="s">
        <v>97</v>
      </c>
      <c r="I33" s="229"/>
      <c r="J33" s="227" t="s">
        <v>98</v>
      </c>
      <c r="K33" s="230" t="s">
        <v>99</v>
      </c>
      <c r="L33" s="30"/>
      <c r="M33" s="228"/>
      <c r="P33" s="233"/>
      <c r="Q33" s="233"/>
      <c r="R33" s="193"/>
    </row>
    <row r="34" spans="1:18" x14ac:dyDescent="0.25">
      <c r="A34" s="234" t="s">
        <v>100</v>
      </c>
      <c r="B34" s="235"/>
      <c r="C34" s="236"/>
      <c r="D34" s="237"/>
      <c r="E34" s="413"/>
      <c r="F34" s="413"/>
      <c r="G34" s="238" t="s">
        <v>101</v>
      </c>
      <c r="H34" s="235"/>
      <c r="I34" s="239"/>
      <c r="J34" s="240"/>
      <c r="K34" s="241" t="s">
        <v>102</v>
      </c>
      <c r="L34" s="242"/>
      <c r="M34" s="260"/>
      <c r="P34" s="194"/>
      <c r="Q34" s="194"/>
      <c r="R34" s="244"/>
    </row>
    <row r="35" spans="1:18" x14ac:dyDescent="0.25">
      <c r="A35" s="245" t="s">
        <v>103</v>
      </c>
      <c r="B35" s="246"/>
      <c r="C35" s="247"/>
      <c r="D35" s="248"/>
      <c r="E35" s="405"/>
      <c r="F35" s="405"/>
      <c r="G35" s="249" t="s">
        <v>104</v>
      </c>
      <c r="H35" s="250"/>
      <c r="I35" s="251"/>
      <c r="J35" s="252"/>
      <c r="K35" s="253"/>
      <c r="L35" s="222"/>
      <c r="M35" s="254"/>
      <c r="P35" s="244"/>
      <c r="Q35" s="255"/>
      <c r="R35" s="244"/>
    </row>
    <row r="36" spans="1:18" x14ac:dyDescent="0.25">
      <c r="A36" s="256"/>
      <c r="B36" s="257"/>
      <c r="C36" s="258"/>
      <c r="D36" s="248"/>
      <c r="E36" s="259"/>
      <c r="F36" s="208"/>
      <c r="G36" s="249" t="s">
        <v>105</v>
      </c>
      <c r="H36" s="250"/>
      <c r="I36" s="251"/>
      <c r="J36" s="252"/>
      <c r="K36" s="241" t="s">
        <v>106</v>
      </c>
      <c r="L36" s="242"/>
      <c r="M36" s="260"/>
      <c r="P36" s="194"/>
      <c r="Q36" s="194"/>
      <c r="R36" s="244"/>
    </row>
    <row r="37" spans="1:18" x14ac:dyDescent="0.25">
      <c r="A37" s="261"/>
      <c r="B37" s="262"/>
      <c r="C37" s="263"/>
      <c r="D37" s="248"/>
      <c r="E37" s="259"/>
      <c r="F37" s="208"/>
      <c r="G37" s="249" t="s">
        <v>107</v>
      </c>
      <c r="H37" s="250"/>
      <c r="I37" s="251"/>
      <c r="J37" s="252"/>
      <c r="K37" s="264"/>
      <c r="L37" s="208"/>
      <c r="M37" s="243"/>
      <c r="P37" s="244"/>
      <c r="Q37" s="255"/>
      <c r="R37" s="244"/>
    </row>
    <row r="38" spans="1:18" x14ac:dyDescent="0.25">
      <c r="A38" s="265"/>
      <c r="B38" s="49"/>
      <c r="C38" s="266"/>
      <c r="D38" s="248"/>
      <c r="E38" s="259"/>
      <c r="F38" s="208"/>
      <c r="G38" s="249" t="s">
        <v>108</v>
      </c>
      <c r="H38" s="250"/>
      <c r="I38" s="251"/>
      <c r="J38" s="252"/>
      <c r="K38" s="245"/>
      <c r="L38" s="222"/>
      <c r="M38" s="254"/>
      <c r="P38" s="244"/>
      <c r="Q38" s="255"/>
      <c r="R38" s="244"/>
    </row>
    <row r="39" spans="1:18" x14ac:dyDescent="0.25">
      <c r="A39" s="267"/>
      <c r="B39" s="14"/>
      <c r="C39" s="263"/>
      <c r="D39" s="248"/>
      <c r="E39" s="259"/>
      <c r="F39" s="208"/>
      <c r="G39" s="249" t="s">
        <v>109</v>
      </c>
      <c r="H39" s="250"/>
      <c r="I39" s="251"/>
      <c r="J39" s="252"/>
      <c r="K39" s="241" t="s">
        <v>33</v>
      </c>
      <c r="L39" s="242"/>
      <c r="M39" s="260"/>
      <c r="P39" s="194"/>
      <c r="Q39" s="194"/>
      <c r="R39" s="244"/>
    </row>
    <row r="40" spans="1:18" x14ac:dyDescent="0.25">
      <c r="A40" s="267"/>
      <c r="B40" s="14"/>
      <c r="C40" s="268"/>
      <c r="D40" s="248"/>
      <c r="E40" s="259"/>
      <c r="F40" s="208"/>
      <c r="G40" s="249" t="s">
        <v>110</v>
      </c>
      <c r="H40" s="250"/>
      <c r="I40" s="251"/>
      <c r="J40" s="252"/>
      <c r="K40" s="264"/>
      <c r="L40" s="208"/>
      <c r="M40" s="243"/>
      <c r="P40" s="244"/>
      <c r="Q40" s="255"/>
      <c r="R40" s="244"/>
    </row>
    <row r="41" spans="1:18" x14ac:dyDescent="0.25">
      <c r="A41" s="269"/>
      <c r="B41" s="270"/>
      <c r="C41" s="271"/>
      <c r="D41" s="272"/>
      <c r="E41" s="273"/>
      <c r="F41" s="222"/>
      <c r="G41" s="274" t="s">
        <v>111</v>
      </c>
      <c r="H41" s="246"/>
      <c r="I41" s="275"/>
      <c r="J41" s="276"/>
      <c r="K41" s="245">
        <f>M4</f>
        <v>0</v>
      </c>
      <c r="L41" s="222"/>
      <c r="M41" s="254"/>
      <c r="P41" s="244"/>
      <c r="Q41" s="255"/>
      <c r="R41" s="277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55" priority="2" stopIfTrue="1" operator="equal">
      <formula>"Bye"</formula>
    </cfRule>
  </conditionalFormatting>
  <conditionalFormatting sqref="I13">
    <cfRule type="expression" dxfId="54" priority="1" stopIfTrue="1">
      <formula>$S13&gt;=1</formula>
    </cfRule>
  </conditionalFormatting>
  <conditionalFormatting sqref="R41">
    <cfRule type="expression" dxfId="53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58">
    <tabColor indexed="11"/>
  </sheetPr>
  <dimension ref="A1:AK53"/>
  <sheetViews>
    <sheetView showZeros="0" topLeftCell="A7" workbookViewId="0">
      <selection activeCell="Q28" sqref="Q28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IF(Y5=1,CONCATENATE(VLOOKUP(Y3,AA16:AH30,2)),CONCATENATE(VLOOKUP(Y3,AA2:AK13,2)))</f>
        <v>#N/A</v>
      </c>
      <c r="AC1" s="181" t="e">
        <f>IF(Y5=1,CONCATENATE(VLOOKUP(Y3,AA16:AK30,3)),CONCATENATE(VLOOKUP(Y3,AA2:AK13,3)))</f>
        <v>#N/A</v>
      </c>
      <c r="AD1" s="181" t="e">
        <f>IF(Y5=1,CONCATENATE(VLOOKUP(Y3,AA16:AK30,4)),CONCATENATE(VLOOKUP(Y3,AA2:AK13,4)))</f>
        <v>#N/A</v>
      </c>
      <c r="AE1" s="181" t="e">
        <f>IF(Y5=1,CONCATENATE(VLOOKUP(Y3,AA16:AK30,5)),CONCATENATE(VLOOKUP(Y3,AA2:AK13,5)))</f>
        <v>#N/A</v>
      </c>
      <c r="AF1" s="181" t="e">
        <f>IF(Y5=1,CONCATENATE(VLOOKUP(Y3,AA16:AK30,6)),CONCATENATE(VLOOKUP(Y3,AA2:AK13,6)))</f>
        <v>#N/A</v>
      </c>
      <c r="AG1" s="181" t="e">
        <f>IF(Y5=1,CONCATENATE(VLOOKUP(Y3,AA16:AK30,7)),CONCATENATE(VLOOKUP(Y3,AA2:AK13,7)))</f>
        <v>#N/A</v>
      </c>
      <c r="AH1" s="181" t="e">
        <f>IF(Y5=1,CONCATENATE(VLOOKUP(Y3,AA16:AK30,8)),CONCATENATE(VLOOKUP(Y3,AA2:AK13,8)))</f>
        <v>#N/A</v>
      </c>
      <c r="AI1" s="181" t="e">
        <f>IF(Y5=1,CONCATENATE(VLOOKUP(Y3,AA16:AK30,9)),CONCATENATE(VLOOKUP(Y3,AA2:AK13,9)))</f>
        <v>#N/A</v>
      </c>
      <c r="AJ1" s="181" t="e">
        <f>IF(Y5=1,CONCATENATE(VLOOKUP(Y3,AA16:AK30,10)),CONCATENATE(VLOOKUP(Y3,AA2:AK13,10)))</f>
        <v>#N/A</v>
      </c>
      <c r="AK1" s="181" t="e">
        <f>IF(Y5=1,CONCATENATE(VLOOKUP(Y3,AA16:AK30,11)),CONCATENATE(VLOOKUP(Y3,AA2:AK13,11)))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Altalanos!$C$8</f>
        <v>Fiú 1 kcs. A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S3" s="191" t="s">
        <v>112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S4" s="204" t="s">
        <v>113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S5" s="207" t="s">
        <v>114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6</v>
      </c>
      <c r="C7" s="211">
        <f>IF($B7="","",VLOOKUP($B7,'Fiú 1 kcs. A ELO'!$A$7:$O$22,5))</f>
        <v>0</v>
      </c>
      <c r="D7" s="211">
        <f>IF($B7="","",VLOOKUP($B7,'Fiú 1 kcs. A ELO'!$A$7:$O$22,15))</f>
        <v>0</v>
      </c>
      <c r="E7" s="285" t="str">
        <f>UPPER(IF($B7="","",VLOOKUP($B7,'Fiú 1 kcs. A ELO'!$A$7:$O$22,2)))</f>
        <v xml:space="preserve">VADÁSZ </v>
      </c>
      <c r="F7" s="286"/>
      <c r="G7" s="285" t="str">
        <f>IF($B7="","",VLOOKUP($B7,'Fiú 1 kcs. A ELO'!$A$7:$O$22,3))</f>
        <v>Noel</v>
      </c>
      <c r="H7" s="286"/>
      <c r="I7" s="285" t="str">
        <f>IF($B7="","",VLOOKUP($B7,'Fiú 1 kcs. A ELO'!$A$7:$O$22,4))</f>
        <v>AUDI Hungaria Iskolaközpont Győr</v>
      </c>
      <c r="J7" s="208"/>
      <c r="K7" s="214"/>
      <c r="L7" s="215" t="str">
        <f>IF(K7="","",CONCATENATE(VLOOKUP($Y$3,$AB$1:$AK$1,K7)," pont"))</f>
        <v/>
      </c>
      <c r="M7" s="216"/>
      <c r="Q7" s="195" t="s">
        <v>69</v>
      </c>
      <c r="R7" s="281" t="s">
        <v>129</v>
      </c>
      <c r="S7" s="281" t="s">
        <v>130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Q8" s="203" t="s">
        <v>72</v>
      </c>
      <c r="R8" s="282" t="s">
        <v>126</v>
      </c>
      <c r="S8" s="282" t="s">
        <v>131</v>
      </c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>
        <v>9</v>
      </c>
      <c r="C9" s="211">
        <f>IF($B9="","",VLOOKUP($B9,'Fiú 1 kcs. A ELO'!$A$7:$O$22,5))</f>
        <v>0</v>
      </c>
      <c r="D9" s="211">
        <f>IF($B9="","",VLOOKUP($B9,'Fiú 1 kcs. A ELO'!$A$7:$O$22,15))</f>
        <v>0</v>
      </c>
      <c r="E9" s="212" t="str">
        <f>UPPER(IF($B9="","",VLOOKUP($B9,'Fiú 1 kcs. A ELO'!$A$7:$O$22,2)))</f>
        <v>JUHÁSZ</v>
      </c>
      <c r="F9" s="213"/>
      <c r="G9" s="212" t="str">
        <f>IF($B9="","",VLOOKUP($B9,'Fiú 1 kcs. A ELO'!$A$7:$O$22,3))</f>
        <v xml:space="preserve"> Vendel</v>
      </c>
      <c r="H9" s="213"/>
      <c r="I9" s="212" t="str">
        <f>IF($B9="","",VLOOKUP($B9,'Fiú 1 kcs. A ELO'!$A$7:$O$22,4))</f>
        <v>Dunakeszi Bárdos Lajos Ált.Isk.</v>
      </c>
      <c r="J9" s="208"/>
      <c r="K9" s="214"/>
      <c r="L9" s="215" t="str">
        <f>IF(K9="","",CONCATENATE(VLOOKUP($Y$3,$AB$1:$AK$1,K9)," pont"))</f>
        <v/>
      </c>
      <c r="M9" s="216"/>
      <c r="Q9" s="206" t="s">
        <v>82</v>
      </c>
      <c r="R9" s="287" t="s">
        <v>118</v>
      </c>
      <c r="S9" s="287" t="s">
        <v>132</v>
      </c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>
        <v>3</v>
      </c>
      <c r="C11" s="211">
        <f>IF($B11="","",VLOOKUP($B11,'Fiú 1 kcs. A ELO'!$A$7:$O$22,5))</f>
        <v>0</v>
      </c>
      <c r="D11" s="211">
        <f>IF($B11="","",VLOOKUP($B11,'Fiú 1 kcs. A ELO'!$A$7:$O$22,15))</f>
        <v>0</v>
      </c>
      <c r="E11" s="212" t="str">
        <f>UPPER(IF($B11="","",VLOOKUP($B11,'Fiú 1 kcs. A ELO'!$A$7:$O$22,2)))</f>
        <v>S. NAGY</v>
      </c>
      <c r="F11" s="213"/>
      <c r="G11" s="212" t="str">
        <f>IF($B11="","",VLOOKUP($B11,'Fiú 1 kcs. A ELO'!$A$7:$O$22,3))</f>
        <v>Benedek</v>
      </c>
      <c r="H11" s="213"/>
      <c r="I11" s="212" t="str">
        <f>IF($B11="","",VLOOKUP($B11,'Fiú 1 kcs. A ELO'!$A$7:$O$22,4))</f>
        <v>Mezőberényi Petőfi Sándor Evangélikus  Gimnázium, Kollégium és Általános Iskola</v>
      </c>
      <c r="J11" s="208"/>
      <c r="K11" s="214"/>
      <c r="L11" s="215" t="str">
        <f>IF(K11="","",CONCATENATE(VLOOKUP($Y$3,$AB$1:$AK$1,K11)," pont"))</f>
        <v/>
      </c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96" t="s">
        <v>115</v>
      </c>
      <c r="B13" s="297">
        <v>11</v>
      </c>
      <c r="C13" s="211">
        <f>IF($B13="","",VLOOKUP($B13,'Fiú 1 kcs. A ELO'!$A$7:$O$22,5))</f>
        <v>0</v>
      </c>
      <c r="D13" s="211">
        <f>IF($B13="","",VLOOKUP($B13,'Fiú 1 kcs. A ELO'!$A$7:$O$22,15))</f>
        <v>0</v>
      </c>
      <c r="E13" s="212" t="str">
        <f>UPPER(IF($B13="","",VLOOKUP($B13,'Fiú 1 kcs. A ELO'!$A$7:$O$22,2)))</f>
        <v xml:space="preserve">SZOÓ </v>
      </c>
      <c r="F13" s="213"/>
      <c r="G13" s="212" t="str">
        <f>IF($B13="","",VLOOKUP($B13,'Fiú 1 kcs. A ELO'!$A$7:$O$22,3))</f>
        <v>Benedek Máté</v>
      </c>
      <c r="H13" s="213"/>
      <c r="I13" s="212" t="str">
        <f>IF($B13="","",VLOOKUP($B13,'Fiú 1 kcs. A ELO'!$A$7:$O$22,4))</f>
        <v>ELTE Bolyai János Gyakorló Általános Iskola és Gimnázium</v>
      </c>
      <c r="J13" s="208"/>
      <c r="K13" s="214"/>
      <c r="L13" s="215" t="str">
        <f>IF(K13="","",CONCATENATE(VLOOKUP($Y$3,$AB$1:$AK$1,K13)," pont"))</f>
        <v/>
      </c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83" t="s">
        <v>117</v>
      </c>
      <c r="B15" s="298">
        <v>10</v>
      </c>
      <c r="C15" s="211">
        <f>IF($B15="","",VLOOKUP($B15,'Fiú 1 kcs. A ELO'!$A$7:$O$22,5))</f>
        <v>0</v>
      </c>
      <c r="D15" s="299">
        <f>IF($B15="","",VLOOKUP($B15,'Fiú 1 kcs. A ELO'!$A$7:$O$22,15))</f>
        <v>0</v>
      </c>
      <c r="E15" s="285" t="str">
        <f>UPPER(IF($B15="","",VLOOKUP($B15,'Fiú 1 kcs. A ELO'!$A$7:$O$22,2)))</f>
        <v xml:space="preserve">PRISZTÓKA 	</v>
      </c>
      <c r="F15" s="286"/>
      <c r="G15" s="285" t="str">
        <f>IF($B15="","",VLOOKUP($B15,'Fiú 1 kcs. A ELO'!$A$7:$O$22,3))</f>
        <v>Mátyás</v>
      </c>
      <c r="H15" s="286"/>
      <c r="I15" s="285" t="str">
        <f>IF($B15="","",VLOOKUP($B15,'Fiú 1 kcs. A ELO'!$A$7:$O$22,4))</f>
        <v>Gödöllői Hajós Alfréd Ált.Isk.</v>
      </c>
      <c r="J15" s="208"/>
      <c r="K15" s="214"/>
      <c r="L15" s="215" t="str">
        <f>IF(K15="","",CONCATENATE(VLOOKUP($Y$3,$AB$1:$AK$1,K15)," pont"))</f>
        <v/>
      </c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>
        <v>2</v>
      </c>
      <c r="C17" s="211">
        <f>IF($B17="","",VLOOKUP($B17,'Fiú 1 kcs. A ELO'!$A$7:$O$22,5))</f>
        <v>0</v>
      </c>
      <c r="D17" s="211">
        <f>IF($B17="","",VLOOKUP($B17,'Fiú 1 kcs. A ELO'!$A$7:$O$22,15))</f>
        <v>0</v>
      </c>
      <c r="E17" s="212" t="str">
        <f>UPPER(IF($B17="","",VLOOKUP($B17,'Fiú 1 kcs. A ELO'!$A$7:$O$22,2)))</f>
        <v>HORVÁTH</v>
      </c>
      <c r="F17" s="213"/>
      <c r="G17" s="212" t="str">
        <f>IF($B17="","",VLOOKUP($B17,'Fiú 1 kcs. A ELO'!$A$7:$O$22,3))</f>
        <v>Benedek</v>
      </c>
      <c r="H17" s="213"/>
      <c r="I17" s="212" t="str">
        <f>IF($B17="","",VLOOKUP($B17,'Fiú 1 kcs. A ELO'!$A$7:$O$22,4))</f>
        <v>Pécsi Tudományegyetem Gyakorló Általános Iskola, Gimnázium és Óvoda</v>
      </c>
      <c r="J17" s="208"/>
      <c r="K17" s="214"/>
      <c r="L17" s="215" t="str">
        <f>IF(K17="","",CONCATENATE(VLOOKUP($Y$3,$AB$1:$AK$1,K17)," pont"))</f>
        <v/>
      </c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9"/>
      <c r="B18" s="288"/>
      <c r="C18" s="218"/>
      <c r="D18" s="218"/>
      <c r="E18" s="218"/>
      <c r="F18" s="218"/>
      <c r="G18" s="218"/>
      <c r="H18" s="218"/>
      <c r="I18" s="218"/>
      <c r="J18" s="208"/>
      <c r="K18" s="209"/>
      <c r="L18" s="209"/>
      <c r="M18" s="219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96" t="s">
        <v>128</v>
      </c>
      <c r="B19" s="289">
        <v>7</v>
      </c>
      <c r="C19" s="211">
        <f>IF($B19="","",VLOOKUP($B19,'Fiú 1 kcs. A ELO'!$A$7:$O$22,5))</f>
        <v>0</v>
      </c>
      <c r="D19" s="211">
        <f>IF($B19="","",VLOOKUP($B19,'Fiú 1 kcs. A ELO'!$A$7:$O$22,15))</f>
        <v>0</v>
      </c>
      <c r="E19" s="212" t="str">
        <f>UPPER(IF($B19="","",VLOOKUP($B19,'Fiú 1 kcs. A ELO'!$A$7:$O$22,2)))</f>
        <v xml:space="preserve">IRTÓ </v>
      </c>
      <c r="F19" s="213"/>
      <c r="G19" s="212" t="str">
        <f>IF($B19="","",VLOOKUP($B19,'Fiú 1 kcs. A ELO'!$A$7:$O$22,3))</f>
        <v>Zsombor</v>
      </c>
      <c r="H19" s="213"/>
      <c r="I19" s="212" t="str">
        <f>IF($B19="","",VLOOKUP($B19,'Fiú 1 kcs. A ELO'!$A$7:$O$22,4))</f>
        <v>Talentum Angol-Magyar Két Tanítási Nyelvű Általános Iskola és Művészeti Szakgimnázium</v>
      </c>
      <c r="J19" s="208"/>
      <c r="K19" s="214"/>
      <c r="L19" s="215" t="str">
        <f>IF(K19="","",CONCATENATE(VLOOKUP($Y$3,$AB$1:$AK$1,K19)," pont"))</f>
        <v/>
      </c>
      <c r="M19" s="216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9"/>
      <c r="B20" s="288"/>
      <c r="C20" s="218"/>
      <c r="D20" s="218"/>
      <c r="E20" s="218"/>
      <c r="F20" s="218"/>
      <c r="G20" s="218"/>
      <c r="H20" s="218"/>
      <c r="I20" s="218"/>
      <c r="J20" s="208"/>
      <c r="K20" s="209"/>
      <c r="L20" s="209"/>
      <c r="M20" s="219"/>
      <c r="Y20" s="190"/>
      <c r="Z20" s="190"/>
      <c r="AA20" s="190" t="s">
        <v>74</v>
      </c>
      <c r="AB20" s="190">
        <v>200</v>
      </c>
      <c r="AC20" s="190">
        <v>150</v>
      </c>
      <c r="AD20" s="190">
        <v>130</v>
      </c>
      <c r="AE20" s="190">
        <v>110</v>
      </c>
      <c r="AF20" s="190">
        <v>95</v>
      </c>
      <c r="AG20" s="190">
        <v>80</v>
      </c>
      <c r="AH20" s="190">
        <v>70</v>
      </c>
      <c r="AI20" s="190">
        <v>60</v>
      </c>
      <c r="AJ20" s="190">
        <v>55</v>
      </c>
      <c r="AK20" s="190">
        <v>50</v>
      </c>
    </row>
    <row r="21" spans="1:37" x14ac:dyDescent="0.25">
      <c r="A21" s="296" t="s">
        <v>133</v>
      </c>
      <c r="B21" s="289">
        <v>5</v>
      </c>
      <c r="C21" s="211">
        <f>IF($B21="","",VLOOKUP($B21,'Fiú 1 kcs. A ELO'!$A$7:$O$22,5))</f>
        <v>0</v>
      </c>
      <c r="D21" s="211">
        <f>IF($B21="","",VLOOKUP($B21,'Fiú 1 kcs. A ELO'!$A$7:$O$22,15))</f>
        <v>0</v>
      </c>
      <c r="E21" s="212" t="str">
        <f>UPPER(IF($B21="","",VLOOKUP($B21,'Fiú 1 kcs. A ELO'!$A$7:$O$22,2)))</f>
        <v>KOVÁCSIK</v>
      </c>
      <c r="F21" s="213"/>
      <c r="G21" s="212" t="str">
        <f>IF($B21="","",VLOOKUP($B21,'Fiú 1 kcs. A ELO'!$A$7:$O$22,3))</f>
        <v>Zalán</v>
      </c>
      <c r="H21" s="213"/>
      <c r="I21" s="212" t="str">
        <f>IF($B21="","",VLOOKUP($B21,'Fiú 1 kcs. A ELO'!$A$7:$O$22,4))</f>
        <v>Tóvárosi Ált Isk Szfvár</v>
      </c>
      <c r="J21" s="208"/>
      <c r="K21" s="214"/>
      <c r="L21" s="215" t="str">
        <f>IF(K21="","",CONCATENATE(VLOOKUP($Y$3,$AB$1:$AK$1,K21)," pont"))</f>
        <v/>
      </c>
      <c r="M21" s="216"/>
      <c r="Y21" s="190"/>
      <c r="Z21" s="190"/>
      <c r="AA21" s="190" t="s">
        <v>84</v>
      </c>
      <c r="AB21" s="190">
        <v>150</v>
      </c>
      <c r="AC21" s="190">
        <v>120</v>
      </c>
      <c r="AD21" s="190">
        <v>100</v>
      </c>
      <c r="AE21" s="190">
        <v>80</v>
      </c>
      <c r="AF21" s="190">
        <v>70</v>
      </c>
      <c r="AG21" s="190">
        <v>60</v>
      </c>
      <c r="AH21" s="190">
        <v>55</v>
      </c>
      <c r="AI21" s="190">
        <v>50</v>
      </c>
      <c r="AJ21" s="190">
        <v>45</v>
      </c>
      <c r="AK21" s="190">
        <v>40</v>
      </c>
    </row>
    <row r="22" spans="1:37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Y22" s="190"/>
      <c r="Z22" s="190"/>
      <c r="AA22" s="190" t="s">
        <v>85</v>
      </c>
      <c r="AB22" s="190">
        <v>120</v>
      </c>
      <c r="AC22" s="190">
        <v>90</v>
      </c>
      <c r="AD22" s="190">
        <v>65</v>
      </c>
      <c r="AE22" s="190">
        <v>55</v>
      </c>
      <c r="AF22" s="190">
        <v>50</v>
      </c>
      <c r="AG22" s="190">
        <v>45</v>
      </c>
      <c r="AH22" s="190">
        <v>40</v>
      </c>
      <c r="AI22" s="190">
        <v>35</v>
      </c>
      <c r="AJ22" s="190">
        <v>25</v>
      </c>
      <c r="AK22" s="190">
        <v>20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86</v>
      </c>
      <c r="AB23" s="190">
        <v>90</v>
      </c>
      <c r="AC23" s="190">
        <v>60</v>
      </c>
      <c r="AD23" s="190">
        <v>45</v>
      </c>
      <c r="AE23" s="190">
        <v>34</v>
      </c>
      <c r="AF23" s="190">
        <v>27</v>
      </c>
      <c r="AG23" s="190">
        <v>22</v>
      </c>
      <c r="AH23" s="190">
        <v>18</v>
      </c>
      <c r="AI23" s="190">
        <v>15</v>
      </c>
      <c r="AJ23" s="190">
        <v>12</v>
      </c>
      <c r="AK23" s="190">
        <v>9</v>
      </c>
    </row>
    <row r="24" spans="1:37" ht="18.75" customHeight="1" x14ac:dyDescent="0.25">
      <c r="A24" s="208"/>
      <c r="B24" s="414"/>
      <c r="C24" s="414"/>
      <c r="D24" s="415" t="str">
        <f>E7</f>
        <v xml:space="preserve">VADÁSZ </v>
      </c>
      <c r="E24" s="415"/>
      <c r="F24" s="415" t="str">
        <f>E9</f>
        <v>JUHÁSZ</v>
      </c>
      <c r="G24" s="415"/>
      <c r="H24" s="415" t="str">
        <f>E11</f>
        <v>S. NAGY</v>
      </c>
      <c r="I24" s="415"/>
      <c r="J24" s="415" t="str">
        <f>E13</f>
        <v xml:space="preserve">SZOÓ </v>
      </c>
      <c r="K24" s="415"/>
      <c r="L24" s="208"/>
      <c r="M24" s="290" t="s">
        <v>79</v>
      </c>
      <c r="Y24" s="190"/>
      <c r="Z24" s="190"/>
      <c r="AA24" s="190" t="s">
        <v>87</v>
      </c>
      <c r="AB24" s="190">
        <v>60</v>
      </c>
      <c r="AC24" s="190">
        <v>40</v>
      </c>
      <c r="AD24" s="190">
        <v>30</v>
      </c>
      <c r="AE24" s="190">
        <v>20</v>
      </c>
      <c r="AF24" s="190">
        <v>18</v>
      </c>
      <c r="AG24" s="190">
        <v>15</v>
      </c>
      <c r="AH24" s="190">
        <v>12</v>
      </c>
      <c r="AI24" s="190">
        <v>10</v>
      </c>
      <c r="AJ24" s="190">
        <v>8</v>
      </c>
      <c r="AK24" s="190">
        <v>6</v>
      </c>
    </row>
    <row r="25" spans="1:37" ht="18.75" customHeight="1" x14ac:dyDescent="0.25">
      <c r="A25" s="221" t="s">
        <v>68</v>
      </c>
      <c r="B25" s="406" t="str">
        <f>E7</f>
        <v xml:space="preserve">VADÁSZ </v>
      </c>
      <c r="C25" s="406"/>
      <c r="D25" s="409"/>
      <c r="E25" s="409"/>
      <c r="F25" s="407" t="s">
        <v>321</v>
      </c>
      <c r="G25" s="408"/>
      <c r="H25" s="407" t="s">
        <v>327</v>
      </c>
      <c r="I25" s="408"/>
      <c r="J25" s="424" t="s">
        <v>309</v>
      </c>
      <c r="K25" s="425"/>
      <c r="L25" s="208"/>
      <c r="M25" s="291">
        <v>1</v>
      </c>
      <c r="Y25" s="190"/>
      <c r="Z25" s="190"/>
      <c r="AA25" s="190" t="s">
        <v>89</v>
      </c>
      <c r="AB25" s="190">
        <v>40</v>
      </c>
      <c r="AC25" s="190">
        <v>25</v>
      </c>
      <c r="AD25" s="190">
        <v>18</v>
      </c>
      <c r="AE25" s="190">
        <v>13</v>
      </c>
      <c r="AF25" s="190">
        <v>8</v>
      </c>
      <c r="AG25" s="190">
        <v>7</v>
      </c>
      <c r="AH25" s="190">
        <v>6</v>
      </c>
      <c r="AI25" s="190">
        <v>5</v>
      </c>
      <c r="AJ25" s="190">
        <v>4</v>
      </c>
      <c r="AK25" s="190">
        <v>3</v>
      </c>
    </row>
    <row r="26" spans="1:37" ht="18.75" customHeight="1" x14ac:dyDescent="0.25">
      <c r="A26" s="221" t="s">
        <v>88</v>
      </c>
      <c r="B26" s="406" t="str">
        <f>E9</f>
        <v>JUHÁSZ</v>
      </c>
      <c r="C26" s="406"/>
      <c r="D26" s="407" t="s">
        <v>322</v>
      </c>
      <c r="E26" s="408"/>
      <c r="F26" s="409"/>
      <c r="G26" s="409"/>
      <c r="H26" s="407" t="s">
        <v>321</v>
      </c>
      <c r="I26" s="408"/>
      <c r="J26" s="407" t="s">
        <v>317</v>
      </c>
      <c r="K26" s="408"/>
      <c r="L26" s="208"/>
      <c r="M26" s="291"/>
      <c r="Y26" s="190"/>
      <c r="Z26" s="190"/>
      <c r="AA26" s="190" t="s">
        <v>90</v>
      </c>
      <c r="AB26" s="190">
        <v>25</v>
      </c>
      <c r="AC26" s="190">
        <v>15</v>
      </c>
      <c r="AD26" s="190">
        <v>13</v>
      </c>
      <c r="AE26" s="190">
        <v>7</v>
      </c>
      <c r="AF26" s="190">
        <v>6</v>
      </c>
      <c r="AG26" s="190">
        <v>5</v>
      </c>
      <c r="AH26" s="190">
        <v>4</v>
      </c>
      <c r="AI26" s="190">
        <v>3</v>
      </c>
      <c r="AJ26" s="190">
        <v>2</v>
      </c>
      <c r="AK26" s="190">
        <v>1</v>
      </c>
    </row>
    <row r="27" spans="1:37" ht="18.75" customHeight="1" x14ac:dyDescent="0.25">
      <c r="A27" s="221" t="s">
        <v>91</v>
      </c>
      <c r="B27" s="406" t="str">
        <f>E11</f>
        <v>S. NAGY</v>
      </c>
      <c r="C27" s="406"/>
      <c r="D27" s="407" t="s">
        <v>328</v>
      </c>
      <c r="E27" s="408"/>
      <c r="F27" s="407" t="s">
        <v>322</v>
      </c>
      <c r="G27" s="408"/>
      <c r="H27" s="409"/>
      <c r="I27" s="409"/>
      <c r="J27" s="407" t="s">
        <v>311</v>
      </c>
      <c r="K27" s="408"/>
      <c r="L27" s="208"/>
      <c r="M27" s="291"/>
      <c r="Y27" s="190"/>
      <c r="Z27" s="190"/>
      <c r="AA27" s="190" t="s">
        <v>92</v>
      </c>
      <c r="AB27" s="190">
        <v>15</v>
      </c>
      <c r="AC27" s="190">
        <v>10</v>
      </c>
      <c r="AD27" s="190">
        <v>8</v>
      </c>
      <c r="AE27" s="190">
        <v>4</v>
      </c>
      <c r="AF27" s="190">
        <v>3</v>
      </c>
      <c r="AG27" s="190">
        <v>2</v>
      </c>
      <c r="AH27" s="190">
        <v>1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300" t="s">
        <v>115</v>
      </c>
      <c r="B28" s="406" t="str">
        <f>E13</f>
        <v xml:space="preserve">SZOÓ </v>
      </c>
      <c r="C28" s="406"/>
      <c r="D28" s="407" t="s">
        <v>302</v>
      </c>
      <c r="E28" s="408"/>
      <c r="F28" s="407" t="s">
        <v>318</v>
      </c>
      <c r="G28" s="408"/>
      <c r="H28" s="424" t="s">
        <v>312</v>
      </c>
      <c r="I28" s="425"/>
      <c r="J28" s="409"/>
      <c r="K28" s="409"/>
      <c r="L28" s="208"/>
      <c r="M28" s="291"/>
      <c r="Y28" s="190"/>
      <c r="Z28" s="190"/>
      <c r="AA28" s="190" t="s">
        <v>92</v>
      </c>
      <c r="AB28" s="190">
        <v>15</v>
      </c>
      <c r="AC28" s="190">
        <v>10</v>
      </c>
      <c r="AD28" s="190">
        <v>8</v>
      </c>
      <c r="AE28" s="190">
        <v>4</v>
      </c>
      <c r="AF28" s="190">
        <v>3</v>
      </c>
      <c r="AG28" s="190">
        <v>2</v>
      </c>
      <c r="AH28" s="190">
        <v>1</v>
      </c>
      <c r="AI28" s="190">
        <v>0</v>
      </c>
      <c r="AJ28" s="190">
        <v>0</v>
      </c>
      <c r="AK28" s="190">
        <v>0</v>
      </c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92"/>
      <c r="Y29" s="190"/>
      <c r="Z29" s="190"/>
      <c r="AA29" s="190" t="s">
        <v>93</v>
      </c>
      <c r="AB29" s="190">
        <v>10</v>
      </c>
      <c r="AC29" s="190">
        <v>6</v>
      </c>
      <c r="AD29" s="190">
        <v>4</v>
      </c>
      <c r="AE29" s="190">
        <v>2</v>
      </c>
      <c r="AF29" s="190">
        <v>1</v>
      </c>
      <c r="AG29" s="190">
        <v>0</v>
      </c>
      <c r="AH29" s="190">
        <v>0</v>
      </c>
      <c r="AI29" s="190">
        <v>0</v>
      </c>
      <c r="AJ29" s="190">
        <v>0</v>
      </c>
      <c r="AK29" s="190">
        <v>0</v>
      </c>
    </row>
    <row r="30" spans="1:37" ht="18.75" customHeight="1" x14ac:dyDescent="0.25">
      <c r="A30" s="208"/>
      <c r="B30" s="414"/>
      <c r="C30" s="414"/>
      <c r="D30" s="415" t="str">
        <f>E15</f>
        <v xml:space="preserve">PRISZTÓKA 	</v>
      </c>
      <c r="E30" s="415"/>
      <c r="F30" s="415" t="str">
        <f>E17</f>
        <v>HORVÁTH</v>
      </c>
      <c r="G30" s="415"/>
      <c r="H30" s="415" t="str">
        <f>E19</f>
        <v xml:space="preserve">IRTÓ </v>
      </c>
      <c r="I30" s="415"/>
      <c r="J30" s="415" t="str">
        <f>E21</f>
        <v>KOVÁCSIK</v>
      </c>
      <c r="K30" s="415"/>
      <c r="L30" s="208"/>
      <c r="M30" s="292"/>
      <c r="Y30" s="190"/>
      <c r="Z30" s="190"/>
      <c r="AA30" s="190" t="s">
        <v>94</v>
      </c>
      <c r="AB30" s="190">
        <v>3</v>
      </c>
      <c r="AC30" s="190">
        <v>2</v>
      </c>
      <c r="AD30" s="190">
        <v>1</v>
      </c>
      <c r="AE30" s="190">
        <v>0</v>
      </c>
      <c r="AF30" s="190">
        <v>0</v>
      </c>
      <c r="AG30" s="190">
        <v>0</v>
      </c>
      <c r="AH30" s="190">
        <v>0</v>
      </c>
      <c r="AI30" s="190">
        <v>0</v>
      </c>
      <c r="AJ30" s="190">
        <v>0</v>
      </c>
      <c r="AK30" s="190">
        <v>0</v>
      </c>
    </row>
    <row r="31" spans="1:37" ht="18.75" customHeight="1" x14ac:dyDescent="0.25">
      <c r="A31" s="300" t="s">
        <v>117</v>
      </c>
      <c r="B31" s="406" t="str">
        <f>E15</f>
        <v xml:space="preserve">PRISZTÓKA 	</v>
      </c>
      <c r="C31" s="406"/>
      <c r="D31" s="423"/>
      <c r="E31" s="423"/>
      <c r="F31" s="421" t="s">
        <v>336</v>
      </c>
      <c r="G31" s="422"/>
      <c r="H31" s="421" t="s">
        <v>336</v>
      </c>
      <c r="I31" s="422"/>
      <c r="J31" s="427" t="s">
        <v>336</v>
      </c>
      <c r="K31" s="415"/>
      <c r="L31" s="208"/>
      <c r="M31" s="291"/>
    </row>
    <row r="32" spans="1:37" ht="18.75" customHeight="1" x14ac:dyDescent="0.25">
      <c r="A32" s="300" t="s">
        <v>120</v>
      </c>
      <c r="B32" s="406" t="str">
        <f>E17</f>
        <v>HORVÁTH</v>
      </c>
      <c r="C32" s="406"/>
      <c r="D32" s="407" t="s">
        <v>335</v>
      </c>
      <c r="E32" s="408"/>
      <c r="F32" s="409"/>
      <c r="G32" s="409"/>
      <c r="H32" s="407" t="s">
        <v>327</v>
      </c>
      <c r="I32" s="408"/>
      <c r="J32" s="407" t="s">
        <v>317</v>
      </c>
      <c r="K32" s="408"/>
      <c r="L32" s="208"/>
      <c r="M32" s="291">
        <v>1</v>
      </c>
    </row>
    <row r="33" spans="1:18" ht="18.75" customHeight="1" x14ac:dyDescent="0.25">
      <c r="A33" s="300" t="s">
        <v>128</v>
      </c>
      <c r="B33" s="406" t="str">
        <f>E19</f>
        <v xml:space="preserve">IRTÓ </v>
      </c>
      <c r="C33" s="406"/>
      <c r="D33" s="407" t="s">
        <v>335</v>
      </c>
      <c r="E33" s="408"/>
      <c r="F33" s="407" t="s">
        <v>328</v>
      </c>
      <c r="G33" s="408"/>
      <c r="H33" s="409"/>
      <c r="I33" s="409"/>
      <c r="J33" s="407" t="s">
        <v>325</v>
      </c>
      <c r="K33" s="408"/>
      <c r="L33" s="208"/>
      <c r="M33" s="291"/>
    </row>
    <row r="34" spans="1:18" ht="18.75" customHeight="1" x14ac:dyDescent="0.25">
      <c r="A34" s="300" t="s">
        <v>133</v>
      </c>
      <c r="B34" s="406" t="str">
        <f>E21</f>
        <v>KOVÁCSIK</v>
      </c>
      <c r="C34" s="406"/>
      <c r="D34" s="407" t="s">
        <v>335</v>
      </c>
      <c r="E34" s="408"/>
      <c r="F34" s="407" t="s">
        <v>318</v>
      </c>
      <c r="G34" s="408"/>
      <c r="H34" s="424" t="s">
        <v>326</v>
      </c>
      <c r="I34" s="425"/>
      <c r="J34" s="409"/>
      <c r="K34" s="409"/>
      <c r="L34" s="208"/>
      <c r="M34" s="291"/>
    </row>
    <row r="35" spans="1:18" ht="18.75" customHeight="1" x14ac:dyDescent="0.25">
      <c r="A35" s="293"/>
      <c r="B35" s="294"/>
      <c r="C35" s="294"/>
      <c r="D35" s="293"/>
      <c r="E35" s="293"/>
      <c r="F35" s="293"/>
      <c r="G35" s="293"/>
      <c r="H35" s="293"/>
      <c r="I35" s="293"/>
      <c r="J35" s="208"/>
      <c r="K35" s="208"/>
      <c r="L35" s="208"/>
      <c r="M35" s="295"/>
    </row>
    <row r="36" spans="1:18" x14ac:dyDescent="0.25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</row>
    <row r="37" spans="1:18" x14ac:dyDescent="0.25">
      <c r="A37" s="208" t="s">
        <v>121</v>
      </c>
      <c r="B37" s="208"/>
      <c r="C37" s="411" t="str">
        <f>IF(M25=1,B25,IF(M26=1,B26,IF(M27=1,B27,IF(M28=1,B28,""))))</f>
        <v xml:space="preserve">VADÁSZ </v>
      </c>
      <c r="D37" s="411"/>
      <c r="E37" s="209" t="s">
        <v>122</v>
      </c>
      <c r="F37" s="411" t="str">
        <f>IF(M31=1,B31,IF(M32=1,B32,IF(M33=1,B33,IF(M34=1,B34,""))))</f>
        <v>HORVÁTH</v>
      </c>
      <c r="G37" s="411"/>
      <c r="H37" s="208"/>
      <c r="I37" s="222"/>
      <c r="J37" s="208"/>
      <c r="K37" s="208"/>
      <c r="L37" s="208"/>
      <c r="M37" s="208"/>
    </row>
    <row r="38" spans="1:18" x14ac:dyDescent="0.25">
      <c r="A38" s="208"/>
      <c r="B38" s="208"/>
      <c r="C38" s="208"/>
      <c r="D38" s="208"/>
      <c r="E38" s="208"/>
      <c r="F38" s="209"/>
      <c r="G38" s="209"/>
      <c r="H38" s="208"/>
      <c r="I38" s="208"/>
      <c r="J38" s="208"/>
      <c r="K38" s="208"/>
      <c r="L38" s="208"/>
      <c r="M38" s="208"/>
    </row>
    <row r="39" spans="1:18" x14ac:dyDescent="0.25">
      <c r="A39" s="208" t="s">
        <v>123</v>
      </c>
      <c r="B39" s="208"/>
      <c r="C39" s="411" t="str">
        <f>IF(M25=2,B25,IF(M26=2,B26,IF(M27=2,B27,IF(M28=2,B28,""))))</f>
        <v/>
      </c>
      <c r="D39" s="411"/>
      <c r="E39" s="209" t="s">
        <v>122</v>
      </c>
      <c r="F39" s="411" t="str">
        <f>IF(M31=2,B31,IF(M32=2,B32,IF(M33=2,B33,IF(M34=2,B34,""))))</f>
        <v/>
      </c>
      <c r="G39" s="411"/>
      <c r="H39" s="208"/>
      <c r="I39" s="222"/>
      <c r="J39" s="208"/>
      <c r="K39" s="208"/>
      <c r="L39" s="208"/>
      <c r="M39" s="208"/>
    </row>
    <row r="40" spans="1:18" x14ac:dyDescent="0.25">
      <c r="A40" s="208"/>
      <c r="B40" s="208"/>
      <c r="C40" s="209"/>
      <c r="D40" s="209"/>
      <c r="E40" s="209"/>
      <c r="F40" s="209"/>
      <c r="G40" s="209"/>
      <c r="H40" s="208"/>
      <c r="I40" s="208"/>
      <c r="J40" s="208"/>
      <c r="K40" s="208"/>
      <c r="L40" s="208"/>
      <c r="M40" s="208"/>
    </row>
    <row r="41" spans="1:18" x14ac:dyDescent="0.25">
      <c r="A41" s="208" t="s">
        <v>124</v>
      </c>
      <c r="B41" s="208"/>
      <c r="C41" s="411" t="str">
        <f>IF(M25=3,B25,IF(M26=3,B26,IF(M27=3,B27,IF(M28=3,B28,""))))</f>
        <v/>
      </c>
      <c r="D41" s="411"/>
      <c r="E41" s="209" t="s">
        <v>122</v>
      </c>
      <c r="F41" s="411" t="str">
        <f>IF(M31=3,B31,IF(M32=3,B32,IF(M33=3,B33,IF(M34=3,B34,""))))</f>
        <v/>
      </c>
      <c r="G41" s="411"/>
      <c r="H41" s="208"/>
      <c r="I41" s="222"/>
      <c r="J41" s="208"/>
      <c r="K41" s="208"/>
      <c r="L41" s="208"/>
      <c r="M41" s="208"/>
    </row>
    <row r="42" spans="1:18" x14ac:dyDescent="0.25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</row>
    <row r="43" spans="1:18" x14ac:dyDescent="0.25">
      <c r="A43" s="218" t="s">
        <v>134</v>
      </c>
      <c r="B43" s="208"/>
      <c r="C43" s="411">
        <f>IF(M25=4,B25,IF(M26=4,B26,IF(M27=4,B27,IF(M28=4,B28,0))))</f>
        <v>0</v>
      </c>
      <c r="D43" s="411"/>
      <c r="E43" s="209" t="s">
        <v>122</v>
      </c>
      <c r="F43" s="411" t="str">
        <f>IF(M31=3,B31,IF(M32=3,B32,IF(M33=4,B33,IF(M34=4,B34,""))))</f>
        <v/>
      </c>
      <c r="G43" s="411"/>
      <c r="H43" s="208"/>
      <c r="I43" s="222"/>
      <c r="J43" s="208"/>
      <c r="K43" s="208"/>
      <c r="L43" s="208"/>
      <c r="M43" s="208"/>
    </row>
    <row r="44" spans="1:18" x14ac:dyDescent="0.25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22"/>
      <c r="M44" s="208"/>
      <c r="P44" s="233"/>
      <c r="Q44" s="233"/>
      <c r="R44" s="193"/>
    </row>
    <row r="45" spans="1:18" x14ac:dyDescent="0.25">
      <c r="A45" s="223" t="s">
        <v>77</v>
      </c>
      <c r="B45" s="224"/>
      <c r="C45" s="225"/>
      <c r="D45" s="226" t="s">
        <v>95</v>
      </c>
      <c r="E45" s="227" t="s">
        <v>96</v>
      </c>
      <c r="F45" s="228"/>
      <c r="G45" s="226" t="s">
        <v>95</v>
      </c>
      <c r="H45" s="227" t="s">
        <v>97</v>
      </c>
      <c r="I45" s="229"/>
      <c r="J45" s="227" t="s">
        <v>98</v>
      </c>
      <c r="K45" s="230" t="s">
        <v>99</v>
      </c>
      <c r="L45" s="30"/>
      <c r="M45" s="228"/>
      <c r="P45" s="194"/>
      <c r="Q45" s="194"/>
      <c r="R45" s="244"/>
    </row>
    <row r="46" spans="1:18" x14ac:dyDescent="0.25">
      <c r="A46" s="234" t="s">
        <v>100</v>
      </c>
      <c r="B46" s="235"/>
      <c r="C46" s="236"/>
      <c r="D46" s="237">
        <v>1</v>
      </c>
      <c r="E46" s="413" t="str">
        <f>IF(D46&gt;$R$47,0,UPPER(VLOOKUP(D46,'Fiú 1 kcs. A ELO'!$A$7:$Q$134,2)))</f>
        <v xml:space="preserve">CSIKÓS </v>
      </c>
      <c r="F46" s="413"/>
      <c r="G46" s="238" t="s">
        <v>101</v>
      </c>
      <c r="H46" s="235"/>
      <c r="I46" s="239"/>
      <c r="J46" s="240"/>
      <c r="K46" s="241" t="s">
        <v>102</v>
      </c>
      <c r="L46" s="242"/>
      <c r="M46" s="260"/>
      <c r="P46" s="244"/>
      <c r="Q46" s="255"/>
      <c r="R46" s="244"/>
    </row>
    <row r="47" spans="1:18" x14ac:dyDescent="0.25">
      <c r="A47" s="245" t="s">
        <v>103</v>
      </c>
      <c r="B47" s="246"/>
      <c r="C47" s="247"/>
      <c r="D47" s="248">
        <v>2</v>
      </c>
      <c r="E47" s="405" t="str">
        <f>IF(D47&gt;$R$47,0,UPPER(VLOOKUP(D47,'Fiú 1 kcs. A ELO'!$A$7:$Q$134,2)))</f>
        <v>HORVÁTH</v>
      </c>
      <c r="F47" s="405"/>
      <c r="G47" s="249" t="s">
        <v>104</v>
      </c>
      <c r="H47" s="250"/>
      <c r="I47" s="251"/>
      <c r="J47" s="252"/>
      <c r="K47" s="253"/>
      <c r="L47" s="222"/>
      <c r="M47" s="254"/>
      <c r="P47" s="194"/>
      <c r="Q47" s="194"/>
      <c r="R47" s="277">
        <f>MIN(4,'Fiú 1 kcs. A ELO'!Q2)</f>
        <v>4</v>
      </c>
    </row>
    <row r="48" spans="1:18" x14ac:dyDescent="0.25">
      <c r="A48" s="256"/>
      <c r="B48" s="257"/>
      <c r="C48" s="258"/>
      <c r="D48" s="248"/>
      <c r="E48" s="259"/>
      <c r="F48" s="208"/>
      <c r="G48" s="249" t="s">
        <v>105</v>
      </c>
      <c r="H48" s="250"/>
      <c r="I48" s="251"/>
      <c r="J48" s="252"/>
      <c r="K48" s="241" t="s">
        <v>106</v>
      </c>
      <c r="L48" s="242"/>
      <c r="M48" s="260"/>
      <c r="P48" s="244"/>
      <c r="Q48" s="255"/>
      <c r="R48" s="244"/>
    </row>
    <row r="49" spans="1:18" x14ac:dyDescent="0.25">
      <c r="A49" s="261"/>
      <c r="B49" s="262"/>
      <c r="C49" s="263"/>
      <c r="D49" s="248"/>
      <c r="E49" s="259"/>
      <c r="F49" s="208"/>
      <c r="G49" s="249" t="s">
        <v>107</v>
      </c>
      <c r="H49" s="250"/>
      <c r="I49" s="251"/>
      <c r="J49" s="252"/>
      <c r="K49" s="264"/>
      <c r="L49" s="208"/>
      <c r="M49" s="243"/>
      <c r="P49" s="244"/>
      <c r="Q49" s="255"/>
      <c r="R49" s="244"/>
    </row>
    <row r="50" spans="1:18" x14ac:dyDescent="0.25">
      <c r="A50" s="265"/>
      <c r="B50" s="49"/>
      <c r="C50" s="266"/>
      <c r="D50" s="248"/>
      <c r="E50" s="259"/>
      <c r="F50" s="208"/>
      <c r="G50" s="249" t="s">
        <v>108</v>
      </c>
      <c r="H50" s="250"/>
      <c r="I50" s="251"/>
      <c r="J50" s="252"/>
      <c r="K50" s="245"/>
      <c r="L50" s="222"/>
      <c r="M50" s="254"/>
      <c r="P50" s="194"/>
      <c r="Q50" s="194"/>
      <c r="R50" s="244"/>
    </row>
    <row r="51" spans="1:18" x14ac:dyDescent="0.25">
      <c r="A51" s="267"/>
      <c r="B51" s="14"/>
      <c r="C51" s="263"/>
      <c r="D51" s="248"/>
      <c r="E51" s="259"/>
      <c r="F51" s="208"/>
      <c r="G51" s="249" t="s">
        <v>109</v>
      </c>
      <c r="H51" s="250"/>
      <c r="I51" s="251"/>
      <c r="J51" s="252"/>
      <c r="K51" s="241" t="s">
        <v>33</v>
      </c>
      <c r="L51" s="242"/>
      <c r="M51" s="260"/>
      <c r="P51" s="244"/>
      <c r="Q51" s="255"/>
      <c r="R51" s="244"/>
    </row>
    <row r="52" spans="1:18" x14ac:dyDescent="0.25">
      <c r="A52" s="267"/>
      <c r="B52" s="14"/>
      <c r="C52" s="268"/>
      <c r="D52" s="248"/>
      <c r="E52" s="259"/>
      <c r="F52" s="208"/>
      <c r="G52" s="249" t="s">
        <v>110</v>
      </c>
      <c r="H52" s="250"/>
      <c r="I52" s="251"/>
      <c r="J52" s="252"/>
      <c r="K52" s="264"/>
      <c r="L52" s="208"/>
      <c r="M52" s="243"/>
      <c r="P52" s="244"/>
      <c r="Q52" s="255"/>
      <c r="R52" s="277"/>
    </row>
    <row r="53" spans="1:18" x14ac:dyDescent="0.25">
      <c r="A53" s="269"/>
      <c r="B53" s="270"/>
      <c r="C53" s="271"/>
      <c r="D53" s="272"/>
      <c r="E53" s="273"/>
      <c r="F53" s="222"/>
      <c r="G53" s="274" t="s">
        <v>111</v>
      </c>
      <c r="H53" s="246"/>
      <c r="I53" s="275"/>
      <c r="J53" s="276"/>
      <c r="K53" s="245">
        <f>L4</f>
        <v>0</v>
      </c>
      <c r="L53" s="222"/>
      <c r="M53" s="254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52" priority="2" stopIfTrue="1" operator="equal">
      <formula>"Bye"</formula>
    </cfRule>
  </conditionalFormatting>
  <conditionalFormatting sqref="R47 R52">
    <cfRule type="expression" dxfId="51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Munka23">
    <tabColor theme="9" tint="-0.249977111117893"/>
  </sheetPr>
  <dimension ref="A1:AK41"/>
  <sheetViews>
    <sheetView showZeros="0" tabSelected="1" workbookViewId="0">
      <selection activeCell="K14" sqref="K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Altalanos!$C$8</f>
        <v>Fiú 1 kcs. A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09" t="s">
        <v>68</v>
      </c>
      <c r="B7" s="210">
        <v>8</v>
      </c>
      <c r="C7" s="211">
        <f>IF($B7="","",VLOOKUP($B7,'Fiú 1 kcs. A ELO'!$A$7:$O$22,5))</f>
        <v>0</v>
      </c>
      <c r="D7" s="211">
        <f>IF($B7="","",VLOOKUP($B7,'Fiú 1 kcs. A ELO'!$A$7:$O$22,15))</f>
        <v>0</v>
      </c>
      <c r="E7" s="212" t="str">
        <f>UPPER(IF($B7="","",VLOOKUP($B7,'Fiú 1 kcs. A ELO'!$A$7:$O$22,2)))</f>
        <v xml:space="preserve">TELEKI </v>
      </c>
      <c r="F7" s="213"/>
      <c r="G7" s="212" t="str">
        <f>IF($B7="","",VLOOKUP($B7,'Fiú 1 kcs. A ELO'!$A$7:$O$22,3))</f>
        <v xml:space="preserve">Zsombor </v>
      </c>
      <c r="H7" s="213"/>
      <c r="I7" s="212" t="str">
        <f>IF($B7="","",VLOOKUP($B7,'Fiú 1 kcs. A ELO'!$A$7:$O$22,4))</f>
        <v>Esztergomi József Attila Általános Iskola</v>
      </c>
      <c r="J7" s="208"/>
      <c r="K7" s="214">
        <v>2</v>
      </c>
      <c r="L7" s="215"/>
      <c r="M7" s="216"/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17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10">
        <v>6</v>
      </c>
      <c r="C9" s="211">
        <f>IF($B9="","",VLOOKUP($B9,'Fiú 1 kcs. A ELO'!$A$7:$O$22,5))</f>
        <v>0</v>
      </c>
      <c r="D9" s="211">
        <f>IF($B9="","",VLOOKUP($B9,'Fiú 1 kcs. A ELO'!$A$7:$O$22,15))</f>
        <v>0</v>
      </c>
      <c r="E9" s="212" t="str">
        <f>UPPER(IF($B9="","",VLOOKUP($B9,'Fiú 1 kcs. A ELO'!$A$7:$O$22,2)))</f>
        <v xml:space="preserve">VADÁSZ </v>
      </c>
      <c r="F9" s="213"/>
      <c r="G9" s="212" t="str">
        <f>IF($B9="","",VLOOKUP($B9,'Fiú 1 kcs. A ELO'!$A$7:$O$22,3))</f>
        <v>Noel</v>
      </c>
      <c r="H9" s="213"/>
      <c r="I9" s="212" t="str">
        <f>IF($B9="","",VLOOKUP($B9,'Fiú 1 kcs. A ELO'!$A$7:$O$22,4))</f>
        <v>AUDI Hungaria Iskolaközpont Győr</v>
      </c>
      <c r="J9" s="208"/>
      <c r="K9" s="214">
        <v>1</v>
      </c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17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10">
        <v>2</v>
      </c>
      <c r="C11" s="211">
        <f>IF($B11="","",VLOOKUP($B11,'Fiú 1 kcs. A ELO'!$A$7:$O$22,5))</f>
        <v>0</v>
      </c>
      <c r="D11" s="211">
        <f>IF($B11="","",VLOOKUP($B11,'Fiú 1 kcs. A ELO'!$A$7:$O$22,15))</f>
        <v>0</v>
      </c>
      <c r="E11" s="212" t="str">
        <f>UPPER(IF($B11="","",VLOOKUP($B11,'Fiú 1 kcs. A ELO'!$A$7:$O$22,2)))</f>
        <v>HORVÁTH</v>
      </c>
      <c r="F11" s="213"/>
      <c r="G11" s="212" t="str">
        <f>IF($B11="","",VLOOKUP($B11,'Fiú 1 kcs. A ELO'!$A$7:$O$22,3))</f>
        <v>Benedek</v>
      </c>
      <c r="H11" s="213"/>
      <c r="I11" s="212" t="str">
        <f>IF($B11="","",VLOOKUP($B11,'Fiú 1 kcs. A ELO'!$A$7:$O$22,4))</f>
        <v>Pécsi Tudományegyetem Gyakorló Általános Iskola, Gimnázium és Óvoda</v>
      </c>
      <c r="J11" s="208"/>
      <c r="K11" s="214">
        <v>3</v>
      </c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ht="18.75" customHeight="1" x14ac:dyDescent="0.25">
      <c r="A18" s="208"/>
      <c r="B18" s="414"/>
      <c r="C18" s="414"/>
      <c r="D18" s="415" t="str">
        <f>E7</f>
        <v xml:space="preserve">TELEKI </v>
      </c>
      <c r="E18" s="415"/>
      <c r="F18" s="415" t="str">
        <f>E9</f>
        <v xml:space="preserve">VADÁSZ </v>
      </c>
      <c r="G18" s="415"/>
      <c r="H18" s="415" t="str">
        <f>E11</f>
        <v>HORVÁTH</v>
      </c>
      <c r="I18" s="415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ht="18.75" customHeight="1" x14ac:dyDescent="0.25">
      <c r="A19" s="221" t="s">
        <v>68</v>
      </c>
      <c r="B19" s="406" t="str">
        <f>E7</f>
        <v xml:space="preserve">TELEKI </v>
      </c>
      <c r="C19" s="406"/>
      <c r="D19" s="409"/>
      <c r="E19" s="409"/>
      <c r="F19" s="407" t="s">
        <v>322</v>
      </c>
      <c r="G19" s="408"/>
      <c r="H19" s="407" t="s">
        <v>327</v>
      </c>
      <c r="I19" s="408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ht="18.75" customHeight="1" x14ac:dyDescent="0.25">
      <c r="A20" s="221" t="s">
        <v>88</v>
      </c>
      <c r="B20" s="406" t="str">
        <f>E9</f>
        <v xml:space="preserve">VADÁSZ </v>
      </c>
      <c r="C20" s="406"/>
      <c r="D20" s="407" t="s">
        <v>321</v>
      </c>
      <c r="E20" s="408"/>
      <c r="F20" s="409"/>
      <c r="G20" s="409"/>
      <c r="H20" s="407" t="s">
        <v>317</v>
      </c>
      <c r="I20" s="4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ht="18.75" customHeight="1" x14ac:dyDescent="0.25">
      <c r="A21" s="221" t="s">
        <v>91</v>
      </c>
      <c r="B21" s="406" t="str">
        <f>E11</f>
        <v>HORVÁTH</v>
      </c>
      <c r="C21" s="406"/>
      <c r="D21" s="407" t="s">
        <v>328</v>
      </c>
      <c r="E21" s="408"/>
      <c r="F21" s="407" t="s">
        <v>318</v>
      </c>
      <c r="G21" s="408"/>
      <c r="H21" s="409"/>
      <c r="I21" s="409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37" x14ac:dyDescent="0.25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22"/>
      <c r="M32" s="222"/>
    </row>
    <row r="33" spans="1:18" x14ac:dyDescent="0.25">
      <c r="A33" s="223" t="s">
        <v>77</v>
      </c>
      <c r="B33" s="224"/>
      <c r="C33" s="225"/>
      <c r="D33" s="226" t="s">
        <v>95</v>
      </c>
      <c r="E33" s="227" t="s">
        <v>96</v>
      </c>
      <c r="F33" s="228"/>
      <c r="G33" s="226" t="s">
        <v>95</v>
      </c>
      <c r="H33" s="227" t="s">
        <v>97</v>
      </c>
      <c r="I33" s="229"/>
      <c r="J33" s="227" t="s">
        <v>98</v>
      </c>
      <c r="K33" s="230" t="s">
        <v>99</v>
      </c>
      <c r="L33" s="30"/>
      <c r="M33" s="231"/>
      <c r="N33" s="232"/>
      <c r="P33" s="233"/>
      <c r="Q33" s="233"/>
      <c r="R33" s="193"/>
    </row>
    <row r="34" spans="1:18" x14ac:dyDescent="0.25">
      <c r="A34" s="234" t="s">
        <v>100</v>
      </c>
      <c r="B34" s="235"/>
      <c r="C34" s="236"/>
      <c r="D34" s="237"/>
      <c r="E34" s="413"/>
      <c r="F34" s="413"/>
      <c r="G34" s="238" t="s">
        <v>101</v>
      </c>
      <c r="H34" s="235"/>
      <c r="I34" s="239"/>
      <c r="J34" s="240"/>
      <c r="K34" s="241" t="s">
        <v>102</v>
      </c>
      <c r="L34" s="242"/>
      <c r="M34" s="243"/>
      <c r="P34" s="194"/>
      <c r="Q34" s="194"/>
      <c r="R34" s="244"/>
    </row>
    <row r="35" spans="1:18" x14ac:dyDescent="0.25">
      <c r="A35" s="245" t="s">
        <v>103</v>
      </c>
      <c r="B35" s="246"/>
      <c r="C35" s="247"/>
      <c r="D35" s="248"/>
      <c r="E35" s="405"/>
      <c r="F35" s="405"/>
      <c r="G35" s="249" t="s">
        <v>104</v>
      </c>
      <c r="H35" s="250"/>
      <c r="I35" s="251"/>
      <c r="J35" s="252"/>
      <c r="K35" s="253"/>
      <c r="L35" s="222"/>
      <c r="M35" s="254"/>
      <c r="P35" s="244"/>
      <c r="Q35" s="255"/>
      <c r="R35" s="244"/>
    </row>
    <row r="36" spans="1:18" x14ac:dyDescent="0.25">
      <c r="A36" s="256"/>
      <c r="B36" s="257"/>
      <c r="C36" s="258"/>
      <c r="D36" s="248"/>
      <c r="E36" s="259"/>
      <c r="F36" s="208"/>
      <c r="G36" s="249" t="s">
        <v>105</v>
      </c>
      <c r="H36" s="250"/>
      <c r="I36" s="251"/>
      <c r="J36" s="252"/>
      <c r="K36" s="241" t="s">
        <v>106</v>
      </c>
      <c r="L36" s="242"/>
      <c r="M36" s="260"/>
      <c r="P36" s="194"/>
      <c r="Q36" s="194"/>
      <c r="R36" s="244"/>
    </row>
    <row r="37" spans="1:18" x14ac:dyDescent="0.25">
      <c r="A37" s="261"/>
      <c r="B37" s="262"/>
      <c r="C37" s="263"/>
      <c r="D37" s="248"/>
      <c r="E37" s="259"/>
      <c r="F37" s="208"/>
      <c r="G37" s="249" t="s">
        <v>107</v>
      </c>
      <c r="H37" s="250"/>
      <c r="I37" s="251"/>
      <c r="J37" s="252"/>
      <c r="K37" s="264"/>
      <c r="L37" s="208"/>
      <c r="M37" s="243"/>
      <c r="P37" s="244"/>
      <c r="Q37" s="255"/>
      <c r="R37" s="244"/>
    </row>
    <row r="38" spans="1:18" x14ac:dyDescent="0.25">
      <c r="A38" s="265"/>
      <c r="B38" s="49"/>
      <c r="C38" s="266"/>
      <c r="D38" s="248"/>
      <c r="E38" s="259"/>
      <c r="F38" s="208"/>
      <c r="G38" s="249" t="s">
        <v>108</v>
      </c>
      <c r="H38" s="250"/>
      <c r="I38" s="251"/>
      <c r="J38" s="252"/>
      <c r="K38" s="245"/>
      <c r="L38" s="222"/>
      <c r="M38" s="254"/>
      <c r="P38" s="244"/>
      <c r="Q38" s="255"/>
      <c r="R38" s="244"/>
    </row>
    <row r="39" spans="1:18" x14ac:dyDescent="0.25">
      <c r="A39" s="267"/>
      <c r="B39" s="14"/>
      <c r="C39" s="263"/>
      <c r="D39" s="248"/>
      <c r="E39" s="259"/>
      <c r="F39" s="208"/>
      <c r="G39" s="249" t="s">
        <v>109</v>
      </c>
      <c r="H39" s="250"/>
      <c r="I39" s="251"/>
      <c r="J39" s="252"/>
      <c r="K39" s="241" t="s">
        <v>33</v>
      </c>
      <c r="L39" s="242"/>
      <c r="M39" s="260"/>
      <c r="P39" s="194"/>
      <c r="Q39" s="194"/>
      <c r="R39" s="244"/>
    </row>
    <row r="40" spans="1:18" x14ac:dyDescent="0.25">
      <c r="A40" s="267"/>
      <c r="B40" s="14"/>
      <c r="C40" s="268"/>
      <c r="D40" s="248"/>
      <c r="E40" s="259"/>
      <c r="F40" s="208"/>
      <c r="G40" s="249" t="s">
        <v>110</v>
      </c>
      <c r="H40" s="250"/>
      <c r="I40" s="251"/>
      <c r="J40" s="252"/>
      <c r="K40" s="264"/>
      <c r="L40" s="208"/>
      <c r="M40" s="243"/>
      <c r="P40" s="244"/>
      <c r="Q40" s="255"/>
      <c r="R40" s="244"/>
    </row>
    <row r="41" spans="1:18" x14ac:dyDescent="0.25">
      <c r="A41" s="269"/>
      <c r="B41" s="270"/>
      <c r="C41" s="271"/>
      <c r="D41" s="272"/>
      <c r="E41" s="273"/>
      <c r="F41" s="222"/>
      <c r="G41" s="274" t="s">
        <v>111</v>
      </c>
      <c r="H41" s="246"/>
      <c r="I41" s="275"/>
      <c r="J41" s="276"/>
      <c r="K41" s="245">
        <f>L4</f>
        <v>0</v>
      </c>
      <c r="L41" s="222"/>
      <c r="M41" s="254"/>
      <c r="P41" s="244"/>
      <c r="Q41" s="255"/>
      <c r="R41" s="277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50" priority="1" stopIfTrue="1" operator="equal">
      <formula>"Bye"</formula>
    </cfRule>
  </conditionalFormatting>
  <conditionalFormatting sqref="R41">
    <cfRule type="expression" dxfId="49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indexed="27"/>
  </sheetPr>
  <dimension ref="A1:Q156"/>
  <sheetViews>
    <sheetView showGridLines="0" showZeros="0" workbookViewId="0">
      <pane ySplit="6" topLeftCell="A15" activePane="bottomLeft" state="frozen"/>
      <selection pane="bottomLeft" activeCell="D31" sqref="D31"/>
    </sheetView>
  </sheetViews>
  <sheetFormatPr defaultRowHeight="13.2" x14ac:dyDescent="0.25"/>
  <cols>
    <col min="1" max="1" width="3.88671875" customWidth="1"/>
    <col min="2" max="2" width="14" customWidth="1"/>
    <col min="3" max="3" width="13.44140625" bestFit="1" customWidth="1"/>
    <col min="4" max="4" width="122.5546875" style="39" bestFit="1" customWidth="1"/>
    <col min="5" max="5" width="12.109375" style="88" customWidth="1"/>
    <col min="6" max="6" width="6.109375" style="89" hidden="1" customWidth="1"/>
    <col min="7" max="7" width="31.4414062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89" t="str">
        <f>Altalanos!$D$8</f>
        <v>Fiú 1 kcs. B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63" t="s">
        <v>234</v>
      </c>
      <c r="C7" s="163" t="s">
        <v>235</v>
      </c>
      <c r="D7" s="155" t="s">
        <v>149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25">
      <c r="A8" s="139">
        <v>2</v>
      </c>
      <c r="B8" s="163" t="s">
        <v>236</v>
      </c>
      <c r="C8" s="163" t="s">
        <v>237</v>
      </c>
      <c r="D8" s="155" t="s">
        <v>149</v>
      </c>
      <c r="E8" s="142"/>
      <c r="F8" s="152"/>
      <c r="G8" s="153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25">
      <c r="A9" s="139">
        <v>3</v>
      </c>
      <c r="B9" s="140" t="s">
        <v>238</v>
      </c>
      <c r="C9" s="159" t="s">
        <v>239</v>
      </c>
      <c r="D9" s="160" t="s">
        <v>240</v>
      </c>
      <c r="E9" s="142"/>
      <c r="F9" s="152"/>
      <c r="G9" s="153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140" t="s">
        <v>241</v>
      </c>
      <c r="C10" s="159" t="s">
        <v>242</v>
      </c>
      <c r="D10" s="160" t="s">
        <v>207</v>
      </c>
      <c r="E10" s="142"/>
      <c r="F10" s="152"/>
      <c r="G10" s="153"/>
      <c r="H10" s="145"/>
      <c r="I10" s="145"/>
      <c r="J10" s="146"/>
      <c r="K10" s="147"/>
      <c r="L10" s="148"/>
      <c r="M10" s="147"/>
      <c r="N10" s="149"/>
      <c r="O10" s="145"/>
      <c r="P10" s="161"/>
      <c r="Q10" s="162"/>
    </row>
    <row r="11" spans="1:17" ht="18.899999999999999" customHeight="1" x14ac:dyDescent="0.3">
      <c r="A11" s="139">
        <v>5</v>
      </c>
      <c r="B11" s="140" t="s">
        <v>243</v>
      </c>
      <c r="C11" s="398" t="s">
        <v>244</v>
      </c>
      <c r="D11" s="392" t="s">
        <v>245</v>
      </c>
      <c r="E11" s="142"/>
      <c r="F11" s="152"/>
      <c r="G11" s="153"/>
      <c r="H11" s="145"/>
      <c r="I11" s="145"/>
      <c r="J11" s="146"/>
      <c r="K11" s="147"/>
      <c r="L11" s="148"/>
      <c r="M11" s="147"/>
      <c r="N11" s="149"/>
      <c r="O11" s="145"/>
      <c r="P11" s="161"/>
      <c r="Q11" s="162"/>
    </row>
    <row r="12" spans="1:17" ht="18.899999999999999" customHeight="1" x14ac:dyDescent="0.25">
      <c r="A12" s="139">
        <v>6</v>
      </c>
      <c r="B12" s="140" t="s">
        <v>246</v>
      </c>
      <c r="C12" s="140" t="s">
        <v>247</v>
      </c>
      <c r="D12" s="165" t="s">
        <v>248</v>
      </c>
      <c r="E12" s="142"/>
      <c r="F12" s="152"/>
      <c r="G12" s="153"/>
      <c r="H12" s="145"/>
      <c r="I12" s="145"/>
      <c r="J12" s="146"/>
      <c r="K12" s="147"/>
      <c r="L12" s="148"/>
      <c r="M12" s="147"/>
      <c r="N12" s="149"/>
      <c r="O12" s="145"/>
      <c r="P12" s="161"/>
      <c r="Q12" s="162"/>
    </row>
    <row r="13" spans="1:17" ht="18.899999999999999" customHeight="1" x14ac:dyDescent="0.25">
      <c r="A13" s="139">
        <v>7</v>
      </c>
      <c r="B13" s="140" t="s">
        <v>249</v>
      </c>
      <c r="C13" s="140" t="s">
        <v>250</v>
      </c>
      <c r="D13" s="165" t="s">
        <v>251</v>
      </c>
      <c r="E13" s="142"/>
      <c r="F13" s="152"/>
      <c r="G13" s="153"/>
      <c r="H13" s="145"/>
      <c r="I13" s="145"/>
      <c r="J13" s="146"/>
      <c r="K13" s="147"/>
      <c r="L13" s="148"/>
      <c r="M13" s="147"/>
      <c r="N13" s="149"/>
      <c r="O13" s="145"/>
      <c r="P13" s="161"/>
      <c r="Q13" s="162"/>
    </row>
    <row r="14" spans="1:17" ht="18.899999999999999" customHeight="1" x14ac:dyDescent="0.25">
      <c r="A14" s="139">
        <v>8</v>
      </c>
      <c r="B14" s="397" t="s">
        <v>252</v>
      </c>
      <c r="C14" s="397" t="s">
        <v>253</v>
      </c>
      <c r="D14" s="165" t="s">
        <v>216</v>
      </c>
      <c r="E14" s="142"/>
      <c r="F14" s="152"/>
      <c r="G14" s="153"/>
      <c r="H14" s="145"/>
      <c r="I14" s="145"/>
      <c r="J14" s="146"/>
      <c r="K14" s="147"/>
      <c r="L14" s="148"/>
      <c r="M14" s="147"/>
      <c r="N14" s="149"/>
      <c r="O14" s="145"/>
      <c r="P14" s="161"/>
      <c r="Q14" s="162"/>
    </row>
    <row r="15" spans="1:17" ht="18.899999999999999" customHeight="1" x14ac:dyDescent="0.25">
      <c r="A15" s="139">
        <v>9</v>
      </c>
      <c r="B15" s="140" t="s">
        <v>254</v>
      </c>
      <c r="C15" s="159" t="s">
        <v>255</v>
      </c>
      <c r="D15" s="160" t="s">
        <v>165</v>
      </c>
      <c r="E15" s="142"/>
      <c r="F15" s="151"/>
      <c r="G15" s="151"/>
      <c r="H15" s="145"/>
      <c r="I15" s="145"/>
      <c r="J15" s="146"/>
      <c r="K15" s="147"/>
      <c r="L15" s="148"/>
      <c r="M15" s="167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256</v>
      </c>
      <c r="C16" s="159" t="s">
        <v>257</v>
      </c>
      <c r="D16" s="160" t="s">
        <v>165</v>
      </c>
      <c r="E16" s="142"/>
      <c r="F16" s="151"/>
      <c r="G16" s="151"/>
      <c r="H16" s="145"/>
      <c r="I16" s="145"/>
      <c r="J16" s="146"/>
      <c r="K16" s="147"/>
      <c r="L16" s="148"/>
      <c r="M16" s="167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40" t="s">
        <v>190</v>
      </c>
      <c r="C17" s="159" t="s">
        <v>258</v>
      </c>
      <c r="D17" s="165" t="s">
        <v>259</v>
      </c>
      <c r="E17" s="142"/>
      <c r="F17" s="151"/>
      <c r="G17" s="151"/>
      <c r="H17" s="145"/>
      <c r="I17" s="145"/>
      <c r="J17" s="146"/>
      <c r="K17" s="147"/>
      <c r="L17" s="148"/>
      <c r="M17" s="167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40" t="s">
        <v>260</v>
      </c>
      <c r="C18" s="159" t="s">
        <v>261</v>
      </c>
      <c r="D18" s="165" t="s">
        <v>173</v>
      </c>
      <c r="E18" s="142"/>
      <c r="F18" s="151"/>
      <c r="G18" s="151"/>
      <c r="H18" s="145"/>
      <c r="I18" s="145"/>
      <c r="J18" s="146"/>
      <c r="K18" s="147"/>
      <c r="L18" s="148"/>
      <c r="M18" s="167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40" t="s">
        <v>262</v>
      </c>
      <c r="C19" s="140" t="s">
        <v>209</v>
      </c>
      <c r="D19" s="141" t="s">
        <v>263</v>
      </c>
      <c r="E19" s="142"/>
      <c r="F19" s="151"/>
      <c r="G19" s="151"/>
      <c r="H19" s="145"/>
      <c r="I19" s="145"/>
      <c r="J19" s="146"/>
      <c r="K19" s="147"/>
      <c r="L19" s="148"/>
      <c r="M19" s="167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40" t="s">
        <v>264</v>
      </c>
      <c r="C20" s="140" t="s">
        <v>265</v>
      </c>
      <c r="D20" s="141" t="s">
        <v>179</v>
      </c>
      <c r="E20" s="142"/>
      <c r="F20" s="151"/>
      <c r="G20" s="151"/>
      <c r="H20" s="145"/>
      <c r="I20" s="145"/>
      <c r="J20" s="146"/>
      <c r="K20" s="147"/>
      <c r="L20" s="148"/>
      <c r="M20" s="167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40" t="s">
        <v>266</v>
      </c>
      <c r="C21" s="140" t="s">
        <v>267</v>
      </c>
      <c r="D21" s="165" t="s">
        <v>268</v>
      </c>
      <c r="E21" s="142"/>
      <c r="F21" s="151"/>
      <c r="G21" s="151"/>
      <c r="H21" s="145"/>
      <c r="I21" s="145"/>
      <c r="J21" s="146"/>
      <c r="K21" s="147"/>
      <c r="L21" s="148"/>
      <c r="M21" s="167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40" t="s">
        <v>269</v>
      </c>
      <c r="C22" s="140" t="s">
        <v>232</v>
      </c>
      <c r="D22" s="165" t="s">
        <v>270</v>
      </c>
      <c r="E22" s="142"/>
      <c r="F22" s="151"/>
      <c r="G22" s="151"/>
      <c r="H22" s="145"/>
      <c r="I22" s="145"/>
      <c r="J22" s="146"/>
      <c r="K22" s="147"/>
      <c r="L22" s="148"/>
      <c r="M22" s="167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40" t="s">
        <v>271</v>
      </c>
      <c r="C23" s="393" t="s">
        <v>272</v>
      </c>
      <c r="D23" s="165" t="s">
        <v>273</v>
      </c>
      <c r="E23" s="142"/>
      <c r="F23" s="151"/>
      <c r="G23" s="151"/>
      <c r="H23" s="145"/>
      <c r="I23" s="145"/>
      <c r="J23" s="146"/>
      <c r="K23" s="147"/>
      <c r="L23" s="148"/>
      <c r="M23" s="167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40" t="s">
        <v>274</v>
      </c>
      <c r="C24" s="393" t="s">
        <v>218</v>
      </c>
      <c r="D24" s="165" t="s">
        <v>275</v>
      </c>
      <c r="E24" s="142"/>
      <c r="F24" s="151"/>
      <c r="G24" s="151"/>
      <c r="H24" s="145"/>
      <c r="I24" s="145"/>
      <c r="J24" s="146"/>
      <c r="K24" s="147"/>
      <c r="L24" s="148"/>
      <c r="M24" s="167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40" t="s">
        <v>276</v>
      </c>
      <c r="C25" s="140" t="s">
        <v>277</v>
      </c>
      <c r="D25" s="165" t="s">
        <v>278</v>
      </c>
      <c r="E25" s="142"/>
      <c r="F25" s="151"/>
      <c r="G25" s="151"/>
      <c r="H25" s="145"/>
      <c r="I25" s="145"/>
      <c r="J25" s="146"/>
      <c r="K25" s="147"/>
      <c r="L25" s="148"/>
      <c r="M25" s="167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40" t="s">
        <v>279</v>
      </c>
      <c r="C26" s="140" t="s">
        <v>227</v>
      </c>
      <c r="D26" s="165" t="s">
        <v>280</v>
      </c>
      <c r="E26" s="142"/>
      <c r="F26" s="151"/>
      <c r="G26" s="151"/>
      <c r="H26" s="145"/>
      <c r="I26" s="145"/>
      <c r="J26" s="146"/>
      <c r="K26" s="147"/>
      <c r="L26" s="148"/>
      <c r="M26" s="167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40" t="s">
        <v>281</v>
      </c>
      <c r="C27" s="140" t="s">
        <v>215</v>
      </c>
      <c r="D27" s="165" t="s">
        <v>192</v>
      </c>
      <c r="E27" s="142"/>
      <c r="F27" s="151"/>
      <c r="G27" s="151"/>
      <c r="H27" s="145"/>
      <c r="I27" s="145"/>
      <c r="J27" s="146"/>
      <c r="K27" s="147"/>
      <c r="L27" s="148"/>
      <c r="M27" s="167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399" t="s">
        <v>282</v>
      </c>
      <c r="C28" s="140" t="s">
        <v>283</v>
      </c>
      <c r="D28" s="165" t="s">
        <v>198</v>
      </c>
      <c r="E28" s="168"/>
      <c r="F28" s="169"/>
      <c r="G28" s="157"/>
      <c r="H28" s="145"/>
      <c r="I28" s="145"/>
      <c r="J28" s="146"/>
      <c r="K28" s="147"/>
      <c r="L28" s="148"/>
      <c r="M28" s="167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399" t="s">
        <v>284</v>
      </c>
      <c r="C29" s="140" t="s">
        <v>285</v>
      </c>
      <c r="D29" s="165" t="s">
        <v>286</v>
      </c>
      <c r="E29" s="170"/>
      <c r="F29" s="151"/>
      <c r="G29" s="151"/>
      <c r="H29" s="145"/>
      <c r="I29" s="145"/>
      <c r="J29" s="146"/>
      <c r="K29" s="147"/>
      <c r="L29" s="148"/>
      <c r="M29" s="167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66"/>
      <c r="C30" s="166"/>
      <c r="D30" s="145"/>
      <c r="E30" s="142"/>
      <c r="F30" s="151"/>
      <c r="G30" s="151"/>
      <c r="H30" s="145"/>
      <c r="I30" s="145"/>
      <c r="J30" s="146"/>
      <c r="K30" s="147"/>
      <c r="L30" s="148"/>
      <c r="M30" s="167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66"/>
      <c r="C31" s="166"/>
      <c r="D31" s="145"/>
      <c r="E31" s="142"/>
      <c r="F31" s="151"/>
      <c r="G31" s="151"/>
      <c r="H31" s="145"/>
      <c r="I31" s="145"/>
      <c r="J31" s="146"/>
      <c r="K31" s="147"/>
      <c r="L31" s="148"/>
      <c r="M31" s="167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66"/>
      <c r="C32" s="166"/>
      <c r="D32" s="145"/>
      <c r="E32" s="171"/>
      <c r="F32" s="151"/>
      <c r="G32" s="151"/>
      <c r="H32" s="145"/>
      <c r="I32" s="145"/>
      <c r="J32" s="146"/>
      <c r="K32" s="147"/>
      <c r="L32" s="148"/>
      <c r="M32" s="167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66"/>
      <c r="C33" s="166"/>
      <c r="D33" s="145"/>
      <c r="E33" s="142"/>
      <c r="F33" s="151"/>
      <c r="G33" s="151"/>
      <c r="H33" s="145"/>
      <c r="I33" s="145"/>
      <c r="J33" s="146"/>
      <c r="K33" s="147"/>
      <c r="L33" s="148"/>
      <c r="M33" s="167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6"/>
      <c r="C34" s="166"/>
      <c r="D34" s="145"/>
      <c r="E34" s="142"/>
      <c r="F34" s="151"/>
      <c r="G34" s="151"/>
      <c r="H34" s="145"/>
      <c r="I34" s="145"/>
      <c r="J34" s="146"/>
      <c r="K34" s="147"/>
      <c r="L34" s="148"/>
      <c r="M34" s="167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6"/>
      <c r="C35" s="166"/>
      <c r="D35" s="145"/>
      <c r="E35" s="142"/>
      <c r="F35" s="151"/>
      <c r="G35" s="151"/>
      <c r="H35" s="145"/>
      <c r="I35" s="145"/>
      <c r="J35" s="146"/>
      <c r="K35" s="147"/>
      <c r="L35" s="148"/>
      <c r="M35" s="167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6"/>
      <c r="C36" s="166"/>
      <c r="D36" s="145"/>
      <c r="E36" s="142"/>
      <c r="F36" s="151"/>
      <c r="G36" s="151"/>
      <c r="H36" s="145"/>
      <c r="I36" s="145"/>
      <c r="J36" s="146"/>
      <c r="K36" s="147"/>
      <c r="L36" s="148"/>
      <c r="M36" s="167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6"/>
      <c r="C37" s="166"/>
      <c r="D37" s="145"/>
      <c r="E37" s="142"/>
      <c r="F37" s="151"/>
      <c r="G37" s="151"/>
      <c r="H37" s="145"/>
      <c r="I37" s="145"/>
      <c r="J37" s="146"/>
      <c r="K37" s="147"/>
      <c r="L37" s="148"/>
      <c r="M37" s="167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6"/>
      <c r="C38" s="166"/>
      <c r="D38" s="145"/>
      <c r="E38" s="142"/>
      <c r="F38" s="151"/>
      <c r="G38" s="151"/>
      <c r="H38" s="152"/>
      <c r="I38" s="153"/>
      <c r="J38" s="146"/>
      <c r="K38" s="147"/>
      <c r="L38" s="148"/>
      <c r="M38" s="167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6"/>
      <c r="C39" s="166"/>
      <c r="D39" s="145"/>
      <c r="E39" s="142"/>
      <c r="F39" s="151"/>
      <c r="G39" s="151"/>
      <c r="H39" s="152"/>
      <c r="I39" s="153"/>
      <c r="J39" s="146"/>
      <c r="K39" s="147"/>
      <c r="L39" s="148"/>
      <c r="M39" s="167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6"/>
      <c r="C40" s="166"/>
      <c r="D40" s="145"/>
      <c r="E40" s="142"/>
      <c r="F40" s="151"/>
      <c r="G40" s="151"/>
      <c r="H40" s="152"/>
      <c r="I40" s="153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7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6"/>
      <c r="C41" s="166"/>
      <c r="D41" s="145"/>
      <c r="E41" s="142"/>
      <c r="F41" s="151"/>
      <c r="G41" s="151"/>
      <c r="H41" s="152"/>
      <c r="I41" s="153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7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6"/>
      <c r="C42" s="166"/>
      <c r="D42" s="145"/>
      <c r="E42" s="142"/>
      <c r="F42" s="151"/>
      <c r="G42" s="151"/>
      <c r="H42" s="152"/>
      <c r="I42" s="153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7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6"/>
      <c r="C43" s="166"/>
      <c r="D43" s="145"/>
      <c r="E43" s="142"/>
      <c r="F43" s="151"/>
      <c r="G43" s="151"/>
      <c r="H43" s="152"/>
      <c r="I43" s="153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7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6"/>
      <c r="C44" s="166"/>
      <c r="D44" s="145"/>
      <c r="E44" s="142"/>
      <c r="F44" s="151"/>
      <c r="G44" s="151"/>
      <c r="H44" s="152"/>
      <c r="I44" s="153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7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6"/>
      <c r="C45" s="166"/>
      <c r="D45" s="145"/>
      <c r="E45" s="142"/>
      <c r="F45" s="151"/>
      <c r="G45" s="151"/>
      <c r="H45" s="152"/>
      <c r="I45" s="153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7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6"/>
      <c r="C46" s="166"/>
      <c r="D46" s="145"/>
      <c r="E46" s="142"/>
      <c r="F46" s="151"/>
      <c r="G46" s="151"/>
      <c r="H46" s="152"/>
      <c r="I46" s="153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7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6"/>
      <c r="C47" s="166"/>
      <c r="D47" s="145"/>
      <c r="E47" s="142"/>
      <c r="F47" s="151"/>
      <c r="G47" s="151"/>
      <c r="H47" s="152"/>
      <c r="I47" s="153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7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6"/>
      <c r="C48" s="166"/>
      <c r="D48" s="145"/>
      <c r="E48" s="142"/>
      <c r="F48" s="151"/>
      <c r="G48" s="151"/>
      <c r="H48" s="152"/>
      <c r="I48" s="153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7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6"/>
      <c r="C49" s="166"/>
      <c r="D49" s="145"/>
      <c r="E49" s="142"/>
      <c r="F49" s="151"/>
      <c r="G49" s="151"/>
      <c r="H49" s="152"/>
      <c r="I49" s="153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7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6"/>
      <c r="C50" s="166"/>
      <c r="D50" s="145"/>
      <c r="E50" s="142"/>
      <c r="F50" s="151"/>
      <c r="G50" s="151"/>
      <c r="H50" s="152"/>
      <c r="I50" s="153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7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6"/>
      <c r="C51" s="166"/>
      <c r="D51" s="145"/>
      <c r="E51" s="142"/>
      <c r="F51" s="151"/>
      <c r="G51" s="151"/>
      <c r="H51" s="152"/>
      <c r="I51" s="153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7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6"/>
      <c r="C52" s="166"/>
      <c r="D52" s="145"/>
      <c r="E52" s="142"/>
      <c r="F52" s="151"/>
      <c r="G52" s="151"/>
      <c r="H52" s="152"/>
      <c r="I52" s="153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7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6"/>
      <c r="C53" s="166"/>
      <c r="D53" s="145"/>
      <c r="E53" s="142"/>
      <c r="F53" s="151"/>
      <c r="G53" s="151"/>
      <c r="H53" s="152"/>
      <c r="I53" s="153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7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6"/>
      <c r="C54" s="166"/>
      <c r="D54" s="145"/>
      <c r="E54" s="142"/>
      <c r="F54" s="151"/>
      <c r="G54" s="151"/>
      <c r="H54" s="152"/>
      <c r="I54" s="153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7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6"/>
      <c r="C55" s="166"/>
      <c r="D55" s="145"/>
      <c r="E55" s="142"/>
      <c r="F55" s="151"/>
      <c r="G55" s="151"/>
      <c r="H55" s="152"/>
      <c r="I55" s="153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7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6"/>
      <c r="C56" s="166"/>
      <c r="D56" s="145"/>
      <c r="E56" s="142"/>
      <c r="F56" s="151"/>
      <c r="G56" s="151"/>
      <c r="H56" s="152"/>
      <c r="I56" s="153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7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6"/>
      <c r="C57" s="166"/>
      <c r="D57" s="145"/>
      <c r="E57" s="142"/>
      <c r="F57" s="151"/>
      <c r="G57" s="151"/>
      <c r="H57" s="152"/>
      <c r="I57" s="153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7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6"/>
      <c r="C58" s="166"/>
      <c r="D58" s="145"/>
      <c r="E58" s="142"/>
      <c r="F58" s="151"/>
      <c r="G58" s="151"/>
      <c r="H58" s="152"/>
      <c r="I58" s="153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7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6"/>
      <c r="C59" s="166"/>
      <c r="D59" s="145"/>
      <c r="E59" s="142"/>
      <c r="F59" s="151"/>
      <c r="G59" s="151"/>
      <c r="H59" s="152"/>
      <c r="I59" s="153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7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6"/>
      <c r="C60" s="166"/>
      <c r="D60" s="145"/>
      <c r="E60" s="142"/>
      <c r="F60" s="151"/>
      <c r="G60" s="151"/>
      <c r="H60" s="152"/>
      <c r="I60" s="153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7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6"/>
      <c r="C61" s="166"/>
      <c r="D61" s="145"/>
      <c r="E61" s="142"/>
      <c r="F61" s="151"/>
      <c r="G61" s="151"/>
      <c r="H61" s="152"/>
      <c r="I61" s="153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7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6"/>
      <c r="C62" s="166"/>
      <c r="D62" s="145"/>
      <c r="E62" s="142"/>
      <c r="F62" s="151"/>
      <c r="G62" s="151"/>
      <c r="H62" s="152"/>
      <c r="I62" s="153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7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6"/>
      <c r="C63" s="166"/>
      <c r="D63" s="145"/>
      <c r="E63" s="142"/>
      <c r="F63" s="151"/>
      <c r="G63" s="151"/>
      <c r="H63" s="152"/>
      <c r="I63" s="153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7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6"/>
      <c r="C64" s="166"/>
      <c r="D64" s="145"/>
      <c r="E64" s="142"/>
      <c r="F64" s="151"/>
      <c r="G64" s="151"/>
      <c r="H64" s="152"/>
      <c r="I64" s="153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7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6"/>
      <c r="C65" s="166"/>
      <c r="D65" s="145"/>
      <c r="E65" s="142"/>
      <c r="F65" s="151"/>
      <c r="G65" s="151"/>
      <c r="H65" s="152"/>
      <c r="I65" s="153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7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6"/>
      <c r="C66" s="166"/>
      <c r="D66" s="145"/>
      <c r="E66" s="142"/>
      <c r="F66" s="151"/>
      <c r="G66" s="151"/>
      <c r="H66" s="152"/>
      <c r="I66" s="153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7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6"/>
      <c r="C67" s="166"/>
      <c r="D67" s="145"/>
      <c r="E67" s="142"/>
      <c r="F67" s="151"/>
      <c r="G67" s="151"/>
      <c r="H67" s="152"/>
      <c r="I67" s="153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7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6"/>
      <c r="C68" s="166"/>
      <c r="D68" s="145"/>
      <c r="E68" s="142"/>
      <c r="F68" s="151"/>
      <c r="G68" s="151"/>
      <c r="H68" s="152"/>
      <c r="I68" s="153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7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6"/>
      <c r="C69" s="166"/>
      <c r="D69" s="145"/>
      <c r="E69" s="142"/>
      <c r="F69" s="151"/>
      <c r="G69" s="151"/>
      <c r="H69" s="152"/>
      <c r="I69" s="153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7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6"/>
      <c r="C70" s="166"/>
      <c r="D70" s="145"/>
      <c r="E70" s="142"/>
      <c r="F70" s="151"/>
      <c r="G70" s="151"/>
      <c r="H70" s="152"/>
      <c r="I70" s="153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7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6"/>
      <c r="C71" s="166"/>
      <c r="D71" s="145"/>
      <c r="E71" s="142"/>
      <c r="F71" s="151"/>
      <c r="G71" s="151"/>
      <c r="H71" s="152"/>
      <c r="I71" s="153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7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6"/>
      <c r="C72" s="166"/>
      <c r="D72" s="145"/>
      <c r="E72" s="142"/>
      <c r="F72" s="151"/>
      <c r="G72" s="151"/>
      <c r="H72" s="152"/>
      <c r="I72" s="153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7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6"/>
      <c r="C73" s="166"/>
      <c r="D73" s="145"/>
      <c r="E73" s="142"/>
      <c r="F73" s="151"/>
      <c r="G73" s="151"/>
      <c r="H73" s="152"/>
      <c r="I73" s="153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7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6"/>
      <c r="C74" s="166"/>
      <c r="D74" s="145"/>
      <c r="E74" s="142"/>
      <c r="F74" s="151"/>
      <c r="G74" s="151"/>
      <c r="H74" s="152"/>
      <c r="I74" s="153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7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6"/>
      <c r="C75" s="166"/>
      <c r="D75" s="145"/>
      <c r="E75" s="142"/>
      <c r="F75" s="151"/>
      <c r="G75" s="151"/>
      <c r="H75" s="152"/>
      <c r="I75" s="153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7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6"/>
      <c r="C76" s="166"/>
      <c r="D76" s="145"/>
      <c r="E76" s="142"/>
      <c r="F76" s="151"/>
      <c r="G76" s="151"/>
      <c r="H76" s="152"/>
      <c r="I76" s="153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7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6"/>
      <c r="C77" s="166"/>
      <c r="D77" s="145"/>
      <c r="E77" s="142"/>
      <c r="F77" s="151"/>
      <c r="G77" s="151"/>
      <c r="H77" s="152"/>
      <c r="I77" s="153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7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6"/>
      <c r="C78" s="166"/>
      <c r="D78" s="145"/>
      <c r="E78" s="142"/>
      <c r="F78" s="151"/>
      <c r="G78" s="151"/>
      <c r="H78" s="152"/>
      <c r="I78" s="153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7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6"/>
      <c r="C79" s="166"/>
      <c r="D79" s="145"/>
      <c r="E79" s="142"/>
      <c r="F79" s="151"/>
      <c r="G79" s="151"/>
      <c r="H79" s="152"/>
      <c r="I79" s="153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7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6"/>
      <c r="C80" s="166"/>
      <c r="D80" s="145"/>
      <c r="E80" s="142"/>
      <c r="F80" s="151"/>
      <c r="G80" s="151"/>
      <c r="H80" s="152"/>
      <c r="I80" s="153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7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6"/>
      <c r="C81" s="166"/>
      <c r="D81" s="145"/>
      <c r="E81" s="142"/>
      <c r="F81" s="151"/>
      <c r="G81" s="151"/>
      <c r="H81" s="152"/>
      <c r="I81" s="153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7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6"/>
      <c r="C82" s="166"/>
      <c r="D82" s="145"/>
      <c r="E82" s="142"/>
      <c r="F82" s="151"/>
      <c r="G82" s="151"/>
      <c r="H82" s="152"/>
      <c r="I82" s="153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7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6"/>
      <c r="C83" s="166"/>
      <c r="D83" s="145"/>
      <c r="E83" s="142"/>
      <c r="F83" s="151"/>
      <c r="G83" s="151"/>
      <c r="H83" s="152"/>
      <c r="I83" s="153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7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6"/>
      <c r="C84" s="166"/>
      <c r="D84" s="145"/>
      <c r="E84" s="142"/>
      <c r="F84" s="151"/>
      <c r="G84" s="151"/>
      <c r="H84" s="152"/>
      <c r="I84" s="153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7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6"/>
      <c r="C85" s="166"/>
      <c r="D85" s="145"/>
      <c r="E85" s="142"/>
      <c r="F85" s="151"/>
      <c r="G85" s="151"/>
      <c r="H85" s="152"/>
      <c r="I85" s="153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7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6"/>
      <c r="C86" s="166"/>
      <c r="D86" s="145"/>
      <c r="E86" s="142"/>
      <c r="F86" s="151"/>
      <c r="G86" s="151"/>
      <c r="H86" s="152"/>
      <c r="I86" s="153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7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6"/>
      <c r="C87" s="166"/>
      <c r="D87" s="145"/>
      <c r="E87" s="142"/>
      <c r="F87" s="151"/>
      <c r="G87" s="151"/>
      <c r="H87" s="152"/>
      <c r="I87" s="153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7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6"/>
      <c r="C88" s="166"/>
      <c r="D88" s="145"/>
      <c r="E88" s="142"/>
      <c r="F88" s="151"/>
      <c r="G88" s="151"/>
      <c r="H88" s="152"/>
      <c r="I88" s="153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7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6"/>
      <c r="C89" s="166"/>
      <c r="D89" s="145"/>
      <c r="E89" s="142"/>
      <c r="F89" s="151"/>
      <c r="G89" s="151"/>
      <c r="H89" s="152"/>
      <c r="I89" s="153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7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6"/>
      <c r="C90" s="166"/>
      <c r="D90" s="145"/>
      <c r="E90" s="142"/>
      <c r="F90" s="151"/>
      <c r="G90" s="151"/>
      <c r="H90" s="152"/>
      <c r="I90" s="153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7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6"/>
      <c r="C91" s="166"/>
      <c r="D91" s="145"/>
      <c r="E91" s="142"/>
      <c r="F91" s="151"/>
      <c r="G91" s="151"/>
      <c r="H91" s="152"/>
      <c r="I91" s="153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7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6"/>
      <c r="C92" s="166"/>
      <c r="D92" s="145"/>
      <c r="E92" s="142"/>
      <c r="F92" s="151"/>
      <c r="G92" s="151"/>
      <c r="H92" s="152"/>
      <c r="I92" s="153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7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6"/>
      <c r="C93" s="166"/>
      <c r="D93" s="145"/>
      <c r="E93" s="142"/>
      <c r="F93" s="151"/>
      <c r="G93" s="151"/>
      <c r="H93" s="152"/>
      <c r="I93" s="153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7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6"/>
      <c r="C94" s="166"/>
      <c r="D94" s="145"/>
      <c r="E94" s="142"/>
      <c r="F94" s="151"/>
      <c r="G94" s="151"/>
      <c r="H94" s="152"/>
      <c r="I94" s="153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7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6"/>
      <c r="C95" s="166"/>
      <c r="D95" s="145"/>
      <c r="E95" s="142"/>
      <c r="F95" s="151"/>
      <c r="G95" s="151"/>
      <c r="H95" s="152"/>
      <c r="I95" s="153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7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6"/>
      <c r="C96" s="166"/>
      <c r="D96" s="145"/>
      <c r="E96" s="142"/>
      <c r="F96" s="151"/>
      <c r="G96" s="151"/>
      <c r="H96" s="152"/>
      <c r="I96" s="153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7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6"/>
      <c r="C97" s="166"/>
      <c r="D97" s="145"/>
      <c r="E97" s="142"/>
      <c r="F97" s="151"/>
      <c r="G97" s="151"/>
      <c r="H97" s="152"/>
      <c r="I97" s="153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7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6"/>
      <c r="C98" s="166"/>
      <c r="D98" s="145"/>
      <c r="E98" s="142"/>
      <c r="F98" s="151"/>
      <c r="G98" s="151"/>
      <c r="H98" s="152"/>
      <c r="I98" s="153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7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6"/>
      <c r="C99" s="166"/>
      <c r="D99" s="145"/>
      <c r="E99" s="142"/>
      <c r="F99" s="151"/>
      <c r="G99" s="151"/>
      <c r="H99" s="152"/>
      <c r="I99" s="153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7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6"/>
      <c r="C100" s="166"/>
      <c r="D100" s="145"/>
      <c r="E100" s="142"/>
      <c r="F100" s="151"/>
      <c r="G100" s="151"/>
      <c r="H100" s="152"/>
      <c r="I100" s="153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7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6"/>
      <c r="C101" s="166"/>
      <c r="D101" s="145"/>
      <c r="E101" s="142"/>
      <c r="F101" s="151"/>
      <c r="G101" s="151"/>
      <c r="H101" s="152"/>
      <c r="I101" s="153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7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6"/>
      <c r="C102" s="166"/>
      <c r="D102" s="145"/>
      <c r="E102" s="142"/>
      <c r="F102" s="151"/>
      <c r="G102" s="151"/>
      <c r="H102" s="152"/>
      <c r="I102" s="153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7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6"/>
      <c r="C103" s="166"/>
      <c r="D103" s="145"/>
      <c r="E103" s="142"/>
      <c r="F103" s="151"/>
      <c r="G103" s="151"/>
      <c r="H103" s="152"/>
      <c r="I103" s="153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7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6"/>
      <c r="C104" s="166"/>
      <c r="D104" s="145"/>
      <c r="E104" s="142"/>
      <c r="F104" s="151"/>
      <c r="G104" s="151"/>
      <c r="H104" s="152"/>
      <c r="I104" s="153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7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6"/>
      <c r="C105" s="166"/>
      <c r="D105" s="145"/>
      <c r="E105" s="142"/>
      <c r="F105" s="151"/>
      <c r="G105" s="151"/>
      <c r="H105" s="152"/>
      <c r="I105" s="153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7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6"/>
      <c r="C106" s="166"/>
      <c r="D106" s="145"/>
      <c r="E106" s="142"/>
      <c r="F106" s="151"/>
      <c r="G106" s="151"/>
      <c r="H106" s="152"/>
      <c r="I106" s="153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7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6"/>
      <c r="C107" s="166"/>
      <c r="D107" s="145"/>
      <c r="E107" s="142"/>
      <c r="F107" s="151"/>
      <c r="G107" s="151"/>
      <c r="H107" s="152"/>
      <c r="I107" s="153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7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6"/>
      <c r="C108" s="166"/>
      <c r="D108" s="145"/>
      <c r="E108" s="142"/>
      <c r="F108" s="151"/>
      <c r="G108" s="151"/>
      <c r="H108" s="152"/>
      <c r="I108" s="153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7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6"/>
      <c r="C109" s="166"/>
      <c r="D109" s="145"/>
      <c r="E109" s="142"/>
      <c r="F109" s="151"/>
      <c r="G109" s="151"/>
      <c r="H109" s="152"/>
      <c r="I109" s="153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7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6"/>
      <c r="C110" s="166"/>
      <c r="D110" s="145"/>
      <c r="E110" s="142"/>
      <c r="F110" s="151"/>
      <c r="G110" s="151"/>
      <c r="H110" s="152"/>
      <c r="I110" s="153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7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6"/>
      <c r="C111" s="166"/>
      <c r="D111" s="145"/>
      <c r="E111" s="142"/>
      <c r="F111" s="151"/>
      <c r="G111" s="151"/>
      <c r="H111" s="152"/>
      <c r="I111" s="153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7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6"/>
      <c r="C112" s="166"/>
      <c r="D112" s="145"/>
      <c r="E112" s="142"/>
      <c r="F112" s="151"/>
      <c r="G112" s="151"/>
      <c r="H112" s="152"/>
      <c r="I112" s="153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7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6"/>
      <c r="C113" s="166"/>
      <c r="D113" s="145"/>
      <c r="E113" s="142"/>
      <c r="F113" s="151"/>
      <c r="G113" s="151"/>
      <c r="H113" s="152"/>
      <c r="I113" s="153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7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6"/>
      <c r="C114" s="166"/>
      <c r="D114" s="145"/>
      <c r="E114" s="142"/>
      <c r="F114" s="151"/>
      <c r="G114" s="151"/>
      <c r="H114" s="152"/>
      <c r="I114" s="153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7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6"/>
      <c r="C115" s="166"/>
      <c r="D115" s="145"/>
      <c r="E115" s="142"/>
      <c r="F115" s="151"/>
      <c r="G115" s="151"/>
      <c r="H115" s="152"/>
      <c r="I115" s="153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7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6"/>
      <c r="C116" s="166"/>
      <c r="D116" s="145"/>
      <c r="E116" s="142"/>
      <c r="F116" s="151"/>
      <c r="G116" s="151"/>
      <c r="H116" s="152"/>
      <c r="I116" s="153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7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6"/>
      <c r="C117" s="166"/>
      <c r="D117" s="145"/>
      <c r="E117" s="142"/>
      <c r="F117" s="151"/>
      <c r="G117" s="151"/>
      <c r="H117" s="152"/>
      <c r="I117" s="153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7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6"/>
      <c r="C118" s="166"/>
      <c r="D118" s="145"/>
      <c r="E118" s="142"/>
      <c r="F118" s="151"/>
      <c r="G118" s="151"/>
      <c r="H118" s="152"/>
      <c r="I118" s="153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7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6"/>
      <c r="C119" s="166"/>
      <c r="D119" s="145"/>
      <c r="E119" s="142"/>
      <c r="F119" s="151"/>
      <c r="G119" s="151"/>
      <c r="H119" s="152"/>
      <c r="I119" s="153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7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6"/>
      <c r="C120" s="166"/>
      <c r="D120" s="145"/>
      <c r="E120" s="142"/>
      <c r="F120" s="151"/>
      <c r="G120" s="151"/>
      <c r="H120" s="152"/>
      <c r="I120" s="153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7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6"/>
      <c r="C121" s="166"/>
      <c r="D121" s="145"/>
      <c r="E121" s="142"/>
      <c r="F121" s="151"/>
      <c r="G121" s="151"/>
      <c r="H121" s="152"/>
      <c r="I121" s="153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7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6"/>
      <c r="C122" s="166"/>
      <c r="D122" s="145"/>
      <c r="E122" s="142"/>
      <c r="F122" s="151"/>
      <c r="G122" s="151"/>
      <c r="H122" s="152"/>
      <c r="I122" s="153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7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6"/>
      <c r="C123" s="166"/>
      <c r="D123" s="145"/>
      <c r="E123" s="142"/>
      <c r="F123" s="151"/>
      <c r="G123" s="151"/>
      <c r="H123" s="152"/>
      <c r="I123" s="153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7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6"/>
      <c r="C124" s="166"/>
      <c r="D124" s="145"/>
      <c r="E124" s="142"/>
      <c r="F124" s="151"/>
      <c r="G124" s="151"/>
      <c r="H124" s="152"/>
      <c r="I124" s="153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7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6"/>
      <c r="C125" s="166"/>
      <c r="D125" s="145"/>
      <c r="E125" s="142"/>
      <c r="F125" s="151"/>
      <c r="G125" s="151"/>
      <c r="H125" s="152"/>
      <c r="I125" s="153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7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6"/>
      <c r="C126" s="166"/>
      <c r="D126" s="145"/>
      <c r="E126" s="142"/>
      <c r="F126" s="151"/>
      <c r="G126" s="151"/>
      <c r="H126" s="152"/>
      <c r="I126" s="153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7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6"/>
      <c r="C127" s="166"/>
      <c r="D127" s="145"/>
      <c r="E127" s="142"/>
      <c r="F127" s="151"/>
      <c r="G127" s="151"/>
      <c r="H127" s="152"/>
      <c r="I127" s="153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7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6"/>
      <c r="C128" s="166"/>
      <c r="D128" s="145"/>
      <c r="E128" s="142"/>
      <c r="F128" s="151"/>
      <c r="G128" s="151"/>
      <c r="H128" s="152"/>
      <c r="I128" s="153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7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6"/>
      <c r="C129" s="166"/>
      <c r="D129" s="145"/>
      <c r="E129" s="142"/>
      <c r="F129" s="151"/>
      <c r="G129" s="151"/>
      <c r="H129" s="152"/>
      <c r="I129" s="153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7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6"/>
      <c r="C130" s="166"/>
      <c r="D130" s="145"/>
      <c r="E130" s="142"/>
      <c r="F130" s="151"/>
      <c r="G130" s="151"/>
      <c r="H130" s="152"/>
      <c r="I130" s="153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7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6"/>
      <c r="C131" s="166"/>
      <c r="D131" s="145"/>
      <c r="E131" s="142"/>
      <c r="F131" s="151"/>
      <c r="G131" s="151"/>
      <c r="H131" s="152"/>
      <c r="I131" s="153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7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6"/>
      <c r="C132" s="166"/>
      <c r="D132" s="145"/>
      <c r="E132" s="142"/>
      <c r="F132" s="151"/>
      <c r="G132" s="151"/>
      <c r="H132" s="152"/>
      <c r="I132" s="153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7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6"/>
      <c r="C133" s="166"/>
      <c r="D133" s="145"/>
      <c r="E133" s="142"/>
      <c r="F133" s="151"/>
      <c r="G133" s="151"/>
      <c r="H133" s="152"/>
      <c r="I133" s="153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7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6"/>
      <c r="C134" s="166"/>
      <c r="D134" s="145"/>
      <c r="E134" s="142"/>
      <c r="F134" s="151"/>
      <c r="G134" s="151"/>
      <c r="H134" s="152"/>
      <c r="I134" s="153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7">
        <f t="shared" si="1"/>
        <v>999</v>
      </c>
      <c r="N134" s="157"/>
      <c r="O134" s="153"/>
      <c r="P134" s="172">
        <f t="shared" si="2"/>
        <v>999</v>
      </c>
      <c r="Q134" s="153"/>
    </row>
    <row r="135" spans="1:17" x14ac:dyDescent="0.25">
      <c r="A135" s="139">
        <v>129</v>
      </c>
      <c r="B135" s="166"/>
      <c r="C135" s="166"/>
      <c r="D135" s="145"/>
      <c r="E135" s="142"/>
      <c r="F135" s="151"/>
      <c r="G135" s="151"/>
      <c r="H135" s="152"/>
      <c r="I135" s="153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7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6"/>
      <c r="C136" s="166"/>
      <c r="D136" s="145"/>
      <c r="E136" s="142"/>
      <c r="F136" s="151"/>
      <c r="G136" s="151"/>
      <c r="H136" s="152"/>
      <c r="I136" s="153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7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6"/>
      <c r="C137" s="166"/>
      <c r="D137" s="145"/>
      <c r="E137" s="142"/>
      <c r="F137" s="151"/>
      <c r="G137" s="151"/>
      <c r="H137" s="152"/>
      <c r="I137" s="153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7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6"/>
      <c r="C138" s="166"/>
      <c r="D138" s="145"/>
      <c r="E138" s="142"/>
      <c r="F138" s="151"/>
      <c r="G138" s="151"/>
      <c r="H138" s="152"/>
      <c r="I138" s="153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7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6"/>
      <c r="C139" s="166"/>
      <c r="D139" s="145"/>
      <c r="E139" s="142"/>
      <c r="F139" s="151"/>
      <c r="G139" s="151"/>
      <c r="H139" s="152"/>
      <c r="I139" s="153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7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6"/>
      <c r="C140" s="166"/>
      <c r="D140" s="145"/>
      <c r="E140" s="142"/>
      <c r="F140" s="151"/>
      <c r="G140" s="151"/>
      <c r="H140" s="152"/>
      <c r="I140" s="153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7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6"/>
      <c r="C141" s="166"/>
      <c r="D141" s="145"/>
      <c r="E141" s="142"/>
      <c r="F141" s="151"/>
      <c r="G141" s="151"/>
      <c r="H141" s="152"/>
      <c r="I141" s="153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7">
        <f t="shared" si="1"/>
        <v>999</v>
      </c>
      <c r="N141" s="157"/>
      <c r="O141" s="153"/>
      <c r="P141" s="172">
        <f t="shared" si="2"/>
        <v>999</v>
      </c>
      <c r="Q141" s="153"/>
    </row>
    <row r="142" spans="1:17" x14ac:dyDescent="0.25">
      <c r="A142" s="139">
        <v>136</v>
      </c>
      <c r="B142" s="166"/>
      <c r="C142" s="166"/>
      <c r="D142" s="145"/>
      <c r="E142" s="142"/>
      <c r="F142" s="151"/>
      <c r="G142" s="151"/>
      <c r="H142" s="152"/>
      <c r="I142" s="153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7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6"/>
      <c r="C143" s="166"/>
      <c r="D143" s="145"/>
      <c r="E143" s="142"/>
      <c r="F143" s="151"/>
      <c r="G143" s="151"/>
      <c r="H143" s="152"/>
      <c r="I143" s="153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7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6"/>
      <c r="C144" s="166"/>
      <c r="D144" s="145"/>
      <c r="E144" s="142"/>
      <c r="F144" s="151"/>
      <c r="G144" s="151"/>
      <c r="H144" s="152"/>
      <c r="I144" s="153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7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6"/>
      <c r="C145" s="166"/>
      <c r="D145" s="145"/>
      <c r="E145" s="142"/>
      <c r="F145" s="151"/>
      <c r="G145" s="151"/>
      <c r="H145" s="152"/>
      <c r="I145" s="153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7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6"/>
      <c r="C146" s="166"/>
      <c r="D146" s="145"/>
      <c r="E146" s="142"/>
      <c r="F146" s="151"/>
      <c r="G146" s="151"/>
      <c r="H146" s="152"/>
      <c r="I146" s="153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7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6"/>
      <c r="C147" s="166"/>
      <c r="D147" s="145"/>
      <c r="E147" s="142"/>
      <c r="F147" s="151"/>
      <c r="G147" s="151"/>
      <c r="H147" s="152"/>
      <c r="I147" s="153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7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6"/>
      <c r="C148" s="166"/>
      <c r="D148" s="145"/>
      <c r="E148" s="142"/>
      <c r="F148" s="151"/>
      <c r="G148" s="151"/>
      <c r="H148" s="152"/>
      <c r="I148" s="153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7">
        <f t="shared" si="1"/>
        <v>999</v>
      </c>
      <c r="N148" s="157"/>
      <c r="O148" s="153"/>
      <c r="P148" s="172">
        <f t="shared" si="2"/>
        <v>999</v>
      </c>
      <c r="Q148" s="153"/>
    </row>
    <row r="149" spans="1:17" x14ac:dyDescent="0.25">
      <c r="A149" s="139">
        <v>143</v>
      </c>
      <c r="B149" s="166"/>
      <c r="C149" s="166"/>
      <c r="D149" s="145"/>
      <c r="E149" s="142"/>
      <c r="F149" s="151"/>
      <c r="G149" s="151"/>
      <c r="H149" s="152"/>
      <c r="I149" s="153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7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6"/>
      <c r="C150" s="166"/>
      <c r="D150" s="145"/>
      <c r="E150" s="142"/>
      <c r="F150" s="151"/>
      <c r="G150" s="151"/>
      <c r="H150" s="152"/>
      <c r="I150" s="153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7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6"/>
      <c r="C151" s="166"/>
      <c r="D151" s="145"/>
      <c r="E151" s="142"/>
      <c r="F151" s="151"/>
      <c r="G151" s="151"/>
      <c r="H151" s="152"/>
      <c r="I151" s="153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7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6"/>
      <c r="C152" s="166"/>
      <c r="D152" s="145"/>
      <c r="E152" s="142"/>
      <c r="F152" s="151"/>
      <c r="G152" s="151"/>
      <c r="H152" s="152"/>
      <c r="I152" s="153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7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6"/>
      <c r="C153" s="166"/>
      <c r="D153" s="145"/>
      <c r="E153" s="142"/>
      <c r="F153" s="151"/>
      <c r="G153" s="151"/>
      <c r="H153" s="152"/>
      <c r="I153" s="153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7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6"/>
      <c r="C154" s="166"/>
      <c r="D154" s="145"/>
      <c r="E154" s="142"/>
      <c r="F154" s="151"/>
      <c r="G154" s="151"/>
      <c r="H154" s="152"/>
      <c r="I154" s="153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7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6"/>
      <c r="C155" s="166"/>
      <c r="D155" s="145"/>
      <c r="E155" s="142"/>
      <c r="F155" s="151"/>
      <c r="G155" s="151"/>
      <c r="H155" s="152"/>
      <c r="I155" s="153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7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6"/>
      <c r="C156" s="166"/>
      <c r="D156" s="145"/>
      <c r="E156" s="142"/>
      <c r="F156" s="151"/>
      <c r="G156" s="151"/>
      <c r="H156" s="152"/>
      <c r="I156" s="153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7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29 A30:D156">
    <cfRule type="expression" dxfId="48" priority="5" stopIfTrue="1">
      <formula>$Q7&gt;=1</formula>
    </cfRule>
  </conditionalFormatting>
  <conditionalFormatting sqref="B7:D8">
    <cfRule type="expression" dxfId="47" priority="18" stopIfTrue="1">
      <formula>$S7&gt;=1</formula>
    </cfRule>
  </conditionalFormatting>
  <conditionalFormatting sqref="B9:D18 B23:D29">
    <cfRule type="expression" dxfId="46" priority="17" stopIfTrue="1">
      <formula>$S9&gt;=1</formula>
    </cfRule>
  </conditionalFormatting>
  <conditionalFormatting sqref="B30:D37">
    <cfRule type="expression" dxfId="45" priority="16" stopIfTrue="1">
      <formula>$Q30&gt;=1</formula>
    </cfRule>
  </conditionalFormatting>
  <conditionalFormatting sqref="E7:E14">
    <cfRule type="expression" dxfId="44" priority="6" stopIfTrue="1">
      <formula>AND(ROUNDDOWN(($A$4-E7)/365.25,0)&lt;=13,G7&lt;&gt;"OK")</formula>
    </cfRule>
    <cfRule type="expression" dxfId="43" priority="7" stopIfTrue="1">
      <formula>AND(ROUNDDOWN(($A$4-E7)/365.25,0)&lt;=14,G7&lt;&gt;"OK")</formula>
    </cfRule>
    <cfRule type="expression" dxfId="42" priority="8" stopIfTrue="1">
      <formula>AND(ROUNDDOWN(($A$4-E7)/365.25,0)&lt;=17,G7&lt;&gt;"OK")</formula>
    </cfRule>
    <cfRule type="expression" dxfId="41" priority="10" stopIfTrue="1">
      <formula>AND(ROUNDDOWN(($A$4-E7)/365.25,0)&lt;=13,G7&lt;&gt;"OK")</formula>
    </cfRule>
    <cfRule type="expression" dxfId="40" priority="11" stopIfTrue="1">
      <formula>AND(ROUNDDOWN(($A$4-E7)/365.25,0)&lt;=14,G7&lt;&gt;"OK")</formula>
    </cfRule>
    <cfRule type="expression" dxfId="39" priority="12" stopIfTrue="1">
      <formula>AND(ROUNDDOWN(($A$4-E7)/365.25,0)&lt;=17,G7&lt;&gt;"OK")</formula>
    </cfRule>
  </conditionalFormatting>
  <conditionalFormatting sqref="E7:E27 E29:E37">
    <cfRule type="expression" dxfId="38" priority="13" stopIfTrue="1">
      <formula>AND(ROUNDDOWN(($A$4-E7)/365.25,0)&lt;=13,G7&lt;&gt;"OK")</formula>
    </cfRule>
    <cfRule type="expression" dxfId="37" priority="14" stopIfTrue="1">
      <formula>AND(ROUNDDOWN(($A$4-E7)/365.25,0)&lt;=14,G7&lt;&gt;"OK")</formula>
    </cfRule>
    <cfRule type="expression" dxfId="36" priority="15" stopIfTrue="1">
      <formula>AND(ROUNDDOWN(($A$4-E7)/365.25,0)&lt;=17,G7&lt;&gt;"OK")</formula>
    </cfRule>
  </conditionalFormatting>
  <conditionalFormatting sqref="E7:E156">
    <cfRule type="expression" dxfId="35" priority="1" stopIfTrue="1">
      <formula>AND(ROUNDDOWN(($A$4-E7)/365.25,0)&lt;=13,G7&lt;&gt;"OK")</formula>
    </cfRule>
    <cfRule type="expression" dxfId="34" priority="2" stopIfTrue="1">
      <formula>AND(ROUNDDOWN(($A$4-E7)/365.25,0)&lt;=14,G7&lt;&gt;"OK")</formula>
    </cfRule>
    <cfRule type="expression" dxfId="33" priority="3" stopIfTrue="1">
      <formula>AND(ROUNDDOWN(($A$4-E7)/365.25,0)&lt;=17,G7&lt;&gt;"OK")</formula>
    </cfRule>
  </conditionalFormatting>
  <conditionalFormatting sqref="J7:J156">
    <cfRule type="cellIs" dxfId="32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8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34">
    <tabColor indexed="11"/>
  </sheetPr>
  <dimension ref="A1:AK41"/>
  <sheetViews>
    <sheetView showZeros="0" workbookViewId="0">
      <selection activeCell="P15" sqref="P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Altalanos!$D$8</f>
        <v>Fiú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09" t="s">
        <v>68</v>
      </c>
      <c r="B7" s="210">
        <v>9</v>
      </c>
      <c r="C7" s="211">
        <f>IF($B7="","",VLOOKUP($B7,'Fiú 1 kcs. B ELO'!$A$7:$O$22,5))</f>
        <v>0</v>
      </c>
      <c r="D7" s="211">
        <f>IF($B7="","",VLOOKUP($B7,'Fiú 1 kcs. B ELO'!$A$7:$O$22,15))</f>
        <v>0</v>
      </c>
      <c r="E7" s="212" t="str">
        <f>UPPER(IF($B7="","",VLOOKUP($B7,'Fiú 1 kcs. B ELO'!$A$7:$O$22,2)))</f>
        <v xml:space="preserve">KEREKES </v>
      </c>
      <c r="F7" s="213"/>
      <c r="G7" s="212" t="str">
        <f>IF($B7="","",VLOOKUP($B7,'Fiú 1 kcs. B ELO'!$A$7:$O$22,3))</f>
        <v>Vince János</v>
      </c>
      <c r="H7" s="213"/>
      <c r="I7" s="212" t="str">
        <f>IF($B7="","",VLOOKUP($B7,'Fiú 1 kcs. B ELO'!$A$7:$O$22,4))</f>
        <v>Debreceni Egyetem Kossuth Lajos Gyakorló Gimnáziuma és Általános Iskolája</v>
      </c>
      <c r="J7" s="208"/>
      <c r="K7" s="214">
        <v>1</v>
      </c>
      <c r="L7" s="215"/>
      <c r="M7" s="216"/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17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10"/>
      <c r="C9" s="211" t="str">
        <f>IF($B9="","",VLOOKUP($B9,'Fiú 1 kcs. B ELO'!$A$7:$O$22,5))</f>
        <v/>
      </c>
      <c r="D9" s="211" t="str">
        <f>IF($B9="","",VLOOKUP($B9,'Fiú 1 kcs. B ELO'!$A$7:$O$22,15))</f>
        <v/>
      </c>
      <c r="E9" s="212" t="s">
        <v>292</v>
      </c>
      <c r="F9" s="213"/>
      <c r="G9" s="212" t="s">
        <v>283</v>
      </c>
      <c r="H9" s="213"/>
      <c r="I9" s="165" t="s">
        <v>198</v>
      </c>
      <c r="J9" s="208"/>
      <c r="K9" s="214"/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17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10">
        <v>15</v>
      </c>
      <c r="C11" s="211">
        <f>IF($B11="","",VLOOKUP($B11,'Fiú 1 kcs. B ELO'!$A$7:$O$22,5))</f>
        <v>0</v>
      </c>
      <c r="D11" s="211">
        <f>IF($B11="","",VLOOKUP($B11,'Fiú 1 kcs. B ELO'!$A$7:$O$22,15))</f>
        <v>0</v>
      </c>
      <c r="E11" s="212" t="str">
        <f>UPPER(IF($B11="","",VLOOKUP($B11,'Fiú 1 kcs. B ELO'!$A$7:$O$22,2)))</f>
        <v>FARKAS</v>
      </c>
      <c r="F11" s="213"/>
      <c r="G11" s="212" t="str">
        <f>IF($B11="","",VLOOKUP($B11,'Fiú 1 kcs. B ELO'!$A$7:$O$22,3))</f>
        <v>Kolos Ervin</v>
      </c>
      <c r="H11" s="213"/>
      <c r="I11" s="212" t="str">
        <f>IF($B11="","",VLOOKUP($B11,'Fiú 1 kcs. B ELO'!$A$7:$O$22,4))</f>
        <v>Százhalombattai 1. Számú Ált.Isk.</v>
      </c>
      <c r="J11" s="208"/>
      <c r="K11" s="214"/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ht="18.75" customHeight="1" x14ac:dyDescent="0.25">
      <c r="A18" s="208"/>
      <c r="B18" s="414"/>
      <c r="C18" s="414"/>
      <c r="D18" s="415" t="str">
        <f>E7</f>
        <v xml:space="preserve">KEREKES </v>
      </c>
      <c r="E18" s="415"/>
      <c r="F18" s="415" t="str">
        <f>E9</f>
        <v>DOBÓ</v>
      </c>
      <c r="G18" s="415"/>
      <c r="H18" s="415" t="str">
        <f>E11</f>
        <v>FARKAS</v>
      </c>
      <c r="I18" s="415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ht="18.75" customHeight="1" x14ac:dyDescent="0.25">
      <c r="A19" s="221" t="s">
        <v>68</v>
      </c>
      <c r="B19" s="406" t="str">
        <f>E7</f>
        <v xml:space="preserve">KEREKES </v>
      </c>
      <c r="C19" s="406"/>
      <c r="D19" s="409"/>
      <c r="E19" s="409"/>
      <c r="F19" s="407" t="s">
        <v>317</v>
      </c>
      <c r="G19" s="408"/>
      <c r="H19" s="407" t="s">
        <v>327</v>
      </c>
      <c r="I19" s="408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ht="18.75" customHeight="1" x14ac:dyDescent="0.25">
      <c r="A20" s="221" t="s">
        <v>88</v>
      </c>
      <c r="B20" s="406" t="str">
        <f>E9</f>
        <v>DOBÓ</v>
      </c>
      <c r="C20" s="406"/>
      <c r="D20" s="407" t="s">
        <v>318</v>
      </c>
      <c r="E20" s="408"/>
      <c r="F20" s="409"/>
      <c r="G20" s="409"/>
      <c r="H20" s="407" t="s">
        <v>305</v>
      </c>
      <c r="I20" s="4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ht="18.75" customHeight="1" x14ac:dyDescent="0.25">
      <c r="A21" s="221" t="s">
        <v>91</v>
      </c>
      <c r="B21" s="406" t="str">
        <f>E11</f>
        <v>FARKAS</v>
      </c>
      <c r="C21" s="406"/>
      <c r="D21" s="407" t="s">
        <v>328</v>
      </c>
      <c r="E21" s="408"/>
      <c r="F21" s="407" t="s">
        <v>306</v>
      </c>
      <c r="G21" s="408"/>
      <c r="H21" s="409"/>
      <c r="I21" s="409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37" x14ac:dyDescent="0.25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22"/>
      <c r="M32" s="222"/>
    </row>
    <row r="33" spans="1:18" x14ac:dyDescent="0.25">
      <c r="A33" s="223" t="s">
        <v>77</v>
      </c>
      <c r="B33" s="224"/>
      <c r="C33" s="225"/>
      <c r="D33" s="226" t="s">
        <v>95</v>
      </c>
      <c r="E33" s="227" t="s">
        <v>96</v>
      </c>
      <c r="F33" s="228"/>
      <c r="G33" s="226" t="s">
        <v>95</v>
      </c>
      <c r="H33" s="227" t="s">
        <v>97</v>
      </c>
      <c r="I33" s="229"/>
      <c r="J33" s="227" t="s">
        <v>98</v>
      </c>
      <c r="K33" s="230" t="s">
        <v>99</v>
      </c>
      <c r="L33" s="30"/>
      <c r="M33" s="231"/>
      <c r="N33" s="232"/>
      <c r="P33" s="233"/>
      <c r="Q33" s="233"/>
      <c r="R33" s="193"/>
    </row>
    <row r="34" spans="1:18" x14ac:dyDescent="0.25">
      <c r="A34" s="234" t="s">
        <v>100</v>
      </c>
      <c r="B34" s="235"/>
      <c r="C34" s="236"/>
      <c r="D34" s="237"/>
      <c r="E34" s="413"/>
      <c r="F34" s="413"/>
      <c r="G34" s="238" t="s">
        <v>101</v>
      </c>
      <c r="H34" s="235"/>
      <c r="I34" s="239"/>
      <c r="J34" s="240"/>
      <c r="K34" s="241" t="s">
        <v>102</v>
      </c>
      <c r="L34" s="242"/>
      <c r="M34" s="243"/>
      <c r="P34" s="194"/>
      <c r="Q34" s="194"/>
      <c r="R34" s="244"/>
    </row>
    <row r="35" spans="1:18" x14ac:dyDescent="0.25">
      <c r="A35" s="245" t="s">
        <v>103</v>
      </c>
      <c r="B35" s="246"/>
      <c r="C35" s="247"/>
      <c r="D35" s="248"/>
      <c r="E35" s="405"/>
      <c r="F35" s="405"/>
      <c r="G35" s="249" t="s">
        <v>104</v>
      </c>
      <c r="H35" s="250"/>
      <c r="I35" s="251"/>
      <c r="J35" s="252"/>
      <c r="K35" s="253"/>
      <c r="L35" s="222"/>
      <c r="M35" s="254"/>
      <c r="P35" s="244"/>
      <c r="Q35" s="255"/>
      <c r="R35" s="244"/>
    </row>
    <row r="36" spans="1:18" x14ac:dyDescent="0.25">
      <c r="A36" s="256"/>
      <c r="B36" s="257"/>
      <c r="C36" s="258"/>
      <c r="D36" s="248"/>
      <c r="E36" s="259"/>
      <c r="F36" s="208"/>
      <c r="G36" s="249" t="s">
        <v>105</v>
      </c>
      <c r="H36" s="250"/>
      <c r="I36" s="251"/>
      <c r="J36" s="252"/>
      <c r="K36" s="241" t="s">
        <v>106</v>
      </c>
      <c r="L36" s="242"/>
      <c r="M36" s="260"/>
      <c r="P36" s="194"/>
      <c r="Q36" s="194"/>
      <c r="R36" s="244"/>
    </row>
    <row r="37" spans="1:18" x14ac:dyDescent="0.25">
      <c r="A37" s="261"/>
      <c r="B37" s="262"/>
      <c r="C37" s="263"/>
      <c r="D37" s="248"/>
      <c r="E37" s="259"/>
      <c r="F37" s="208"/>
      <c r="G37" s="249" t="s">
        <v>107</v>
      </c>
      <c r="H37" s="250"/>
      <c r="I37" s="251"/>
      <c r="J37" s="252"/>
      <c r="K37" s="264"/>
      <c r="L37" s="208"/>
      <c r="M37" s="243"/>
      <c r="P37" s="244"/>
      <c r="Q37" s="255"/>
      <c r="R37" s="244"/>
    </row>
    <row r="38" spans="1:18" x14ac:dyDescent="0.25">
      <c r="A38" s="265"/>
      <c r="B38" s="49"/>
      <c r="C38" s="266"/>
      <c r="D38" s="248"/>
      <c r="E38" s="259"/>
      <c r="F38" s="208"/>
      <c r="G38" s="249" t="s">
        <v>108</v>
      </c>
      <c r="H38" s="250"/>
      <c r="I38" s="251"/>
      <c r="J38" s="252"/>
      <c r="K38" s="245"/>
      <c r="L38" s="222"/>
      <c r="M38" s="254"/>
      <c r="P38" s="244"/>
      <c r="Q38" s="255"/>
      <c r="R38" s="244"/>
    </row>
    <row r="39" spans="1:18" x14ac:dyDescent="0.25">
      <c r="A39" s="267"/>
      <c r="B39" s="14"/>
      <c r="C39" s="263"/>
      <c r="D39" s="248"/>
      <c r="E39" s="259"/>
      <c r="F39" s="208"/>
      <c r="G39" s="249" t="s">
        <v>109</v>
      </c>
      <c r="H39" s="250"/>
      <c r="I39" s="251"/>
      <c r="J39" s="252"/>
      <c r="K39" s="241" t="s">
        <v>33</v>
      </c>
      <c r="L39" s="242"/>
      <c r="M39" s="260"/>
      <c r="P39" s="194"/>
      <c r="Q39" s="194"/>
      <c r="R39" s="244"/>
    </row>
    <row r="40" spans="1:18" x14ac:dyDescent="0.25">
      <c r="A40" s="267"/>
      <c r="B40" s="14"/>
      <c r="C40" s="268"/>
      <c r="D40" s="248"/>
      <c r="E40" s="259"/>
      <c r="F40" s="208"/>
      <c r="G40" s="249" t="s">
        <v>110</v>
      </c>
      <c r="H40" s="250"/>
      <c r="I40" s="251"/>
      <c r="J40" s="252"/>
      <c r="K40" s="264"/>
      <c r="L40" s="208"/>
      <c r="M40" s="243"/>
      <c r="P40" s="244"/>
      <c r="Q40" s="255"/>
      <c r="R40" s="244"/>
    </row>
    <row r="41" spans="1:18" x14ac:dyDescent="0.25">
      <c r="A41" s="269"/>
      <c r="B41" s="270"/>
      <c r="C41" s="271"/>
      <c r="D41" s="272"/>
      <c r="E41" s="273"/>
      <c r="F41" s="222"/>
      <c r="G41" s="274" t="s">
        <v>111</v>
      </c>
      <c r="H41" s="246"/>
      <c r="I41" s="275"/>
      <c r="J41" s="276"/>
      <c r="K41" s="245">
        <f>L4</f>
        <v>0</v>
      </c>
      <c r="L41" s="222"/>
      <c r="M41" s="254"/>
      <c r="P41" s="244"/>
      <c r="Q41" s="255"/>
      <c r="R41" s="277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31" priority="2" stopIfTrue="1" operator="equal">
      <formula>"Bye"</formula>
    </cfRule>
  </conditionalFormatting>
  <conditionalFormatting sqref="I9">
    <cfRule type="expression" dxfId="30" priority="1" stopIfTrue="1">
      <formula>$S9&gt;=1</formula>
    </cfRule>
  </conditionalFormatting>
  <conditionalFormatting sqref="R41">
    <cfRule type="expression" dxfId="29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37">
    <tabColor indexed="11"/>
  </sheetPr>
  <dimension ref="A1:AK47"/>
  <sheetViews>
    <sheetView showZeros="0" topLeftCell="A5" workbookViewId="0">
      <selection activeCell="O26" sqref="O2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Altalanos!$D$8</f>
        <v>Fiú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O5" s="195" t="s">
        <v>69</v>
      </c>
      <c r="P5" s="191" t="s">
        <v>70</v>
      </c>
      <c r="R5" s="195" t="s">
        <v>69</v>
      </c>
      <c r="S5" s="281" t="s">
        <v>118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O6" s="203" t="s">
        <v>72</v>
      </c>
      <c r="P6" s="204" t="s">
        <v>73</v>
      </c>
      <c r="R6" s="203" t="s">
        <v>72</v>
      </c>
      <c r="S6" s="282" t="s">
        <v>119</v>
      </c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12</v>
      </c>
      <c r="C7" s="211">
        <f>IF($B7="","",VLOOKUP($B7,'Fiú 1 kcs. B ELO'!$A$7:$O$22,5))</f>
        <v>0</v>
      </c>
      <c r="D7" s="211">
        <f>IF($B7="","",VLOOKUP($B7,'Fiú 1 kcs. B ELO'!$A$7:$O$22,15))</f>
        <v>0</v>
      </c>
      <c r="E7" s="285" t="str">
        <f>UPPER(IF($B7="","",VLOOKUP($B7,'Fiú 1 kcs. B ELO'!$A$7:$O$22,2)))</f>
        <v xml:space="preserve">JUHÁSZ </v>
      </c>
      <c r="F7" s="286"/>
      <c r="G7" s="285" t="str">
        <f>IF($B7="","",VLOOKUP($B7,'Fiú 1 kcs. B ELO'!$A$7:$O$22,3))</f>
        <v>Bendegúz</v>
      </c>
      <c r="H7" s="286"/>
      <c r="I7" s="285" t="str">
        <f>IF($B7="","",VLOOKUP($B7,'Fiú 1 kcs. B ELO'!$A$7:$O$22,4))</f>
        <v>Gyöngyössolymosi Nagy Gyula Katolikus Általános Iskola és Alapfokú Művészeti Iskola</v>
      </c>
      <c r="J7" s="208"/>
      <c r="K7" s="214"/>
      <c r="L7" s="215" t="str">
        <f>IF(K7="","",CONCATENATE(VLOOKUP($Y$3,$AB$1:$AK$1,K7)," pont"))</f>
        <v/>
      </c>
      <c r="M7" s="216"/>
      <c r="O7" s="206" t="s">
        <v>82</v>
      </c>
      <c r="P7" s="207" t="s">
        <v>83</v>
      </c>
      <c r="R7" s="206" t="s">
        <v>82</v>
      </c>
      <c r="S7" s="287" t="s">
        <v>116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/>
      <c r="C9" s="211" t="str">
        <f>IF($B9="","",VLOOKUP($B9,'Fiú 1 kcs. B ELO'!$A$7:$O$22,5))</f>
        <v/>
      </c>
      <c r="D9" s="211" t="str">
        <f>IF($B9="","",VLOOKUP($B9,'Fiú 1 kcs. B ELO'!$A$7:$O$22,15))</f>
        <v/>
      </c>
      <c r="E9" s="212" t="s">
        <v>293</v>
      </c>
      <c r="F9" s="213"/>
      <c r="G9" s="212" t="s">
        <v>277</v>
      </c>
      <c r="H9" s="213"/>
      <c r="I9" s="165" t="s">
        <v>278</v>
      </c>
      <c r="J9" s="208"/>
      <c r="K9" s="214"/>
      <c r="L9" s="215" t="str">
        <f>IF(K9="","",CONCATENATE(VLOOKUP($Y$3,$AB$1:$AK$1,K9)," pont"))</f>
        <v/>
      </c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>
        <v>8</v>
      </c>
      <c r="C11" s="211">
        <f>IF($B11="","",VLOOKUP($B11,'Fiú 1 kcs. B ELO'!$A$7:$O$22,5))</f>
        <v>0</v>
      </c>
      <c r="D11" s="211">
        <f>IF($B11="","",VLOOKUP($B11,'Fiú 1 kcs. B ELO'!$A$7:$O$22,15))</f>
        <v>0</v>
      </c>
      <c r="E11" s="212" t="str">
        <f>UPPER(IF($B11="","",VLOOKUP($B11,'Fiú 1 kcs. B ELO'!$A$7:$O$22,2)))</f>
        <v>PALOTÁS</v>
      </c>
      <c r="F11" s="213"/>
      <c r="G11" s="212" t="str">
        <f>IF($B11="","",VLOOKUP($B11,'Fiú 1 kcs. B ELO'!$A$7:$O$22,3))</f>
        <v>Kevin</v>
      </c>
      <c r="H11" s="213"/>
      <c r="I11" s="212" t="str">
        <f>IF($B11="","",VLOOKUP($B11,'Fiú 1 kcs. B ELO'!$A$7:$O$22,4))</f>
        <v>AUDI Hungaria Iskolaközpont Győr</v>
      </c>
      <c r="J11" s="208"/>
      <c r="K11" s="214"/>
      <c r="L11" s="215" t="str">
        <f>IF(K11="","",CONCATENATE(VLOOKUP($Y$3,$AB$1:$AK$1,K11)," pont"))</f>
        <v/>
      </c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83" t="s">
        <v>115</v>
      </c>
      <c r="B13" s="284">
        <v>13</v>
      </c>
      <c r="C13" s="211">
        <f>IF($B13="","",VLOOKUP($B13,'Fiú 1 kcs. B ELO'!$A$7:$O$22,5))</f>
        <v>0</v>
      </c>
      <c r="D13" s="211">
        <f>IF($B13="","",VLOOKUP($B13,'Fiú 1 kcs. B ELO'!$A$7:$O$22,15))</f>
        <v>0</v>
      </c>
      <c r="E13" s="285" t="str">
        <f>UPPER(IF($B13="","",VLOOKUP($B13,'Fiú 1 kcs. B ELO'!$A$7:$O$22,2)))</f>
        <v>BÁLINT</v>
      </c>
      <c r="F13" s="286"/>
      <c r="G13" s="285" t="str">
        <f>IF($B13="","",VLOOKUP($B13,'Fiú 1 kcs. B ELO'!$A$7:$O$22,3))</f>
        <v>Máté</v>
      </c>
      <c r="H13" s="286"/>
      <c r="I13" s="285" t="str">
        <f>IF($B13="","",VLOOKUP($B13,'Fiú 1 kcs. B ELO'!$A$7:$O$22,4))</f>
        <v>Jászsági Gróf Apponyi Albert Általános Iskola és Alapfokú Művészeti Iskola</v>
      </c>
      <c r="J13" s="208"/>
      <c r="K13" s="214"/>
      <c r="L13" s="215" t="str">
        <f>IF(K13="","",CONCATENATE(VLOOKUP($Y$3,$AB$1:$AK$1,K13)," pont"))</f>
        <v/>
      </c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9" t="s">
        <v>117</v>
      </c>
      <c r="B15" s="289">
        <v>6</v>
      </c>
      <c r="C15" s="211">
        <f>IF($B15="","",VLOOKUP($B15,'Fiú 1 kcs. B ELO'!$A$7:$O$22,5))</f>
        <v>0</v>
      </c>
      <c r="D15" s="211">
        <f>IF($B15="","",VLOOKUP($B15,'Fiú 1 kcs. B ELO'!$A$7:$O$22,15))</f>
        <v>0</v>
      </c>
      <c r="E15" s="212" t="str">
        <f>UPPER(IF($B15="","",VLOOKUP($B15,'Fiú 1 kcs. B ELO'!$A$7:$O$22,2)))</f>
        <v xml:space="preserve">PÁLFFY </v>
      </c>
      <c r="F15" s="213"/>
      <c r="G15" s="212" t="str">
        <f>IF($B15="","",VLOOKUP($B15,'Fiú 1 kcs. B ELO'!$A$7:$O$22,3))</f>
        <v>Tamás Vincent</v>
      </c>
      <c r="H15" s="213"/>
      <c r="I15" s="212" t="str">
        <f>IF($B15="","",VLOOKUP($B15,'Fiú 1 kcs. B ELO'!$A$7:$O$22,4))</f>
        <v>Aquincum Angol-Magyar Két Tanítási Nyelvű Általános Iskola</v>
      </c>
      <c r="J15" s="208"/>
      <c r="K15" s="214"/>
      <c r="L15" s="215" t="str">
        <f>IF(K15="","",CONCATENATE(VLOOKUP($Y$3,$AB$1:$AK$1,K15)," pont"))</f>
        <v/>
      </c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/>
      <c r="C17" s="211" t="str">
        <f>IF($B17="","",VLOOKUP($B17,'Fiú 1 kcs. B ELO'!$A$7:$O$22,5))</f>
        <v/>
      </c>
      <c r="D17" s="211" t="str">
        <f>IF($B17="","",VLOOKUP($B17,'Fiú 1 kcs. B ELO'!$A$7:$O$22,15))</f>
        <v/>
      </c>
      <c r="E17" s="212" t="s">
        <v>294</v>
      </c>
      <c r="F17" s="213"/>
      <c r="G17" s="212" t="s">
        <v>272</v>
      </c>
      <c r="H17" s="213"/>
      <c r="I17" s="165" t="s">
        <v>273</v>
      </c>
      <c r="J17" s="208"/>
      <c r="K17" s="214"/>
      <c r="L17" s="215" t="str">
        <f>IF(K17="","",CONCATENATE(VLOOKUP($Y$3,$AB$1:$AK$1,K17)," pont"))</f>
        <v/>
      </c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x14ac:dyDescent="0.25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08"/>
      <c r="B22" s="414"/>
      <c r="C22" s="414"/>
      <c r="D22" s="415" t="str">
        <f>E7</f>
        <v xml:space="preserve">JUHÁSZ </v>
      </c>
      <c r="E22" s="415"/>
      <c r="F22" s="415" t="str">
        <f>E9</f>
        <v>SZŐTS</v>
      </c>
      <c r="G22" s="415"/>
      <c r="H22" s="415" t="str">
        <f>E11</f>
        <v>PALOTÁS</v>
      </c>
      <c r="I22" s="415"/>
      <c r="J22" s="208"/>
      <c r="K22" s="208"/>
      <c r="L22" s="208"/>
      <c r="M22" s="290" t="s">
        <v>79</v>
      </c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ht="18.75" customHeight="1" x14ac:dyDescent="0.25">
      <c r="A23" s="221" t="s">
        <v>68</v>
      </c>
      <c r="B23" s="406" t="str">
        <f>E7</f>
        <v xml:space="preserve">JUHÁSZ </v>
      </c>
      <c r="C23" s="406"/>
      <c r="D23" s="409"/>
      <c r="E23" s="409"/>
      <c r="F23" s="407" t="s">
        <v>328</v>
      </c>
      <c r="G23" s="408"/>
      <c r="H23" s="407" t="s">
        <v>322</v>
      </c>
      <c r="I23" s="408"/>
      <c r="J23" s="208"/>
      <c r="K23" s="208"/>
      <c r="L23" s="208"/>
      <c r="M23" s="291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ht="18.75" customHeight="1" x14ac:dyDescent="0.25">
      <c r="A24" s="221" t="s">
        <v>88</v>
      </c>
      <c r="B24" s="406" t="str">
        <f>E9</f>
        <v>SZŐTS</v>
      </c>
      <c r="C24" s="406"/>
      <c r="D24" s="407" t="s">
        <v>327</v>
      </c>
      <c r="E24" s="408"/>
      <c r="F24" s="409"/>
      <c r="G24" s="409"/>
      <c r="H24" s="407" t="s">
        <v>312</v>
      </c>
      <c r="I24" s="408"/>
      <c r="J24" s="208"/>
      <c r="K24" s="208"/>
      <c r="L24" s="208"/>
      <c r="M24" s="291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ht="18.75" customHeight="1" x14ac:dyDescent="0.25">
      <c r="A25" s="221" t="s">
        <v>91</v>
      </c>
      <c r="B25" s="406" t="str">
        <f>E11</f>
        <v>PALOTÁS</v>
      </c>
      <c r="C25" s="406"/>
      <c r="D25" s="407" t="s">
        <v>321</v>
      </c>
      <c r="E25" s="408"/>
      <c r="F25" s="407" t="s">
        <v>311</v>
      </c>
      <c r="G25" s="408"/>
      <c r="H25" s="409"/>
      <c r="I25" s="409"/>
      <c r="J25" s="208"/>
      <c r="K25" s="208"/>
      <c r="L25" s="208"/>
      <c r="M25" s="291">
        <v>1</v>
      </c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92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ht="18.75" customHeight="1" x14ac:dyDescent="0.25">
      <c r="A27" s="208"/>
      <c r="B27" s="414"/>
      <c r="C27" s="414"/>
      <c r="D27" s="415" t="str">
        <f>E13</f>
        <v>BÁLINT</v>
      </c>
      <c r="E27" s="415"/>
      <c r="F27" s="415" t="str">
        <f>E15</f>
        <v xml:space="preserve">PÁLFFY </v>
      </c>
      <c r="G27" s="415"/>
      <c r="H27" s="415" t="str">
        <f>E17</f>
        <v>MAGYAR</v>
      </c>
      <c r="I27" s="415"/>
      <c r="J27" s="208"/>
      <c r="K27" s="208"/>
      <c r="L27" s="208"/>
      <c r="M27" s="292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221" t="s">
        <v>115</v>
      </c>
      <c r="B28" s="406" t="str">
        <f>E13</f>
        <v>BÁLINT</v>
      </c>
      <c r="C28" s="406"/>
      <c r="D28" s="409"/>
      <c r="E28" s="409"/>
      <c r="F28" s="407" t="s">
        <v>304</v>
      </c>
      <c r="G28" s="408"/>
      <c r="H28" s="407" t="s">
        <v>306</v>
      </c>
      <c r="I28" s="408"/>
      <c r="J28" s="208"/>
      <c r="K28" s="208"/>
      <c r="L28" s="208"/>
      <c r="M28" s="291"/>
    </row>
    <row r="29" spans="1:37" ht="18.75" customHeight="1" x14ac:dyDescent="0.25">
      <c r="A29" s="221" t="s">
        <v>117</v>
      </c>
      <c r="B29" s="406" t="str">
        <f>E15</f>
        <v xml:space="preserve">PÁLFFY </v>
      </c>
      <c r="C29" s="406"/>
      <c r="D29" s="407" t="s">
        <v>303</v>
      </c>
      <c r="E29" s="408"/>
      <c r="F29" s="409"/>
      <c r="G29" s="409"/>
      <c r="H29" s="407" t="s">
        <v>313</v>
      </c>
      <c r="I29" s="408"/>
      <c r="J29" s="208"/>
      <c r="K29" s="208"/>
      <c r="L29" s="208"/>
      <c r="M29" s="291">
        <v>1</v>
      </c>
    </row>
    <row r="30" spans="1:37" ht="18.75" customHeight="1" x14ac:dyDescent="0.25">
      <c r="A30" s="221" t="s">
        <v>120</v>
      </c>
      <c r="B30" s="406" t="str">
        <f>E17</f>
        <v>MAGYAR</v>
      </c>
      <c r="C30" s="406"/>
      <c r="D30" s="407" t="s">
        <v>305</v>
      </c>
      <c r="E30" s="408"/>
      <c r="F30" s="407" t="s">
        <v>314</v>
      </c>
      <c r="G30" s="408"/>
      <c r="H30" s="409"/>
      <c r="I30" s="409"/>
      <c r="J30" s="208"/>
      <c r="K30" s="208"/>
      <c r="L30" s="208"/>
      <c r="M30" s="291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 t="s">
        <v>121</v>
      </c>
      <c r="B32" s="208"/>
      <c r="C32" s="411" t="str">
        <f>IF(M23=1,B23,IF(M24=1,B24,IF(M25=1,B25,"")))</f>
        <v>PALOTÁS</v>
      </c>
      <c r="D32" s="411"/>
      <c r="E32" s="209" t="s">
        <v>122</v>
      </c>
      <c r="F32" s="411" t="str">
        <f>IF(M28=1,B28,IF(M29=1,B29,IF(M30=1,B30,"")))</f>
        <v xml:space="preserve">PÁLFFY </v>
      </c>
      <c r="G32" s="411"/>
      <c r="H32" s="208"/>
      <c r="I32" s="222"/>
      <c r="J32" s="208"/>
      <c r="K32" s="208"/>
      <c r="L32" s="208"/>
      <c r="M32" s="208"/>
    </row>
    <row r="33" spans="1:18" x14ac:dyDescent="0.25">
      <c r="A33" s="208"/>
      <c r="B33" s="208"/>
      <c r="C33" s="208"/>
      <c r="D33" s="208"/>
      <c r="E33" s="208"/>
      <c r="F33" s="209"/>
      <c r="G33" s="209"/>
      <c r="H33" s="208"/>
      <c r="I33" s="208"/>
      <c r="J33" s="208"/>
      <c r="K33" s="208"/>
      <c r="L33" s="208"/>
      <c r="M33" s="208"/>
    </row>
    <row r="34" spans="1:18" x14ac:dyDescent="0.25">
      <c r="A34" s="208" t="s">
        <v>123</v>
      </c>
      <c r="B34" s="208"/>
      <c r="C34" s="411" t="str">
        <f>IF(M23=2,B23,IF(M24=2,B24,IF(M25=2,B25,"")))</f>
        <v/>
      </c>
      <c r="D34" s="411"/>
      <c r="E34" s="209" t="s">
        <v>122</v>
      </c>
      <c r="F34" s="411" t="str">
        <f>IF(M28=2,B28,IF(M29=2,B29,IF(M30=2,B30,"")))</f>
        <v/>
      </c>
      <c r="G34" s="411"/>
      <c r="H34" s="208"/>
      <c r="I34" s="222"/>
      <c r="J34" s="208"/>
      <c r="K34" s="208"/>
      <c r="L34" s="208"/>
      <c r="M34" s="208"/>
    </row>
    <row r="35" spans="1:18" x14ac:dyDescent="0.25">
      <c r="A35" s="208"/>
      <c r="B35" s="208"/>
      <c r="C35" s="209"/>
      <c r="D35" s="209"/>
      <c r="E35" s="209"/>
      <c r="F35" s="209"/>
      <c r="G35" s="209"/>
      <c r="H35" s="208"/>
      <c r="I35" s="208"/>
      <c r="J35" s="208"/>
      <c r="K35" s="208"/>
      <c r="L35" s="208"/>
      <c r="M35" s="208"/>
    </row>
    <row r="36" spans="1:18" x14ac:dyDescent="0.25">
      <c r="A36" s="208" t="s">
        <v>124</v>
      </c>
      <c r="B36" s="208"/>
      <c r="C36" s="411" t="str">
        <f>IF(M23=3,B23,IF(M24=3,B24,IF(M25=3,B25,"")))</f>
        <v/>
      </c>
      <c r="D36" s="411"/>
      <c r="E36" s="209" t="s">
        <v>122</v>
      </c>
      <c r="F36" s="411" t="str">
        <f>IF(M28=3,B28,IF(M29=3,B29,IF(M30=3,B30,"")))</f>
        <v/>
      </c>
      <c r="G36" s="411"/>
      <c r="H36" s="208"/>
      <c r="I36" s="222"/>
      <c r="J36" s="208"/>
      <c r="K36" s="208"/>
      <c r="L36" s="208"/>
      <c r="M36" s="208"/>
    </row>
    <row r="37" spans="1:18" x14ac:dyDescent="0.25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</row>
    <row r="38" spans="1:18" x14ac:dyDescent="0.25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22"/>
      <c r="M38" s="208"/>
    </row>
    <row r="39" spans="1:18" x14ac:dyDescent="0.25">
      <c r="A39" s="223" t="s">
        <v>77</v>
      </c>
      <c r="B39" s="224"/>
      <c r="C39" s="225"/>
      <c r="D39" s="226" t="s">
        <v>95</v>
      </c>
      <c r="E39" s="227" t="s">
        <v>96</v>
      </c>
      <c r="F39" s="228"/>
      <c r="G39" s="226" t="s">
        <v>95</v>
      </c>
      <c r="H39" s="227" t="s">
        <v>97</v>
      </c>
      <c r="I39" s="229"/>
      <c r="J39" s="227" t="s">
        <v>98</v>
      </c>
      <c r="K39" s="230" t="s">
        <v>99</v>
      </c>
      <c r="L39" s="30"/>
      <c r="M39" s="228"/>
      <c r="P39" s="233"/>
      <c r="Q39" s="233"/>
      <c r="R39" s="193"/>
    </row>
    <row r="40" spans="1:18" x14ac:dyDescent="0.25">
      <c r="A40" s="234" t="s">
        <v>100</v>
      </c>
      <c r="B40" s="235"/>
      <c r="C40" s="236"/>
      <c r="D40" s="237">
        <v>1</v>
      </c>
      <c r="E40" s="413" t="str">
        <f>IF(D40&gt;$R$47,0,UPPER(VLOOKUP(D40,'Fiú 1 kcs. B ELO'!$A$7:$Q$134,2)))</f>
        <v xml:space="preserve">SCHNEIDER </v>
      </c>
      <c r="F40" s="413"/>
      <c r="G40" s="238" t="s">
        <v>101</v>
      </c>
      <c r="H40" s="235"/>
      <c r="I40" s="239"/>
      <c r="J40" s="240"/>
      <c r="K40" s="241" t="s">
        <v>102</v>
      </c>
      <c r="L40" s="242"/>
      <c r="M40" s="260"/>
      <c r="P40" s="194"/>
      <c r="Q40" s="194"/>
      <c r="R40" s="244"/>
    </row>
    <row r="41" spans="1:18" x14ac:dyDescent="0.25">
      <c r="A41" s="245" t="s">
        <v>103</v>
      </c>
      <c r="B41" s="246"/>
      <c r="C41" s="247"/>
      <c r="D41" s="248">
        <v>2</v>
      </c>
      <c r="E41" s="405" t="str">
        <f>IF(D41&gt;$R$47,0,UPPER(VLOOKUP(D41,'Fiú 1 kcs. B ELO'!$A$7:$Q$134,2)))</f>
        <v>BÉKÉSI</v>
      </c>
      <c r="F41" s="405"/>
      <c r="G41" s="249" t="s">
        <v>104</v>
      </c>
      <c r="H41" s="250"/>
      <c r="I41" s="251"/>
      <c r="J41" s="252"/>
      <c r="K41" s="253"/>
      <c r="L41" s="222"/>
      <c r="M41" s="254"/>
      <c r="P41" s="244"/>
      <c r="Q41" s="255"/>
      <c r="R41" s="244"/>
    </row>
    <row r="42" spans="1:18" x14ac:dyDescent="0.25">
      <c r="A42" s="256"/>
      <c r="B42" s="257"/>
      <c r="C42" s="258"/>
      <c r="D42" s="248"/>
      <c r="E42" s="259"/>
      <c r="F42" s="208"/>
      <c r="G42" s="249" t="s">
        <v>105</v>
      </c>
      <c r="H42" s="250"/>
      <c r="I42" s="251"/>
      <c r="J42" s="252"/>
      <c r="K42" s="241" t="s">
        <v>106</v>
      </c>
      <c r="L42" s="242"/>
      <c r="M42" s="260"/>
      <c r="P42" s="194"/>
      <c r="Q42" s="194"/>
      <c r="R42" s="244"/>
    </row>
    <row r="43" spans="1:18" x14ac:dyDescent="0.25">
      <c r="A43" s="261"/>
      <c r="B43" s="262"/>
      <c r="C43" s="263"/>
      <c r="D43" s="248"/>
      <c r="E43" s="259"/>
      <c r="F43" s="208"/>
      <c r="G43" s="249" t="s">
        <v>107</v>
      </c>
      <c r="H43" s="250"/>
      <c r="I43" s="251"/>
      <c r="J43" s="252"/>
      <c r="K43" s="264"/>
      <c r="L43" s="208"/>
      <c r="M43" s="243"/>
      <c r="P43" s="244"/>
      <c r="Q43" s="255"/>
      <c r="R43" s="244"/>
    </row>
    <row r="44" spans="1:18" x14ac:dyDescent="0.25">
      <c r="A44" s="265"/>
      <c r="B44" s="49"/>
      <c r="C44" s="266"/>
      <c r="D44" s="248"/>
      <c r="E44" s="259"/>
      <c r="F44" s="208"/>
      <c r="G44" s="249" t="s">
        <v>108</v>
      </c>
      <c r="H44" s="250"/>
      <c r="I44" s="251"/>
      <c r="J44" s="252"/>
      <c r="K44" s="245"/>
      <c r="L44" s="222"/>
      <c r="M44" s="254"/>
      <c r="P44" s="244"/>
      <c r="Q44" s="255"/>
      <c r="R44" s="244"/>
    </row>
    <row r="45" spans="1:18" x14ac:dyDescent="0.25">
      <c r="A45" s="267"/>
      <c r="B45" s="14"/>
      <c r="C45" s="263"/>
      <c r="D45" s="248"/>
      <c r="E45" s="259"/>
      <c r="F45" s="208"/>
      <c r="G45" s="249" t="s">
        <v>109</v>
      </c>
      <c r="H45" s="250"/>
      <c r="I45" s="251"/>
      <c r="J45" s="252"/>
      <c r="K45" s="241" t="s">
        <v>33</v>
      </c>
      <c r="L45" s="242"/>
      <c r="M45" s="260"/>
      <c r="P45" s="194"/>
      <c r="Q45" s="194"/>
      <c r="R45" s="244"/>
    </row>
    <row r="46" spans="1:18" x14ac:dyDescent="0.25">
      <c r="A46" s="267"/>
      <c r="B46" s="14"/>
      <c r="C46" s="268"/>
      <c r="D46" s="248"/>
      <c r="E46" s="259"/>
      <c r="F46" s="208"/>
      <c r="G46" s="249" t="s">
        <v>110</v>
      </c>
      <c r="H46" s="250"/>
      <c r="I46" s="251"/>
      <c r="J46" s="252"/>
      <c r="K46" s="264"/>
      <c r="L46" s="208"/>
      <c r="M46" s="243"/>
      <c r="P46" s="244"/>
      <c r="Q46" s="255"/>
      <c r="R46" s="244"/>
    </row>
    <row r="47" spans="1:18" x14ac:dyDescent="0.25">
      <c r="A47" s="269"/>
      <c r="B47" s="270"/>
      <c r="C47" s="271"/>
      <c r="D47" s="272"/>
      <c r="E47" s="273"/>
      <c r="F47" s="222"/>
      <c r="G47" s="274" t="s">
        <v>111</v>
      </c>
      <c r="H47" s="246"/>
      <c r="I47" s="275"/>
      <c r="J47" s="276"/>
      <c r="K47" s="245">
        <f>L4</f>
        <v>0</v>
      </c>
      <c r="L47" s="222"/>
      <c r="M47" s="254"/>
      <c r="P47" s="244"/>
      <c r="Q47" s="255"/>
      <c r="R47" s="277">
        <f>MIN(4,'Fiú 1 kcs. B ELO'!Q5)</f>
        <v>4</v>
      </c>
    </row>
  </sheetData>
  <sheetProtection selectLockedCells="1" selectUnlockedCells="1"/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28" priority="4" stopIfTrue="1" operator="equal">
      <formula>"Bye"</formula>
    </cfRule>
  </conditionalFormatting>
  <conditionalFormatting sqref="I9">
    <cfRule type="expression" dxfId="27" priority="2" stopIfTrue="1">
      <formula>$S9&gt;=1</formula>
    </cfRule>
  </conditionalFormatting>
  <conditionalFormatting sqref="I17">
    <cfRule type="expression" dxfId="26" priority="1" stopIfTrue="1">
      <formula>$S17&gt;=1</formula>
    </cfRule>
  </conditionalFormatting>
  <conditionalFormatting sqref="R47">
    <cfRule type="expression" dxfId="25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38">
    <tabColor indexed="11"/>
  </sheetPr>
  <dimension ref="A1:AK49"/>
  <sheetViews>
    <sheetView showZeros="0" topLeftCell="A7" workbookViewId="0">
      <selection activeCell="M30" sqref="M30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Altalanos!$D$8</f>
        <v>Fiú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S3" s="191" t="s">
        <v>112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S4" s="204" t="s">
        <v>113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S5" s="207" t="s">
        <v>114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5</v>
      </c>
      <c r="C7" s="211">
        <f>IF($B7="","",VLOOKUP($B7,'Fiú 1 kcs. B ELO'!$A$7:$O$22,5))</f>
        <v>0</v>
      </c>
      <c r="D7" s="211">
        <f>IF($B7="","",VLOOKUP($B7,'Fiú 1 kcs. B ELO'!$A$7:$O$22,15))</f>
        <v>0</v>
      </c>
      <c r="E7" s="285" t="str">
        <f>UPPER(IF($B7="","",VLOOKUP($B7,'Fiú 1 kcs. B ELO'!$A$7:$O$22,2)))</f>
        <v xml:space="preserve">MÉSZÁROS </v>
      </c>
      <c r="F7" s="286"/>
      <c r="G7" s="285" t="str">
        <f>IF($B7="","",VLOOKUP($B7,'Fiú 1 kcs. B ELO'!$A$7:$O$22,3))</f>
        <v>Erik</v>
      </c>
      <c r="H7" s="286"/>
      <c r="I7" s="285" t="str">
        <f>IF($B7="","",VLOOKUP($B7,'Fiú 1 kcs. B ELO'!$A$7:$O$22,4))</f>
        <v>Balázs Győző Református Gimnázium, Egységes Művészeti Szakgimnázium és Magyar - Angol Két Tanítási Nyelvű Művészeti Általános Iskola, Alapfokú Művészetoktatási Iskola</v>
      </c>
      <c r="J7" s="208"/>
      <c r="K7" s="214"/>
      <c r="L7" s="215" t="str">
        <f>IF(K7="","",CONCATENATE(VLOOKUP($Y$3,$AB$1:$AK$1,K7)," pont"))</f>
        <v/>
      </c>
      <c r="M7" s="216"/>
      <c r="Q7" s="195" t="s">
        <v>69</v>
      </c>
      <c r="R7" s="281" t="s">
        <v>118</v>
      </c>
      <c r="S7" s="281" t="s">
        <v>125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Q8" s="203" t="s">
        <v>72</v>
      </c>
      <c r="R8" s="282" t="s">
        <v>119</v>
      </c>
      <c r="S8" s="282" t="s">
        <v>126</v>
      </c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/>
      <c r="C9" s="211" t="str">
        <f>IF($B9="","",VLOOKUP($B9,'Fiú 1 kcs. B ELO'!$A$7:$O$22,5))</f>
        <v/>
      </c>
      <c r="D9" s="211" t="str">
        <f>IF($B9="","",VLOOKUP($B9,'Fiú 1 kcs. B ELO'!$A$7:$O$22,15))</f>
        <v/>
      </c>
      <c r="E9" s="212" t="s">
        <v>295</v>
      </c>
      <c r="F9" s="213"/>
      <c r="G9" s="212" t="s">
        <v>218</v>
      </c>
      <c r="H9" s="213"/>
      <c r="I9" s="165" t="s">
        <v>275</v>
      </c>
      <c r="J9" s="208"/>
      <c r="K9" s="214"/>
      <c r="L9" s="215" t="str">
        <f>IF(K9="","",CONCATENATE(VLOOKUP($Y$3,$AB$1:$AK$1,K9)," pont"))</f>
        <v/>
      </c>
      <c r="M9" s="216"/>
      <c r="Q9" s="206" t="s">
        <v>82</v>
      </c>
      <c r="R9" s="287" t="s">
        <v>116</v>
      </c>
      <c r="S9" s="287" t="s">
        <v>127</v>
      </c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>
        <v>3</v>
      </c>
      <c r="C11" s="211">
        <f>IF($B11="","",VLOOKUP($B11,'Fiú 1 kcs. B ELO'!$A$7:$O$22,5))</f>
        <v>0</v>
      </c>
      <c r="D11" s="211">
        <f>IF($B11="","",VLOOKUP($B11,'Fiú 1 kcs. B ELO'!$A$7:$O$22,15))</f>
        <v>0</v>
      </c>
      <c r="E11" s="212" t="str">
        <f>UPPER(IF($B11="","",VLOOKUP($B11,'Fiú 1 kcs. B ELO'!$A$7:$O$22,2)))</f>
        <v xml:space="preserve">GYIMESI </v>
      </c>
      <c r="F11" s="213"/>
      <c r="G11" s="212" t="str">
        <f>IF($B11="","",VLOOKUP($B11,'Fiú 1 kcs. B ELO'!$A$7:$O$22,3))</f>
        <v>András</v>
      </c>
      <c r="H11" s="213"/>
      <c r="I11" s="212" t="str">
        <f>IF($B11="","",VLOOKUP($B11,'Fiú 1 kcs. B ELO'!$A$7:$O$22,4))</f>
        <v>Gyulai Római Katolikus Gimnázium, Általános Iskola, Óvoda és Kollégium</v>
      </c>
      <c r="J11" s="208"/>
      <c r="K11" s="214"/>
      <c r="L11" s="215" t="str">
        <f>IF(K11="","",CONCATENATE(VLOOKUP($Y$3,$AB$1:$AK$1,K11)," pont"))</f>
        <v/>
      </c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83" t="s">
        <v>115</v>
      </c>
      <c r="B13" s="284"/>
      <c r="C13" s="211" t="str">
        <f>IF($B13="","",VLOOKUP($B13,'Fiú 1 kcs. B ELO'!$A$7:$O$22,5))</f>
        <v/>
      </c>
      <c r="D13" s="211" t="str">
        <f>IF($B13="","",VLOOKUP($B13,'Fiú 1 kcs. B ELO'!$A$7:$O$22,15))</f>
        <v/>
      </c>
      <c r="E13" s="285" t="s">
        <v>296</v>
      </c>
      <c r="F13" s="286"/>
      <c r="G13" s="285" t="s">
        <v>215</v>
      </c>
      <c r="H13" s="286"/>
      <c r="I13" s="165" t="s">
        <v>192</v>
      </c>
      <c r="J13" s="208"/>
      <c r="K13" s="214"/>
      <c r="L13" s="215" t="str">
        <f>IF(K13="","",CONCATENATE(VLOOKUP($Y$3,$AB$1:$AK$1,K13)," pont"))</f>
        <v/>
      </c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9" t="s">
        <v>117</v>
      </c>
      <c r="B15" s="289">
        <v>2</v>
      </c>
      <c r="C15" s="211">
        <f>IF($B15="","",VLOOKUP($B15,'Fiú 1 kcs. B ELO'!$A$7:$O$22,5))</f>
        <v>0</v>
      </c>
      <c r="D15" s="211">
        <f>IF($B15="","",VLOOKUP($B15,'Fiú 1 kcs. B ELO'!$A$7:$O$22,15))</f>
        <v>0</v>
      </c>
      <c r="E15" s="212" t="str">
        <f>UPPER(IF($B15="","",VLOOKUP($B15,'Fiú 1 kcs. B ELO'!$A$7:$O$22,2)))</f>
        <v>BÉKÉSI</v>
      </c>
      <c r="F15" s="213"/>
      <c r="G15" s="212" t="str">
        <f>IF($B15="","",VLOOKUP($B15,'Fiú 1 kcs. B ELO'!$A$7:$O$22,3))</f>
        <v>Ádám</v>
      </c>
      <c r="H15" s="213"/>
      <c r="I15" s="212" t="str">
        <f>IF($B15="","",VLOOKUP($B15,'Fiú 1 kcs. B ELO'!$A$7:$O$22,4))</f>
        <v>Bólyi Általános Iskola és Alapfokú Művészeti Iskola</v>
      </c>
      <c r="J15" s="208"/>
      <c r="K15" s="214"/>
      <c r="L15" s="215" t="str">
        <f>IF(K15="","",CONCATENATE(VLOOKUP($Y$3,$AB$1:$AK$1,K15)," pont"))</f>
        <v/>
      </c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>
        <v>14</v>
      </c>
      <c r="C17" s="211">
        <f>IF($B17="","",VLOOKUP($B17,'Fiú 1 kcs. B ELO'!$A$7:$O$22,5))</f>
        <v>0</v>
      </c>
      <c r="D17" s="211">
        <f>IF($B17="","",VLOOKUP($B17,'Fiú 1 kcs. B ELO'!$A$7:$O$22,15))</f>
        <v>0</v>
      </c>
      <c r="E17" s="212" t="str">
        <f>UPPER(IF($B17="","",VLOOKUP($B17,'Fiú 1 kcs. B ELO'!$A$7:$O$22,2)))</f>
        <v>PAPP</v>
      </c>
      <c r="F17" s="213"/>
      <c r="G17" s="212" t="str">
        <f>IF($B17="","",VLOOKUP($B17,'Fiú 1 kcs. B ELO'!$A$7:$O$22,3))</f>
        <v>Milán</v>
      </c>
      <c r="H17" s="213"/>
      <c r="I17" s="212" t="str">
        <f>IF($B17="","",VLOOKUP($B17,'Fiú 1 kcs. B ELO'!$A$7:$O$22,4))</f>
        <v>Jászberényi Nagyboldogasszony Katolikus Óvoda, Kéttannyelvű Általános Iskola és Gimnázium</v>
      </c>
      <c r="J17" s="208"/>
      <c r="K17" s="214"/>
      <c r="L17" s="215" t="str">
        <f>IF(K17="","",CONCATENATE(VLOOKUP($Y$3,$AB$1:$AK$1,K17)," pont"))</f>
        <v/>
      </c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9"/>
      <c r="B18" s="288"/>
      <c r="C18" s="218"/>
      <c r="D18" s="218"/>
      <c r="E18" s="218"/>
      <c r="F18" s="218"/>
      <c r="G18" s="218"/>
      <c r="H18" s="218"/>
      <c r="I18" s="218"/>
      <c r="J18" s="208"/>
      <c r="K18" s="209"/>
      <c r="L18" s="209"/>
      <c r="M18" s="219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09" t="s">
        <v>120</v>
      </c>
      <c r="B19" s="289"/>
      <c r="C19" s="211" t="str">
        <f>IF($B19="","",VLOOKUP($B19,'Fiú 1 kcs. B ELO'!$A$7:$O$22,5))</f>
        <v/>
      </c>
      <c r="D19" s="211" t="str">
        <f>IF($B19="","",VLOOKUP($B19,'Fiú 1 kcs. B ELO'!$A$7:$O$22,15))</f>
        <v/>
      </c>
      <c r="E19" s="212" t="str">
        <f>UPPER(IF($B19="","",VLOOKUP($B19,'Fiú 1 kcs. B ELO'!$A$7:$O$22,2)))</f>
        <v/>
      </c>
      <c r="F19" s="213"/>
      <c r="G19" s="212" t="str">
        <f>IF($B19="","",VLOOKUP($B19,'Fiú 1 kcs. B ELO'!$A$7:$O$22,3))</f>
        <v/>
      </c>
      <c r="H19" s="213"/>
      <c r="I19" s="212" t="str">
        <f>IF($B19="","",VLOOKUP($B19,'Fiú 1 kcs. B ELO'!$A$7:$O$22,4))</f>
        <v/>
      </c>
      <c r="J19" s="208"/>
      <c r="K19" s="214"/>
      <c r="L19" s="215" t="str">
        <f>IF(K19="","",CONCATENATE(VLOOKUP($Y$3,$AB$1:$AK$1,K19)," pont"))</f>
        <v/>
      </c>
      <c r="M19" s="216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x14ac:dyDescent="0.25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08"/>
      <c r="B22" s="414"/>
      <c r="C22" s="414"/>
      <c r="D22" s="415" t="str">
        <f>E7</f>
        <v xml:space="preserve">MÉSZÁROS </v>
      </c>
      <c r="E22" s="415"/>
      <c r="F22" s="415" t="str">
        <f>E9</f>
        <v>ECSŐDI</v>
      </c>
      <c r="G22" s="415"/>
      <c r="H22" s="415" t="str">
        <f>E11</f>
        <v xml:space="preserve">GYIMESI </v>
      </c>
      <c r="I22" s="415"/>
      <c r="J22" s="208"/>
      <c r="K22" s="208"/>
      <c r="L22" s="208"/>
      <c r="M22" s="290" t="s">
        <v>79</v>
      </c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ht="18.75" customHeight="1" x14ac:dyDescent="0.25">
      <c r="A23" s="221" t="s">
        <v>68</v>
      </c>
      <c r="B23" s="406" t="str">
        <f>E7</f>
        <v xml:space="preserve">MÉSZÁROS </v>
      </c>
      <c r="C23" s="406"/>
      <c r="D23" s="409"/>
      <c r="E23" s="409"/>
      <c r="F23" s="407" t="s">
        <v>321</v>
      </c>
      <c r="G23" s="408"/>
      <c r="H23" s="407" t="s">
        <v>312</v>
      </c>
      <c r="I23" s="408"/>
      <c r="J23" s="208"/>
      <c r="K23" s="208"/>
      <c r="L23" s="208"/>
      <c r="M23" s="291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ht="18.75" customHeight="1" x14ac:dyDescent="0.25">
      <c r="A24" s="221" t="s">
        <v>88</v>
      </c>
      <c r="B24" s="406" t="str">
        <f>E9</f>
        <v>ECSŐDI</v>
      </c>
      <c r="C24" s="406"/>
      <c r="D24" s="407" t="s">
        <v>322</v>
      </c>
      <c r="E24" s="408"/>
      <c r="F24" s="409"/>
      <c r="G24" s="409"/>
      <c r="H24" s="407" t="s">
        <v>316</v>
      </c>
      <c r="I24" s="408"/>
      <c r="J24" s="208"/>
      <c r="K24" s="208"/>
      <c r="L24" s="208"/>
      <c r="M24" s="291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ht="18.75" customHeight="1" x14ac:dyDescent="0.25">
      <c r="A25" s="221" t="s">
        <v>91</v>
      </c>
      <c r="B25" s="406" t="str">
        <f>E11</f>
        <v xml:space="preserve">GYIMESI </v>
      </c>
      <c r="C25" s="406"/>
      <c r="D25" s="407" t="s">
        <v>311</v>
      </c>
      <c r="E25" s="408"/>
      <c r="F25" s="407" t="s">
        <v>315</v>
      </c>
      <c r="G25" s="408"/>
      <c r="H25" s="409"/>
      <c r="I25" s="409"/>
      <c r="J25" s="208"/>
      <c r="K25" s="208"/>
      <c r="L25" s="208"/>
      <c r="M25" s="291">
        <v>1</v>
      </c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92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ht="18.75" customHeight="1" x14ac:dyDescent="0.25">
      <c r="A27" s="208"/>
      <c r="B27" s="414"/>
      <c r="C27" s="414"/>
      <c r="D27" s="415" t="str">
        <f>E13</f>
        <v>MAKAI</v>
      </c>
      <c r="E27" s="415"/>
      <c r="F27" s="415" t="str">
        <f>E15</f>
        <v>BÉKÉSI</v>
      </c>
      <c r="G27" s="415"/>
      <c r="H27" s="415" t="str">
        <f>E17</f>
        <v>PAPP</v>
      </c>
      <c r="I27" s="415"/>
      <c r="J27" s="415" t="str">
        <f>E19</f>
        <v/>
      </c>
      <c r="K27" s="415"/>
      <c r="L27" s="208"/>
      <c r="M27" s="292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221" t="s">
        <v>115</v>
      </c>
      <c r="B28" s="406" t="str">
        <f>E13</f>
        <v>MAKAI</v>
      </c>
      <c r="C28" s="406"/>
      <c r="D28" s="409"/>
      <c r="E28" s="409"/>
      <c r="F28" s="407" t="s">
        <v>307</v>
      </c>
      <c r="G28" s="408"/>
      <c r="H28" s="407" t="s">
        <v>326</v>
      </c>
      <c r="I28" s="408"/>
      <c r="J28" s="415"/>
      <c r="K28" s="415"/>
      <c r="L28" s="208"/>
      <c r="M28" s="291"/>
    </row>
    <row r="29" spans="1:37" ht="18.75" customHeight="1" x14ac:dyDescent="0.25">
      <c r="A29" s="221" t="s">
        <v>117</v>
      </c>
      <c r="B29" s="406" t="str">
        <f>E15</f>
        <v>BÉKÉSI</v>
      </c>
      <c r="C29" s="406"/>
      <c r="D29" s="407" t="s">
        <v>308</v>
      </c>
      <c r="E29" s="408"/>
      <c r="F29" s="409"/>
      <c r="G29" s="409"/>
      <c r="H29" s="407" t="s">
        <v>318</v>
      </c>
      <c r="I29" s="408"/>
      <c r="J29" s="422"/>
      <c r="K29" s="422"/>
      <c r="L29" s="208"/>
      <c r="M29" s="291"/>
    </row>
    <row r="30" spans="1:37" ht="18.75" customHeight="1" x14ac:dyDescent="0.25">
      <c r="A30" s="221" t="s">
        <v>120</v>
      </c>
      <c r="B30" s="406" t="str">
        <f>E17</f>
        <v>PAPP</v>
      </c>
      <c r="C30" s="406"/>
      <c r="D30" s="407" t="s">
        <v>325</v>
      </c>
      <c r="E30" s="408"/>
      <c r="F30" s="407" t="s">
        <v>317</v>
      </c>
      <c r="G30" s="408"/>
      <c r="H30" s="409"/>
      <c r="I30" s="409"/>
      <c r="J30" s="422"/>
      <c r="K30" s="422"/>
      <c r="L30" s="208"/>
      <c r="M30" s="291">
        <v>1</v>
      </c>
    </row>
    <row r="31" spans="1:37" ht="18.75" customHeight="1" x14ac:dyDescent="0.25">
      <c r="A31" s="221" t="s">
        <v>128</v>
      </c>
      <c r="B31" s="406" t="str">
        <f>E19</f>
        <v/>
      </c>
      <c r="C31" s="406"/>
      <c r="D31" s="408"/>
      <c r="E31" s="408"/>
      <c r="F31" s="408"/>
      <c r="G31" s="408"/>
      <c r="H31" s="425"/>
      <c r="I31" s="425"/>
      <c r="J31" s="423"/>
      <c r="K31" s="423"/>
      <c r="L31" s="208"/>
      <c r="M31" s="291"/>
    </row>
    <row r="32" spans="1:37" ht="18.75" customHeight="1" x14ac:dyDescent="0.25">
      <c r="A32" s="293"/>
      <c r="B32" s="294"/>
      <c r="C32" s="294"/>
      <c r="D32" s="293"/>
      <c r="E32" s="293"/>
      <c r="F32" s="293"/>
      <c r="G32" s="293"/>
      <c r="H32" s="293"/>
      <c r="I32" s="293"/>
      <c r="J32" s="208"/>
      <c r="K32" s="208"/>
      <c r="L32" s="208"/>
      <c r="M32" s="295"/>
    </row>
    <row r="33" spans="1:18" x14ac:dyDescent="0.25">
      <c r="A33" s="208"/>
      <c r="B33" s="208"/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208"/>
    </row>
    <row r="34" spans="1:18" x14ac:dyDescent="0.25">
      <c r="A34" s="208" t="s">
        <v>121</v>
      </c>
      <c r="B34" s="208"/>
      <c r="C34" s="411" t="str">
        <f>IF(M23=1,B23,IF(M24=1,B24,IF(M25=1,B25,"")))</f>
        <v xml:space="preserve">GYIMESI </v>
      </c>
      <c r="D34" s="411"/>
      <c r="E34" s="209" t="s">
        <v>122</v>
      </c>
      <c r="F34" s="411" t="str">
        <f>IF(M28=1,B28,IF(M29=1,B29,IF(M30=1,B30,IF(M31=1,B31,""))))</f>
        <v>PAPP</v>
      </c>
      <c r="G34" s="411"/>
      <c r="H34" s="208"/>
      <c r="I34" s="222"/>
      <c r="J34" s="208"/>
      <c r="K34" s="208"/>
      <c r="L34" s="208"/>
      <c r="M34" s="208"/>
    </row>
    <row r="35" spans="1:18" x14ac:dyDescent="0.25">
      <c r="A35" s="208"/>
      <c r="B35" s="208"/>
      <c r="C35" s="208"/>
      <c r="D35" s="208"/>
      <c r="E35" s="208"/>
      <c r="F35" s="209"/>
      <c r="G35" s="209"/>
      <c r="H35" s="208"/>
      <c r="I35" s="208"/>
      <c r="J35" s="208"/>
      <c r="K35" s="208"/>
      <c r="L35" s="208"/>
      <c r="M35" s="208"/>
    </row>
    <row r="36" spans="1:18" x14ac:dyDescent="0.25">
      <c r="A36" s="208" t="s">
        <v>123</v>
      </c>
      <c r="B36" s="208"/>
      <c r="C36" s="411" t="str">
        <f>IF(M23=2,B23,IF(M24=2,B24,IF(M25=2,B25,"")))</f>
        <v/>
      </c>
      <c r="D36" s="411"/>
      <c r="E36" s="209" t="s">
        <v>122</v>
      </c>
      <c r="F36" s="411" t="str">
        <f>IF(M28=2,B28,IF(M29=2,B29,IF(M30=2,B30,IF(M31=2,B31,""))))</f>
        <v/>
      </c>
      <c r="G36" s="411"/>
      <c r="H36" s="208"/>
      <c r="I36" s="222"/>
      <c r="J36" s="208"/>
      <c r="K36" s="208"/>
      <c r="L36" s="208"/>
      <c r="M36" s="208"/>
    </row>
    <row r="37" spans="1:18" x14ac:dyDescent="0.25">
      <c r="A37" s="208"/>
      <c r="B37" s="208"/>
      <c r="C37" s="209"/>
      <c r="D37" s="209"/>
      <c r="E37" s="209"/>
      <c r="F37" s="209"/>
      <c r="G37" s="209"/>
      <c r="H37" s="208"/>
      <c r="I37" s="208"/>
      <c r="J37" s="208"/>
      <c r="K37" s="208"/>
      <c r="L37" s="208"/>
      <c r="M37" s="208"/>
    </row>
    <row r="38" spans="1:18" x14ac:dyDescent="0.25">
      <c r="A38" s="208" t="s">
        <v>124</v>
      </c>
      <c r="B38" s="208"/>
      <c r="C38" s="411" t="str">
        <f>IF(M23=3,B23,IF(M24=3,B24,IF(M25=3,B25,"")))</f>
        <v/>
      </c>
      <c r="D38" s="411"/>
      <c r="E38" s="209" t="s">
        <v>122</v>
      </c>
      <c r="F38" s="411" t="str">
        <f>IF(M28=3,B28,IF(M29=3,B29,IF(M30=3,B30,IF(M31=3,B31,""))))</f>
        <v/>
      </c>
      <c r="G38" s="411"/>
      <c r="H38" s="208"/>
      <c r="I38" s="222"/>
      <c r="J38" s="208"/>
      <c r="K38" s="208"/>
      <c r="L38" s="208"/>
      <c r="M38" s="208"/>
    </row>
    <row r="39" spans="1:18" x14ac:dyDescent="0.25">
      <c r="A39" s="208"/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208"/>
    </row>
    <row r="40" spans="1:18" x14ac:dyDescent="0.25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22"/>
      <c r="M40" s="208"/>
    </row>
    <row r="41" spans="1:18" x14ac:dyDescent="0.25">
      <c r="A41" s="223" t="s">
        <v>77</v>
      </c>
      <c r="B41" s="224"/>
      <c r="C41" s="225"/>
      <c r="D41" s="226" t="s">
        <v>95</v>
      </c>
      <c r="E41" s="227" t="s">
        <v>96</v>
      </c>
      <c r="F41" s="228"/>
      <c r="G41" s="226" t="s">
        <v>95</v>
      </c>
      <c r="H41" s="227" t="s">
        <v>97</v>
      </c>
      <c r="I41" s="229"/>
      <c r="J41" s="227" t="s">
        <v>98</v>
      </c>
      <c r="K41" s="230" t="s">
        <v>99</v>
      </c>
      <c r="L41" s="30"/>
      <c r="M41" s="228"/>
      <c r="P41" s="233"/>
      <c r="Q41" s="233"/>
      <c r="R41" s="193"/>
    </row>
    <row r="42" spans="1:18" x14ac:dyDescent="0.25">
      <c r="A42" s="234" t="s">
        <v>100</v>
      </c>
      <c r="B42" s="235"/>
      <c r="C42" s="236"/>
      <c r="D42" s="237">
        <v>1</v>
      </c>
      <c r="E42" s="413" t="str">
        <f>IF(D42&gt;$R$44,0,UPPER(VLOOKUP(D42,'Fiú 1 kcs. B ELO'!$A$7:$Q$134,2)))</f>
        <v xml:space="preserve">SCHNEIDER </v>
      </c>
      <c r="F42" s="413"/>
      <c r="G42" s="238" t="s">
        <v>101</v>
      </c>
      <c r="H42" s="235"/>
      <c r="I42" s="239"/>
      <c r="J42" s="240"/>
      <c r="K42" s="241" t="s">
        <v>102</v>
      </c>
      <c r="L42" s="242"/>
      <c r="M42" s="260"/>
      <c r="P42" s="194"/>
      <c r="Q42" s="194"/>
      <c r="R42" s="244"/>
    </row>
    <row r="43" spans="1:18" x14ac:dyDescent="0.25">
      <c r="A43" s="245" t="s">
        <v>103</v>
      </c>
      <c r="B43" s="246"/>
      <c r="C43" s="247"/>
      <c r="D43" s="248">
        <v>2</v>
      </c>
      <c r="E43" s="405" t="str">
        <f>IF(D43&gt;$R$44,0,UPPER(VLOOKUP(D43,'Fiú 1 kcs. B ELO'!$A$7:$Q$134,2)))</f>
        <v>BÉKÉSI</v>
      </c>
      <c r="F43" s="405"/>
      <c r="G43" s="249" t="s">
        <v>104</v>
      </c>
      <c r="H43" s="250"/>
      <c r="I43" s="251"/>
      <c r="J43" s="252"/>
      <c r="K43" s="253"/>
      <c r="L43" s="222"/>
      <c r="M43" s="254"/>
      <c r="P43" s="244"/>
      <c r="Q43" s="255"/>
      <c r="R43" s="244"/>
    </row>
    <row r="44" spans="1:18" x14ac:dyDescent="0.25">
      <c r="A44" s="256"/>
      <c r="B44" s="257"/>
      <c r="C44" s="258"/>
      <c r="D44" s="248"/>
      <c r="E44" s="259"/>
      <c r="F44" s="208"/>
      <c r="G44" s="249" t="s">
        <v>105</v>
      </c>
      <c r="H44" s="250"/>
      <c r="I44" s="251"/>
      <c r="J44" s="252"/>
      <c r="K44" s="241" t="s">
        <v>106</v>
      </c>
      <c r="L44" s="242"/>
      <c r="M44" s="260"/>
      <c r="P44" s="194"/>
      <c r="Q44" s="194"/>
      <c r="R44" s="277">
        <f>MIN(4,'Fiú 1 kcs. B ELO'!Q2)</f>
        <v>4</v>
      </c>
    </row>
    <row r="45" spans="1:18" x14ac:dyDescent="0.25">
      <c r="A45" s="261"/>
      <c r="B45" s="262"/>
      <c r="C45" s="263"/>
      <c r="D45" s="248"/>
      <c r="E45" s="259"/>
      <c r="F45" s="208"/>
      <c r="G45" s="249" t="s">
        <v>107</v>
      </c>
      <c r="H45" s="250"/>
      <c r="I45" s="251"/>
      <c r="J45" s="252"/>
      <c r="K45" s="264"/>
      <c r="L45" s="208"/>
      <c r="M45" s="243"/>
      <c r="P45" s="244"/>
      <c r="Q45" s="255"/>
      <c r="R45" s="244"/>
    </row>
    <row r="46" spans="1:18" x14ac:dyDescent="0.25">
      <c r="A46" s="265"/>
      <c r="B46" s="49"/>
      <c r="C46" s="266"/>
      <c r="D46" s="248"/>
      <c r="E46" s="259"/>
      <c r="F46" s="208"/>
      <c r="G46" s="249" t="s">
        <v>108</v>
      </c>
      <c r="H46" s="250"/>
      <c r="I46" s="251"/>
      <c r="J46" s="252"/>
      <c r="K46" s="245"/>
      <c r="L46" s="222"/>
      <c r="M46" s="254"/>
      <c r="P46" s="244"/>
      <c r="Q46" s="255"/>
      <c r="R46" s="244"/>
    </row>
    <row r="47" spans="1:18" x14ac:dyDescent="0.25">
      <c r="A47" s="267"/>
      <c r="B47" s="14"/>
      <c r="C47" s="263"/>
      <c r="D47" s="248"/>
      <c r="E47" s="259"/>
      <c r="F47" s="208"/>
      <c r="G47" s="249" t="s">
        <v>109</v>
      </c>
      <c r="H47" s="250"/>
      <c r="I47" s="251"/>
      <c r="J47" s="252"/>
      <c r="K47" s="241" t="s">
        <v>33</v>
      </c>
      <c r="L47" s="242"/>
      <c r="M47" s="260"/>
      <c r="P47" s="194"/>
      <c r="Q47" s="194"/>
      <c r="R47" s="244"/>
    </row>
    <row r="48" spans="1:18" x14ac:dyDescent="0.25">
      <c r="A48" s="267"/>
      <c r="B48" s="14"/>
      <c r="C48" s="268"/>
      <c r="D48" s="248"/>
      <c r="E48" s="259"/>
      <c r="F48" s="208"/>
      <c r="G48" s="249" t="s">
        <v>110</v>
      </c>
      <c r="H48" s="250"/>
      <c r="I48" s="251"/>
      <c r="J48" s="252"/>
      <c r="K48" s="264"/>
      <c r="L48" s="208"/>
      <c r="M48" s="243"/>
      <c r="P48" s="244"/>
      <c r="Q48" s="255"/>
      <c r="R48" s="244"/>
    </row>
    <row r="49" spans="1:18" x14ac:dyDescent="0.25">
      <c r="A49" s="269"/>
      <c r="B49" s="270"/>
      <c r="C49" s="271"/>
      <c r="D49" s="272"/>
      <c r="E49" s="273"/>
      <c r="F49" s="222"/>
      <c r="G49" s="274" t="s">
        <v>111</v>
      </c>
      <c r="H49" s="246"/>
      <c r="I49" s="275"/>
      <c r="J49" s="276"/>
      <c r="K49" s="245">
        <f>L4</f>
        <v>0</v>
      </c>
      <c r="L49" s="222"/>
      <c r="M49" s="254"/>
      <c r="P49" s="244"/>
      <c r="Q49" s="255"/>
      <c r="R49" s="277"/>
    </row>
  </sheetData>
  <sheetProtection selectLockedCells="1" selectUnlockedCells="1"/>
  <mergeCells count="51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J31:K31"/>
    <mergeCell ref="C34:D34"/>
    <mergeCell ref="F34:G34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E43:F43"/>
    <mergeCell ref="B31:C31"/>
    <mergeCell ref="D31:E31"/>
    <mergeCell ref="F31:G31"/>
    <mergeCell ref="H31:I31"/>
    <mergeCell ref="C36:D36"/>
    <mergeCell ref="F36:G36"/>
    <mergeCell ref="C38:D38"/>
    <mergeCell ref="F38:G38"/>
    <mergeCell ref="E42:F42"/>
  </mergeCells>
  <conditionalFormatting sqref="E7 E9 E11 E13 E15 E17 E19">
    <cfRule type="cellIs" dxfId="24" priority="4" stopIfTrue="1" operator="equal">
      <formula>"Bye"</formula>
    </cfRule>
  </conditionalFormatting>
  <conditionalFormatting sqref="I9">
    <cfRule type="expression" dxfId="23" priority="2" stopIfTrue="1">
      <formula>$S9&gt;=1</formula>
    </cfRule>
  </conditionalFormatting>
  <conditionalFormatting sqref="I13">
    <cfRule type="expression" dxfId="22" priority="1" stopIfTrue="1">
      <formula>$S13&gt;=1</formula>
    </cfRule>
  </conditionalFormatting>
  <conditionalFormatting sqref="R44 R49">
    <cfRule type="expression" dxfId="21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activeCellId="1" sqref="B25:D28 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6" ht="24.6" x14ac:dyDescent="0.3">
      <c r="A1" s="40" t="str">
        <f>Altalanos!$A$6</f>
        <v>Diákolimpia 2026</v>
      </c>
      <c r="B1" s="41"/>
      <c r="C1" s="41"/>
      <c r="D1" s="30"/>
      <c r="E1" s="30"/>
      <c r="F1" s="42"/>
      <c r="G1" s="30"/>
      <c r="H1" s="30"/>
      <c r="I1" s="30"/>
      <c r="J1" s="30"/>
      <c r="K1" s="30"/>
      <c r="L1" s="30"/>
      <c r="M1" s="30"/>
      <c r="N1" s="43"/>
    </row>
    <row r="2" spans="1:16" x14ac:dyDescent="0.25">
      <c r="A2" s="44"/>
      <c r="B2" s="45"/>
      <c r="C2" s="45"/>
      <c r="D2" s="30"/>
      <c r="E2" s="30"/>
      <c r="F2" s="30"/>
      <c r="G2" s="30"/>
      <c r="H2" s="30"/>
      <c r="I2" s="30"/>
      <c r="J2" s="30"/>
      <c r="K2" s="30"/>
      <c r="L2" s="30"/>
      <c r="M2" s="30"/>
      <c r="N2" s="42"/>
    </row>
    <row r="3" spans="1:16" ht="39.75" customHeight="1" x14ac:dyDescent="0.25">
      <c r="A3" s="46"/>
      <c r="B3" s="47" t="s">
        <v>21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  <c r="O3" s="52"/>
      <c r="P3" s="52"/>
    </row>
    <row r="4" spans="1:16" x14ac:dyDescent="0.25">
      <c r="A4" s="50" t="s">
        <v>22</v>
      </c>
      <c r="B4" s="48" t="s">
        <v>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54"/>
    </row>
    <row r="5" spans="1:16" ht="12.75" customHeight="1" x14ac:dyDescent="0.25">
      <c r="A5" s="55">
        <f>Altalanos!$A$10</f>
        <v>0</v>
      </c>
      <c r="B5" s="56">
        <f>Altalanos!$C$10</f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59"/>
      <c r="P5" s="59"/>
    </row>
    <row r="6" spans="1:16" ht="60" customHeight="1" x14ac:dyDescent="0.25">
      <c r="A6" s="420" t="s">
        <v>23</v>
      </c>
      <c r="B6" s="420"/>
      <c r="C6" s="60"/>
      <c r="D6" s="60"/>
      <c r="E6" s="60"/>
      <c r="F6" s="61"/>
      <c r="G6" s="62"/>
      <c r="H6" s="60"/>
      <c r="I6" s="61"/>
      <c r="J6" s="60"/>
      <c r="K6" s="60"/>
      <c r="L6" s="60"/>
      <c r="M6" s="60"/>
      <c r="N6" s="63"/>
      <c r="O6" s="52"/>
      <c r="P6" s="52"/>
    </row>
    <row r="7" spans="1:16" ht="13.5" hidden="1" customHeight="1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53"/>
      <c r="O7" s="54"/>
      <c r="P7" s="54"/>
    </row>
    <row r="8" spans="1:16" ht="12.75" hidden="1" customHeight="1" x14ac:dyDescent="0.25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7"/>
      <c r="O8" s="68"/>
      <c r="P8" s="68"/>
    </row>
    <row r="9" spans="1:16" hidden="1" x14ac:dyDescent="0.25">
      <c r="A9" s="69"/>
      <c r="B9" s="70"/>
      <c r="C9" s="71"/>
      <c r="D9" s="70"/>
      <c r="E9" s="70"/>
      <c r="F9" s="70"/>
      <c r="G9" s="70"/>
      <c r="H9" s="70"/>
      <c r="I9" s="70"/>
      <c r="J9" s="70"/>
      <c r="K9" s="70"/>
      <c r="L9" s="70"/>
      <c r="M9" s="70"/>
      <c r="N9" s="72"/>
      <c r="O9" s="54"/>
      <c r="P9" s="54"/>
    </row>
    <row r="10" spans="1:16" hidden="1" x14ac:dyDescent="0.25">
      <c r="A10" s="64"/>
      <c r="B10" s="6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54"/>
    </row>
    <row r="11" spans="1:16" ht="12.75" hidden="1" customHeight="1" x14ac:dyDescent="0.25">
      <c r="A11" s="73"/>
      <c r="B11" s="7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3"/>
      <c r="O11" s="59"/>
      <c r="P11" s="59"/>
    </row>
    <row r="12" spans="1:16" hidden="1" x14ac:dyDescent="0.25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3"/>
      <c r="O12" s="54"/>
      <c r="P12" s="54"/>
    </row>
    <row r="13" spans="1:16" ht="12.75" hidden="1" customHeight="1" x14ac:dyDescent="0.2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8"/>
      <c r="O13" s="68"/>
      <c r="P13" s="68"/>
    </row>
    <row r="14" spans="1:16" hidden="1" x14ac:dyDescent="0.25">
      <c r="A14" s="69"/>
      <c r="B14" s="70"/>
      <c r="C14" s="71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2"/>
      <c r="O14" s="54"/>
      <c r="P14" s="54"/>
    </row>
    <row r="15" spans="1:16" hidden="1" x14ac:dyDescent="0.25">
      <c r="A15" s="64"/>
      <c r="B15" s="6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  <c r="P15" s="54"/>
    </row>
    <row r="16" spans="1:16" hidden="1" x14ac:dyDescent="0.25">
      <c r="A16" s="73"/>
      <c r="B16" s="74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3"/>
      <c r="O16" s="54"/>
      <c r="P16" s="54"/>
    </row>
    <row r="17" spans="1:16" hidden="1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3"/>
      <c r="O17" s="54"/>
      <c r="P17" s="54"/>
    </row>
    <row r="18" spans="1:16" ht="12.75" hidden="1" customHeight="1" x14ac:dyDescent="0.2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8"/>
      <c r="O18" s="68"/>
      <c r="P18" s="68"/>
    </row>
    <row r="19" spans="1:16" ht="7.5" hidden="1" customHeight="1" x14ac:dyDescent="0.25">
      <c r="A19" s="75"/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O19" s="68"/>
      <c r="P19" s="68"/>
    </row>
    <row r="20" spans="1:16" x14ac:dyDescent="0.25">
      <c r="A20" s="76" t="s">
        <v>24</v>
      </c>
      <c r="B20" s="77"/>
      <c r="C20" s="71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2"/>
      <c r="O20" s="54"/>
      <c r="P20" s="54"/>
    </row>
    <row r="21" spans="1:16" x14ac:dyDescent="0.25">
      <c r="A21" s="78" t="s">
        <v>25</v>
      </c>
      <c r="B21" s="79" t="s">
        <v>26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80" t="s">
        <v>27</v>
      </c>
    </row>
    <row r="22" spans="1:16" ht="19.5" customHeight="1" x14ac:dyDescent="0.25">
      <c r="A22" s="81"/>
      <c r="B22" s="82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3"/>
      <c r="O22" s="54"/>
      <c r="P22" s="83" t="str">
        <f t="shared" ref="P22:P29" si="0">LEFT(B22,1)&amp;" "&amp;A22</f>
        <v xml:space="preserve"> </v>
      </c>
    </row>
    <row r="23" spans="1:16" ht="19.5" customHeight="1" x14ac:dyDescent="0.25">
      <c r="A23" s="81"/>
      <c r="B23" s="82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3"/>
      <c r="O23" s="54"/>
      <c r="P23" s="83" t="str">
        <f t="shared" si="0"/>
        <v xml:space="preserve"> </v>
      </c>
    </row>
    <row r="24" spans="1:16" ht="19.5" customHeight="1" x14ac:dyDescent="0.25">
      <c r="A24" s="81"/>
      <c r="B24" s="82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  <c r="N24" s="53"/>
      <c r="O24" s="54"/>
      <c r="P24" s="83" t="str">
        <f t="shared" si="0"/>
        <v xml:space="preserve"> </v>
      </c>
    </row>
    <row r="25" spans="1:16" ht="19.5" customHeight="1" x14ac:dyDescent="0.25">
      <c r="A25" s="81"/>
      <c r="B25" s="82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3"/>
      <c r="O25" s="52"/>
      <c r="P25" s="83" t="str">
        <f t="shared" si="0"/>
        <v xml:space="preserve"> </v>
      </c>
    </row>
    <row r="26" spans="1:16" ht="19.5" customHeight="1" x14ac:dyDescent="0.25">
      <c r="A26" s="81"/>
      <c r="B26" s="82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3"/>
      <c r="O26" s="52"/>
      <c r="P26" s="83" t="str">
        <f t="shared" si="0"/>
        <v xml:space="preserve"> </v>
      </c>
    </row>
    <row r="27" spans="1:16" ht="19.5" customHeight="1" x14ac:dyDescent="0.25">
      <c r="A27" s="81"/>
      <c r="B27" s="82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3"/>
      <c r="O27" s="52"/>
      <c r="P27" s="83" t="str">
        <f t="shared" si="0"/>
        <v xml:space="preserve"> </v>
      </c>
    </row>
    <row r="28" spans="1:16" ht="19.5" customHeight="1" x14ac:dyDescent="0.25">
      <c r="A28" s="81"/>
      <c r="B28" s="82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3"/>
      <c r="O28" s="52"/>
      <c r="P28" s="83" t="str">
        <f t="shared" si="0"/>
        <v xml:space="preserve"> </v>
      </c>
    </row>
    <row r="29" spans="1:16" ht="19.5" customHeight="1" x14ac:dyDescent="0.25">
      <c r="A29" s="84"/>
      <c r="B29" s="8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3"/>
      <c r="O29" s="52"/>
      <c r="P29" s="83" t="str">
        <f t="shared" si="0"/>
        <v xml:space="preserve"> </v>
      </c>
    </row>
    <row r="30" spans="1:16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86"/>
      <c r="P30" s="87" t="s">
        <v>28</v>
      </c>
    </row>
    <row r="31" spans="1:16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86"/>
    </row>
    <row r="32" spans="1:16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86"/>
    </row>
    <row r="33" spans="1:14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86"/>
    </row>
    <row r="34" spans="1:14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86"/>
    </row>
    <row r="35" spans="1:14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86"/>
    </row>
    <row r="36" spans="1:14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86"/>
    </row>
    <row r="37" spans="1:14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86"/>
    </row>
    <row r="38" spans="1:14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86"/>
    </row>
    <row r="39" spans="1:14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86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86"/>
    </row>
    <row r="41" spans="1:14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86"/>
    </row>
    <row r="42" spans="1:14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86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Munka59">
    <tabColor indexed="11"/>
  </sheetPr>
  <dimension ref="A1:AK53"/>
  <sheetViews>
    <sheetView showZeros="0" topLeftCell="A11" workbookViewId="0">
      <selection activeCell="M32" sqref="M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IF(Y5=1,CONCATENATE(VLOOKUP(Y3,AA16:AH30,2)),CONCATENATE(VLOOKUP(Y3,AA2:AK13,2)))</f>
        <v>#N/A</v>
      </c>
      <c r="AC1" s="181" t="e">
        <f>IF(Y5=1,CONCATENATE(VLOOKUP(Y3,AA16:AK30,3)),CONCATENATE(VLOOKUP(Y3,AA2:AK13,3)))</f>
        <v>#N/A</v>
      </c>
      <c r="AD1" s="181" t="e">
        <f>IF(Y5=1,CONCATENATE(VLOOKUP(Y3,AA16:AK30,4)),CONCATENATE(VLOOKUP(Y3,AA2:AK13,4)))</f>
        <v>#N/A</v>
      </c>
      <c r="AE1" s="181" t="e">
        <f>IF(Y5=1,CONCATENATE(VLOOKUP(Y3,AA16:AK30,5)),CONCATENATE(VLOOKUP(Y3,AA2:AK13,5)))</f>
        <v>#N/A</v>
      </c>
      <c r="AF1" s="181" t="e">
        <f>IF(Y5=1,CONCATENATE(VLOOKUP(Y3,AA16:AK30,6)),CONCATENATE(VLOOKUP(Y3,AA2:AK13,6)))</f>
        <v>#N/A</v>
      </c>
      <c r="AG1" s="181" t="e">
        <f>IF(Y5=1,CONCATENATE(VLOOKUP(Y3,AA16:AK30,7)),CONCATENATE(VLOOKUP(Y3,AA2:AK13,7)))</f>
        <v>#N/A</v>
      </c>
      <c r="AH1" s="181" t="e">
        <f>IF(Y5=1,CONCATENATE(VLOOKUP(Y3,AA16:AK30,8)),CONCATENATE(VLOOKUP(Y3,AA2:AK13,8)))</f>
        <v>#N/A</v>
      </c>
      <c r="AI1" s="181" t="e">
        <f>IF(Y5=1,CONCATENATE(VLOOKUP(Y3,AA16:AK30,9)),CONCATENATE(VLOOKUP(Y3,AA2:AK13,9)))</f>
        <v>#N/A</v>
      </c>
      <c r="AJ1" s="181" t="e">
        <f>IF(Y5=1,CONCATENATE(VLOOKUP(Y3,AA16:AK30,10)),CONCATENATE(VLOOKUP(Y3,AA2:AK13,10)))</f>
        <v>#N/A</v>
      </c>
      <c r="AK1" s="181" t="e">
        <f>IF(Y5=1,CONCATENATE(VLOOKUP(Y3,AA16:AK30,11)),CONCATENATE(VLOOKUP(Y3,AA2:AK13,11)))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Altalanos!$D$8</f>
        <v>Fiú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S3" s="191" t="s">
        <v>112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S4" s="204" t="s">
        <v>113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S5" s="207" t="s">
        <v>114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7</v>
      </c>
      <c r="C7" s="211">
        <f>IF($B7="","",VLOOKUP($B7,'Fiú 1 kcs. B ELO'!$A$7:$O$22,5))</f>
        <v>0</v>
      </c>
      <c r="D7" s="211">
        <f>IF($B7="","",VLOOKUP($B7,'Fiú 1 kcs. B ELO'!$A$7:$O$22,15))</f>
        <v>0</v>
      </c>
      <c r="E7" s="285" t="str">
        <f>UPPER(IF($B7="","",VLOOKUP($B7,'Fiú 1 kcs. B ELO'!$A$7:$O$22,2)))</f>
        <v>SZABADÍTS</v>
      </c>
      <c r="F7" s="286"/>
      <c r="G7" s="285" t="str">
        <f>IF($B7="","",VLOOKUP($B7,'Fiú 1 kcs. B ELO'!$A$7:$O$22,3))</f>
        <v>Bence</v>
      </c>
      <c r="H7" s="286"/>
      <c r="I7" s="285" t="str">
        <f>IF($B7="","",VLOOKUP($B7,'Fiú 1 kcs. B ELO'!$A$7:$O$22,4))</f>
        <v>Áldás Utcai Általános Iskola</v>
      </c>
      <c r="J7" s="208"/>
      <c r="K7" s="214"/>
      <c r="L7" s="215" t="str">
        <f>IF(K7="","",CONCATENATE(VLOOKUP($Y$3,$AB$1:$AK$1,K7)," pont"))</f>
        <v/>
      </c>
      <c r="M7" s="216"/>
      <c r="Q7" s="195" t="s">
        <v>69</v>
      </c>
      <c r="R7" s="281" t="s">
        <v>129</v>
      </c>
      <c r="S7" s="281" t="s">
        <v>130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Q8" s="203" t="s">
        <v>72</v>
      </c>
      <c r="R8" s="282" t="s">
        <v>126</v>
      </c>
      <c r="S8" s="282" t="s">
        <v>131</v>
      </c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>
        <v>1</v>
      </c>
      <c r="C9" s="211">
        <f>IF($B9="","",VLOOKUP($B9,'Fiú 1 kcs. B ELO'!$A$7:$O$22,5))</f>
        <v>0</v>
      </c>
      <c r="D9" s="211">
        <f>IF($B9="","",VLOOKUP($B9,'Fiú 1 kcs. B ELO'!$A$7:$O$22,15))</f>
        <v>0</v>
      </c>
      <c r="E9" s="212" t="str">
        <f>UPPER(IF($B9="","",VLOOKUP($B9,'Fiú 1 kcs. B ELO'!$A$7:$O$22,2)))</f>
        <v xml:space="preserve">SCHNEIDER </v>
      </c>
      <c r="F9" s="213"/>
      <c r="G9" s="212" t="str">
        <f>IF($B9="","",VLOOKUP($B9,'Fiú 1 kcs. B ELO'!$A$7:$O$22,3))</f>
        <v>Lóránt</v>
      </c>
      <c r="H9" s="213"/>
      <c r="I9" s="212" t="str">
        <f>IF($B9="","",VLOOKUP($B9,'Fiú 1 kcs. B ELO'!$A$7:$O$22,4))</f>
        <v>Bólyi Általános Iskola és Alapfokú Művészeti Iskola</v>
      </c>
      <c r="J9" s="208"/>
      <c r="K9" s="214"/>
      <c r="L9" s="215" t="str">
        <f>IF(K9="","",CONCATENATE(VLOOKUP($Y$3,$AB$1:$AK$1,K9)," pont"))</f>
        <v/>
      </c>
      <c r="M9" s="216"/>
      <c r="Q9" s="206" t="s">
        <v>82</v>
      </c>
      <c r="R9" s="287" t="s">
        <v>118</v>
      </c>
      <c r="S9" s="287" t="s">
        <v>132</v>
      </c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/>
      <c r="C11" s="211" t="str">
        <f>IF($B11="","",VLOOKUP($B11,'Fiú 1 kcs. B ELO'!$A$7:$O$22,5))</f>
        <v/>
      </c>
      <c r="D11" s="211" t="str">
        <f>IF($B11="","",VLOOKUP($B11,'Fiú 1 kcs. B ELO'!$A$7:$O$22,15))</f>
        <v/>
      </c>
      <c r="E11" s="212" t="s">
        <v>297</v>
      </c>
      <c r="F11" s="213"/>
      <c r="G11" s="212" t="s">
        <v>227</v>
      </c>
      <c r="H11" s="213"/>
      <c r="I11" s="165" t="s">
        <v>280</v>
      </c>
      <c r="J11" s="208"/>
      <c r="K11" s="214"/>
      <c r="L11" s="215" t="str">
        <f>IF(K11="","",CONCATENATE(VLOOKUP($Y$3,$AB$1:$AK$1,K11)," pont"))</f>
        <v/>
      </c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96" t="s">
        <v>115</v>
      </c>
      <c r="B13" s="297">
        <v>10</v>
      </c>
      <c r="C13" s="211">
        <f>IF($B13="","",VLOOKUP($B13,'Fiú 1 kcs. B ELO'!$A$7:$O$22,5))</f>
        <v>0</v>
      </c>
      <c r="D13" s="211">
        <f>IF($B13="","",VLOOKUP($B13,'Fiú 1 kcs. B ELO'!$A$7:$O$22,15))</f>
        <v>0</v>
      </c>
      <c r="E13" s="212" t="str">
        <f>UPPER(IF($B13="","",VLOOKUP($B13,'Fiú 1 kcs. B ELO'!$A$7:$O$22,2)))</f>
        <v xml:space="preserve">ANDRÁSIK </v>
      </c>
      <c r="F13" s="213"/>
      <c r="G13" s="212" t="str">
        <f>IF($B13="","",VLOOKUP($B13,'Fiú 1 kcs. B ELO'!$A$7:$O$22,3))</f>
        <v>Miklós</v>
      </c>
      <c r="H13" s="213"/>
      <c r="I13" s="212" t="str">
        <f>IF($B13="","",VLOOKUP($B13,'Fiú 1 kcs. B ELO'!$A$7:$O$22,4))</f>
        <v>Debreceni Egyetem Kossuth Lajos Gyakorló Gimnáziuma és Általános Iskolája</v>
      </c>
      <c r="J13" s="208"/>
      <c r="K13" s="214"/>
      <c r="L13" s="215" t="str">
        <f>IF(K13="","",CONCATENATE(VLOOKUP($Y$3,$AB$1:$AK$1,K13)," pont"))</f>
        <v/>
      </c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83" t="s">
        <v>117</v>
      </c>
      <c r="B15" s="298">
        <v>16</v>
      </c>
      <c r="C15" s="211">
        <f>IF($B15="","",VLOOKUP($B15,'Fiú 1 kcs. B ELO'!$A$7:$O$22,5))</f>
        <v>0</v>
      </c>
      <c r="D15" s="299">
        <f>IF($B15="","",VLOOKUP($B15,'Fiú 1 kcs. B ELO'!$A$7:$O$22,15))</f>
        <v>0</v>
      </c>
      <c r="E15" s="285" t="str">
        <f>UPPER(IF($B15="","",VLOOKUP($B15,'Fiú 1 kcs. B ELO'!$A$7:$O$22,2)))</f>
        <v>DÉVAI</v>
      </c>
      <c r="F15" s="286"/>
      <c r="G15" s="285" t="str">
        <f>IF($B15="","",VLOOKUP($B15,'Fiú 1 kcs. B ELO'!$A$7:$O$22,3))</f>
        <v>Levente</v>
      </c>
      <c r="H15" s="286"/>
      <c r="I15" s="285" t="str">
        <f>IF($B15="","",VLOOKUP($B15,'Fiú 1 kcs. B ELO'!$A$7:$O$22,4))</f>
        <v>Pittner Dénes Ált.Isk. és Alapfokú Művészeti Isk.</v>
      </c>
      <c r="J15" s="208"/>
      <c r="K15" s="214"/>
      <c r="L15" s="215" t="str">
        <f>IF(K15="","",CONCATENATE(VLOOKUP($Y$3,$AB$1:$AK$1,K15)," pont"))</f>
        <v/>
      </c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>
        <v>11</v>
      </c>
      <c r="C17" s="211">
        <f>IF($B17="","",VLOOKUP($B17,'Fiú 1 kcs. B ELO'!$A$7:$O$22,5))</f>
        <v>0</v>
      </c>
      <c r="D17" s="211">
        <f>IF($B17="","",VLOOKUP($B17,'Fiú 1 kcs. B ELO'!$A$7:$O$22,15))</f>
        <v>0</v>
      </c>
      <c r="E17" s="212" t="str">
        <f>UPPER(IF($B17="","",VLOOKUP($B17,'Fiú 1 kcs. B ELO'!$A$7:$O$22,2)))</f>
        <v xml:space="preserve">SZABÓ </v>
      </c>
      <c r="F17" s="213"/>
      <c r="G17" s="212" t="str">
        <f>IF($B17="","",VLOOKUP($B17,'Fiú 1 kcs. B ELO'!$A$7:$O$22,3))</f>
        <v>Barnabás</v>
      </c>
      <c r="H17" s="213"/>
      <c r="I17" s="212" t="str">
        <f>IF($B17="","",VLOOKUP($B17,'Fiú 1 kcs. B ELO'!$A$7:$O$22,4))</f>
        <v>Szent Imre Katolikus Általános Iskola és Jó Pásztor Óvoda, Alapfokú Művészeti Iskola</v>
      </c>
      <c r="J17" s="208"/>
      <c r="K17" s="214"/>
      <c r="L17" s="215" t="str">
        <f>IF(K17="","",CONCATENATE(VLOOKUP($Y$3,$AB$1:$AK$1,K17)," pont"))</f>
        <v/>
      </c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9"/>
      <c r="B18" s="288"/>
      <c r="C18" s="218"/>
      <c r="D18" s="218"/>
      <c r="E18" s="218"/>
      <c r="F18" s="218"/>
      <c r="G18" s="218"/>
      <c r="H18" s="218"/>
      <c r="I18" s="218"/>
      <c r="J18" s="208"/>
      <c r="K18" s="209"/>
      <c r="L18" s="209"/>
      <c r="M18" s="219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96" t="s">
        <v>128</v>
      </c>
      <c r="B19" s="289"/>
      <c r="C19" s="211" t="str">
        <f>IF($B19="","",VLOOKUP($B19,'Fiú 1 kcs. B ELO'!$A$7:$O$22,5))</f>
        <v/>
      </c>
      <c r="D19" s="211" t="str">
        <f>IF($B19="","",VLOOKUP($B19,'Fiú 1 kcs. B ELO'!$A$7:$O$22,15))</f>
        <v/>
      </c>
      <c r="E19" s="212" t="s">
        <v>298</v>
      </c>
      <c r="F19" s="213"/>
      <c r="G19" s="212" t="s">
        <v>285</v>
      </c>
      <c r="H19" s="213"/>
      <c r="I19" s="165" t="s">
        <v>286</v>
      </c>
      <c r="J19" s="208"/>
      <c r="K19" s="214"/>
      <c r="L19" s="215" t="str">
        <f>IF(K19="","",CONCATENATE(VLOOKUP($Y$3,$AB$1:$AK$1,K19)," pont"))</f>
        <v/>
      </c>
      <c r="M19" s="216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9"/>
      <c r="B20" s="288"/>
      <c r="C20" s="218"/>
      <c r="D20" s="218"/>
      <c r="E20" s="218"/>
      <c r="F20" s="218"/>
      <c r="G20" s="218"/>
      <c r="H20" s="218"/>
      <c r="I20" s="218"/>
      <c r="J20" s="208"/>
      <c r="K20" s="209"/>
      <c r="L20" s="209"/>
      <c r="M20" s="219"/>
      <c r="Y20" s="190"/>
      <c r="Z20" s="190"/>
      <c r="AA20" s="190" t="s">
        <v>74</v>
      </c>
      <c r="AB20" s="190">
        <v>200</v>
      </c>
      <c r="AC20" s="190">
        <v>150</v>
      </c>
      <c r="AD20" s="190">
        <v>130</v>
      </c>
      <c r="AE20" s="190">
        <v>110</v>
      </c>
      <c r="AF20" s="190">
        <v>95</v>
      </c>
      <c r="AG20" s="190">
        <v>80</v>
      </c>
      <c r="AH20" s="190">
        <v>70</v>
      </c>
      <c r="AI20" s="190">
        <v>60</v>
      </c>
      <c r="AJ20" s="190">
        <v>55</v>
      </c>
      <c r="AK20" s="190">
        <v>50</v>
      </c>
    </row>
    <row r="21" spans="1:37" x14ac:dyDescent="0.25">
      <c r="A21" s="296" t="s">
        <v>133</v>
      </c>
      <c r="B21" s="289">
        <v>4</v>
      </c>
      <c r="C21" s="211">
        <f>IF($B21="","",VLOOKUP($B21,'Fiú 1 kcs. B ELO'!$A$7:$O$22,5))</f>
        <v>0</v>
      </c>
      <c r="D21" s="211">
        <f>IF($B21="","",VLOOKUP($B21,'Fiú 1 kcs. B ELO'!$A$7:$O$22,15))</f>
        <v>0</v>
      </c>
      <c r="E21" s="212" t="str">
        <f>UPPER(IF($B21="","",VLOOKUP($B21,'Fiú 1 kcs. B ELO'!$A$7:$O$22,2)))</f>
        <v xml:space="preserve">SZŰCS </v>
      </c>
      <c r="F21" s="213"/>
      <c r="G21" s="212" t="str">
        <f>IF($B21="","",VLOOKUP($B21,'Fiú 1 kcs. B ELO'!$A$7:$O$22,3))</f>
        <v>Sámuel</v>
      </c>
      <c r="H21" s="213"/>
      <c r="I21" s="212" t="str">
        <f>IF($B21="","",VLOOKUP($B21,'Fiú 1 kcs. B ELO'!$A$7:$O$22,4))</f>
        <v>Mezőberényi Petőfi Sándor Evangélikus  Gimnázium, Kollégium és Általános Iskola</v>
      </c>
      <c r="J21" s="208"/>
      <c r="K21" s="214"/>
      <c r="L21" s="215" t="str">
        <f>IF(K21="","",CONCATENATE(VLOOKUP($Y$3,$AB$1:$AK$1,K21)," pont"))</f>
        <v/>
      </c>
      <c r="M21" s="216"/>
      <c r="Y21" s="190"/>
      <c r="Z21" s="190"/>
      <c r="AA21" s="190" t="s">
        <v>84</v>
      </c>
      <c r="AB21" s="190">
        <v>150</v>
      </c>
      <c r="AC21" s="190">
        <v>120</v>
      </c>
      <c r="AD21" s="190">
        <v>100</v>
      </c>
      <c r="AE21" s="190">
        <v>80</v>
      </c>
      <c r="AF21" s="190">
        <v>70</v>
      </c>
      <c r="AG21" s="190">
        <v>60</v>
      </c>
      <c r="AH21" s="190">
        <v>55</v>
      </c>
      <c r="AI21" s="190">
        <v>50</v>
      </c>
      <c r="AJ21" s="190">
        <v>45</v>
      </c>
      <c r="AK21" s="190">
        <v>40</v>
      </c>
    </row>
    <row r="22" spans="1:37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Y22" s="190"/>
      <c r="Z22" s="190"/>
      <c r="AA22" s="190" t="s">
        <v>85</v>
      </c>
      <c r="AB22" s="190">
        <v>120</v>
      </c>
      <c r="AC22" s="190">
        <v>90</v>
      </c>
      <c r="AD22" s="190">
        <v>65</v>
      </c>
      <c r="AE22" s="190">
        <v>55</v>
      </c>
      <c r="AF22" s="190">
        <v>50</v>
      </c>
      <c r="AG22" s="190">
        <v>45</v>
      </c>
      <c r="AH22" s="190">
        <v>40</v>
      </c>
      <c r="AI22" s="190">
        <v>35</v>
      </c>
      <c r="AJ22" s="190">
        <v>25</v>
      </c>
      <c r="AK22" s="190">
        <v>20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86</v>
      </c>
      <c r="AB23" s="190">
        <v>90</v>
      </c>
      <c r="AC23" s="190">
        <v>60</v>
      </c>
      <c r="AD23" s="190">
        <v>45</v>
      </c>
      <c r="AE23" s="190">
        <v>34</v>
      </c>
      <c r="AF23" s="190">
        <v>27</v>
      </c>
      <c r="AG23" s="190">
        <v>22</v>
      </c>
      <c r="AH23" s="190">
        <v>18</v>
      </c>
      <c r="AI23" s="190">
        <v>15</v>
      </c>
      <c r="AJ23" s="190">
        <v>12</v>
      </c>
      <c r="AK23" s="190">
        <v>9</v>
      </c>
    </row>
    <row r="24" spans="1:37" ht="18.75" customHeight="1" x14ac:dyDescent="0.25">
      <c r="A24" s="208"/>
      <c r="B24" s="414"/>
      <c r="C24" s="414"/>
      <c r="D24" s="415" t="str">
        <f>E7</f>
        <v>SZABADÍTS</v>
      </c>
      <c r="E24" s="415"/>
      <c r="F24" s="415" t="str">
        <f>E9</f>
        <v xml:space="preserve">SCHNEIDER </v>
      </c>
      <c r="G24" s="415"/>
      <c r="H24" s="415" t="str">
        <f>E11</f>
        <v>OROSZLÁN</v>
      </c>
      <c r="I24" s="415"/>
      <c r="J24" s="415" t="str">
        <f>E13</f>
        <v xml:space="preserve">ANDRÁSIK </v>
      </c>
      <c r="K24" s="415"/>
      <c r="L24" s="208"/>
      <c r="M24" s="290" t="s">
        <v>79</v>
      </c>
      <c r="Y24" s="190"/>
      <c r="Z24" s="190"/>
      <c r="AA24" s="190" t="s">
        <v>87</v>
      </c>
      <c r="AB24" s="190">
        <v>60</v>
      </c>
      <c r="AC24" s="190">
        <v>40</v>
      </c>
      <c r="AD24" s="190">
        <v>30</v>
      </c>
      <c r="AE24" s="190">
        <v>20</v>
      </c>
      <c r="AF24" s="190">
        <v>18</v>
      </c>
      <c r="AG24" s="190">
        <v>15</v>
      </c>
      <c r="AH24" s="190">
        <v>12</v>
      </c>
      <c r="AI24" s="190">
        <v>10</v>
      </c>
      <c r="AJ24" s="190">
        <v>8</v>
      </c>
      <c r="AK24" s="190">
        <v>6</v>
      </c>
    </row>
    <row r="25" spans="1:37" ht="18.75" customHeight="1" x14ac:dyDescent="0.25">
      <c r="A25" s="221" t="s">
        <v>68</v>
      </c>
      <c r="B25" s="406" t="str">
        <f>E7</f>
        <v>SZABADÍTS</v>
      </c>
      <c r="C25" s="406"/>
      <c r="D25" s="409"/>
      <c r="E25" s="409"/>
      <c r="F25" s="407" t="s">
        <v>329</v>
      </c>
      <c r="G25" s="408"/>
      <c r="H25" s="407" t="s">
        <v>306</v>
      </c>
      <c r="I25" s="408"/>
      <c r="J25" s="424" t="s">
        <v>319</v>
      </c>
      <c r="K25" s="425"/>
      <c r="L25" s="208"/>
      <c r="M25" s="291"/>
      <c r="Y25" s="190"/>
      <c r="Z25" s="190"/>
      <c r="AA25" s="190" t="s">
        <v>89</v>
      </c>
      <c r="AB25" s="190">
        <v>40</v>
      </c>
      <c r="AC25" s="190">
        <v>25</v>
      </c>
      <c r="AD25" s="190">
        <v>18</v>
      </c>
      <c r="AE25" s="190">
        <v>13</v>
      </c>
      <c r="AF25" s="190">
        <v>8</v>
      </c>
      <c r="AG25" s="190">
        <v>7</v>
      </c>
      <c r="AH25" s="190">
        <v>6</v>
      </c>
      <c r="AI25" s="190">
        <v>5</v>
      </c>
      <c r="AJ25" s="190">
        <v>4</v>
      </c>
      <c r="AK25" s="190">
        <v>3</v>
      </c>
    </row>
    <row r="26" spans="1:37" ht="18.75" customHeight="1" x14ac:dyDescent="0.25">
      <c r="A26" s="221" t="s">
        <v>88</v>
      </c>
      <c r="B26" s="406" t="str">
        <f>E9</f>
        <v xml:space="preserve">SCHNEIDER </v>
      </c>
      <c r="C26" s="406"/>
      <c r="D26" s="407" t="s">
        <v>330</v>
      </c>
      <c r="E26" s="408"/>
      <c r="F26" s="409"/>
      <c r="G26" s="409"/>
      <c r="H26" s="407" t="s">
        <v>326</v>
      </c>
      <c r="I26" s="408"/>
      <c r="J26" s="407" t="s">
        <v>326</v>
      </c>
      <c r="K26" s="408"/>
      <c r="L26" s="208"/>
      <c r="M26" s="291"/>
      <c r="Y26" s="190"/>
      <c r="Z26" s="190"/>
      <c r="AA26" s="190" t="s">
        <v>90</v>
      </c>
      <c r="AB26" s="190">
        <v>25</v>
      </c>
      <c r="AC26" s="190">
        <v>15</v>
      </c>
      <c r="AD26" s="190">
        <v>13</v>
      </c>
      <c r="AE26" s="190">
        <v>7</v>
      </c>
      <c r="AF26" s="190">
        <v>6</v>
      </c>
      <c r="AG26" s="190">
        <v>5</v>
      </c>
      <c r="AH26" s="190">
        <v>4</v>
      </c>
      <c r="AI26" s="190">
        <v>3</v>
      </c>
      <c r="AJ26" s="190">
        <v>2</v>
      </c>
      <c r="AK26" s="190">
        <v>1</v>
      </c>
    </row>
    <row r="27" spans="1:37" ht="18.75" customHeight="1" x14ac:dyDescent="0.25">
      <c r="A27" s="221" t="s">
        <v>91</v>
      </c>
      <c r="B27" s="406" t="str">
        <f>E11</f>
        <v>OROSZLÁN</v>
      </c>
      <c r="C27" s="406"/>
      <c r="D27" s="407" t="s">
        <v>305</v>
      </c>
      <c r="E27" s="408"/>
      <c r="F27" s="407" t="s">
        <v>325</v>
      </c>
      <c r="G27" s="408"/>
      <c r="H27" s="409"/>
      <c r="I27" s="409"/>
      <c r="J27" s="407" t="s">
        <v>308</v>
      </c>
      <c r="K27" s="408"/>
      <c r="L27" s="208"/>
      <c r="M27" s="291"/>
      <c r="Y27" s="190"/>
      <c r="Z27" s="190"/>
      <c r="AA27" s="190" t="s">
        <v>92</v>
      </c>
      <c r="AB27" s="190">
        <v>15</v>
      </c>
      <c r="AC27" s="190">
        <v>10</v>
      </c>
      <c r="AD27" s="190">
        <v>8</v>
      </c>
      <c r="AE27" s="190">
        <v>4</v>
      </c>
      <c r="AF27" s="190">
        <v>3</v>
      </c>
      <c r="AG27" s="190">
        <v>2</v>
      </c>
      <c r="AH27" s="190">
        <v>1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300" t="s">
        <v>115</v>
      </c>
      <c r="B28" s="406" t="str">
        <f>E13</f>
        <v xml:space="preserve">ANDRÁSIK </v>
      </c>
      <c r="C28" s="406"/>
      <c r="D28" s="407" t="s">
        <v>320</v>
      </c>
      <c r="E28" s="408"/>
      <c r="F28" s="407" t="s">
        <v>325</v>
      </c>
      <c r="G28" s="408"/>
      <c r="H28" s="424" t="s">
        <v>307</v>
      </c>
      <c r="I28" s="425"/>
      <c r="J28" s="409"/>
      <c r="K28" s="409"/>
      <c r="L28" s="208"/>
      <c r="M28" s="291">
        <v>1</v>
      </c>
      <c r="Y28" s="190"/>
      <c r="Z28" s="190"/>
      <c r="AA28" s="190" t="s">
        <v>92</v>
      </c>
      <c r="AB28" s="190">
        <v>15</v>
      </c>
      <c r="AC28" s="190">
        <v>10</v>
      </c>
      <c r="AD28" s="190">
        <v>8</v>
      </c>
      <c r="AE28" s="190">
        <v>4</v>
      </c>
      <c r="AF28" s="190">
        <v>3</v>
      </c>
      <c r="AG28" s="190">
        <v>2</v>
      </c>
      <c r="AH28" s="190">
        <v>1</v>
      </c>
      <c r="AI28" s="190">
        <v>0</v>
      </c>
      <c r="AJ28" s="190">
        <v>0</v>
      </c>
      <c r="AK28" s="190">
        <v>0</v>
      </c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92"/>
      <c r="Y29" s="190"/>
      <c r="Z29" s="190"/>
      <c r="AA29" s="190" t="s">
        <v>93</v>
      </c>
      <c r="AB29" s="190">
        <v>10</v>
      </c>
      <c r="AC29" s="190">
        <v>6</v>
      </c>
      <c r="AD29" s="190">
        <v>4</v>
      </c>
      <c r="AE29" s="190">
        <v>2</v>
      </c>
      <c r="AF29" s="190">
        <v>1</v>
      </c>
      <c r="AG29" s="190">
        <v>0</v>
      </c>
      <c r="AH29" s="190">
        <v>0</v>
      </c>
      <c r="AI29" s="190">
        <v>0</v>
      </c>
      <c r="AJ29" s="190">
        <v>0</v>
      </c>
      <c r="AK29" s="190">
        <v>0</v>
      </c>
    </row>
    <row r="30" spans="1:37" ht="18.75" customHeight="1" x14ac:dyDescent="0.25">
      <c r="A30" s="208"/>
      <c r="B30" s="414"/>
      <c r="C30" s="414"/>
      <c r="D30" s="415" t="str">
        <f>E15</f>
        <v>DÉVAI</v>
      </c>
      <c r="E30" s="415"/>
      <c r="F30" s="415" t="str">
        <f>E17</f>
        <v xml:space="preserve">SZABÓ </v>
      </c>
      <c r="G30" s="415"/>
      <c r="H30" s="415" t="str">
        <f>E19</f>
        <v>BOCSKAY</v>
      </c>
      <c r="I30" s="415"/>
      <c r="J30" s="415" t="str">
        <f>E21</f>
        <v xml:space="preserve">SZŰCS </v>
      </c>
      <c r="K30" s="415"/>
      <c r="L30" s="208"/>
      <c r="M30" s="292"/>
      <c r="Y30" s="190"/>
      <c r="Z30" s="190"/>
      <c r="AA30" s="190" t="s">
        <v>94</v>
      </c>
      <c r="AB30" s="190">
        <v>3</v>
      </c>
      <c r="AC30" s="190">
        <v>2</v>
      </c>
      <c r="AD30" s="190">
        <v>1</v>
      </c>
      <c r="AE30" s="190">
        <v>0</v>
      </c>
      <c r="AF30" s="190">
        <v>0</v>
      </c>
      <c r="AG30" s="190">
        <v>0</v>
      </c>
      <c r="AH30" s="190">
        <v>0</v>
      </c>
      <c r="AI30" s="190">
        <v>0</v>
      </c>
      <c r="AJ30" s="190">
        <v>0</v>
      </c>
      <c r="AK30" s="190">
        <v>0</v>
      </c>
    </row>
    <row r="31" spans="1:37" ht="18.75" customHeight="1" x14ac:dyDescent="0.25">
      <c r="A31" s="300" t="s">
        <v>117</v>
      </c>
      <c r="B31" s="406" t="str">
        <f>E15</f>
        <v>DÉVAI</v>
      </c>
      <c r="C31" s="406"/>
      <c r="D31" s="409"/>
      <c r="E31" s="409"/>
      <c r="F31" s="407" t="s">
        <v>308</v>
      </c>
      <c r="G31" s="408"/>
      <c r="H31" s="407" t="s">
        <v>330</v>
      </c>
      <c r="I31" s="408"/>
      <c r="J31" s="424" t="s">
        <v>304</v>
      </c>
      <c r="K31" s="425"/>
      <c r="L31" s="208"/>
      <c r="M31" s="291"/>
    </row>
    <row r="32" spans="1:37" ht="18.75" customHeight="1" x14ac:dyDescent="0.25">
      <c r="A32" s="300" t="s">
        <v>120</v>
      </c>
      <c r="B32" s="406" t="str">
        <f>E17</f>
        <v xml:space="preserve">SZABÓ </v>
      </c>
      <c r="C32" s="406"/>
      <c r="D32" s="407" t="s">
        <v>307</v>
      </c>
      <c r="E32" s="408"/>
      <c r="F32" s="409"/>
      <c r="G32" s="409"/>
      <c r="H32" s="407" t="s">
        <v>321</v>
      </c>
      <c r="I32" s="408"/>
      <c r="J32" s="407" t="s">
        <v>309</v>
      </c>
      <c r="K32" s="408"/>
      <c r="L32" s="208"/>
      <c r="M32" s="291">
        <v>1</v>
      </c>
    </row>
    <row r="33" spans="1:18" ht="18.75" customHeight="1" x14ac:dyDescent="0.25">
      <c r="A33" s="300" t="s">
        <v>128</v>
      </c>
      <c r="B33" s="406" t="str">
        <f>E19</f>
        <v>BOCSKAY</v>
      </c>
      <c r="C33" s="406"/>
      <c r="D33" s="407" t="s">
        <v>329</v>
      </c>
      <c r="E33" s="408"/>
      <c r="F33" s="407" t="s">
        <v>322</v>
      </c>
      <c r="G33" s="408"/>
      <c r="H33" s="409"/>
      <c r="I33" s="409"/>
      <c r="J33" s="407" t="s">
        <v>326</v>
      </c>
      <c r="K33" s="408"/>
      <c r="L33" s="208"/>
      <c r="M33" s="291"/>
    </row>
    <row r="34" spans="1:18" ht="18.75" customHeight="1" x14ac:dyDescent="0.25">
      <c r="A34" s="300" t="s">
        <v>133</v>
      </c>
      <c r="B34" s="406" t="str">
        <f>E21</f>
        <v xml:space="preserve">SZŰCS </v>
      </c>
      <c r="C34" s="406"/>
      <c r="D34" s="407" t="s">
        <v>303</v>
      </c>
      <c r="E34" s="408"/>
      <c r="F34" s="407" t="s">
        <v>310</v>
      </c>
      <c r="G34" s="408"/>
      <c r="H34" s="424" t="s">
        <v>325</v>
      </c>
      <c r="I34" s="425"/>
      <c r="J34" s="409"/>
      <c r="K34" s="409"/>
      <c r="L34" s="208"/>
      <c r="M34" s="291"/>
    </row>
    <row r="35" spans="1:18" ht="18.75" customHeight="1" x14ac:dyDescent="0.25">
      <c r="A35" s="293"/>
      <c r="B35" s="294"/>
      <c r="C35" s="294"/>
      <c r="D35" s="293"/>
      <c r="E35" s="293"/>
      <c r="F35" s="293"/>
      <c r="G35" s="293"/>
      <c r="H35" s="293"/>
      <c r="I35" s="293"/>
      <c r="J35" s="208"/>
      <c r="K35" s="208"/>
      <c r="L35" s="208"/>
      <c r="M35" s="295"/>
    </row>
    <row r="36" spans="1:18" x14ac:dyDescent="0.25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</row>
    <row r="37" spans="1:18" x14ac:dyDescent="0.25">
      <c r="A37" s="208" t="s">
        <v>121</v>
      </c>
      <c r="B37" s="208"/>
      <c r="C37" s="411" t="str">
        <f>IF(M25=1,B25,IF(M26=1,B26,IF(M27=1,B27,IF(M28=1,B28,""))))</f>
        <v xml:space="preserve">ANDRÁSIK </v>
      </c>
      <c r="D37" s="411"/>
      <c r="E37" s="209" t="s">
        <v>122</v>
      </c>
      <c r="F37" s="411" t="str">
        <f>IF(M31=1,B31,IF(M32=1,B32,IF(M33=1,B33,IF(M34=1,B34,""))))</f>
        <v xml:space="preserve">SZABÓ </v>
      </c>
      <c r="G37" s="411"/>
      <c r="H37" s="208"/>
      <c r="I37" s="222"/>
      <c r="J37" s="208"/>
      <c r="K37" s="208"/>
      <c r="L37" s="208"/>
      <c r="M37" s="208"/>
    </row>
    <row r="38" spans="1:18" x14ac:dyDescent="0.25">
      <c r="A38" s="208"/>
      <c r="B38" s="208"/>
      <c r="C38" s="208"/>
      <c r="D38" s="208"/>
      <c r="E38" s="208"/>
      <c r="F38" s="209"/>
      <c r="G38" s="209"/>
      <c r="H38" s="208"/>
      <c r="I38" s="208"/>
      <c r="J38" s="208"/>
      <c r="K38" s="208"/>
      <c r="L38" s="208"/>
      <c r="M38" s="208"/>
    </row>
    <row r="39" spans="1:18" x14ac:dyDescent="0.25">
      <c r="A39" s="208" t="s">
        <v>123</v>
      </c>
      <c r="B39" s="208"/>
      <c r="C39" s="411" t="str">
        <f>IF(M25=2,B25,IF(M26=2,B26,IF(M27=2,B27,IF(M28=2,B28,""))))</f>
        <v/>
      </c>
      <c r="D39" s="411"/>
      <c r="E39" s="209" t="s">
        <v>122</v>
      </c>
      <c r="F39" s="411" t="str">
        <f>IF(M31=2,B31,IF(M32=2,B32,IF(M33=2,B33,IF(M34=2,B34,""))))</f>
        <v/>
      </c>
      <c r="G39" s="411"/>
      <c r="H39" s="208"/>
      <c r="I39" s="222"/>
      <c r="J39" s="208"/>
      <c r="K39" s="208"/>
      <c r="L39" s="208"/>
      <c r="M39" s="208"/>
    </row>
    <row r="40" spans="1:18" x14ac:dyDescent="0.25">
      <c r="A40" s="208"/>
      <c r="B40" s="208"/>
      <c r="C40" s="209"/>
      <c r="D40" s="209"/>
      <c r="E40" s="209"/>
      <c r="F40" s="209"/>
      <c r="G40" s="209"/>
      <c r="H40" s="208"/>
      <c r="I40" s="208"/>
      <c r="J40" s="208"/>
      <c r="K40" s="208"/>
      <c r="L40" s="208"/>
      <c r="M40" s="208"/>
    </row>
    <row r="41" spans="1:18" x14ac:dyDescent="0.25">
      <c r="A41" s="208" t="s">
        <v>124</v>
      </c>
      <c r="B41" s="208"/>
      <c r="C41" s="411" t="str">
        <f>IF(M25=3,B25,IF(M26=3,B26,IF(M27=3,B27,IF(M28=3,B28,""))))</f>
        <v/>
      </c>
      <c r="D41" s="411"/>
      <c r="E41" s="209" t="s">
        <v>122</v>
      </c>
      <c r="F41" s="411" t="str">
        <f>IF(M31=3,B31,IF(M32=3,B32,IF(M33=3,B33,IF(M34=3,B34,""))))</f>
        <v/>
      </c>
      <c r="G41" s="411"/>
      <c r="H41" s="208"/>
      <c r="I41" s="222"/>
      <c r="J41" s="208"/>
      <c r="K41" s="208"/>
      <c r="L41" s="208"/>
      <c r="M41" s="208"/>
    </row>
    <row r="42" spans="1:18" x14ac:dyDescent="0.25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</row>
    <row r="43" spans="1:18" x14ac:dyDescent="0.25">
      <c r="A43" s="218" t="s">
        <v>134</v>
      </c>
      <c r="B43" s="208"/>
      <c r="C43" s="411">
        <f>IF(M25=4,B25,IF(M26=4,B26,IF(M27=4,B27,IF(M28=4,B28,0))))</f>
        <v>0</v>
      </c>
      <c r="D43" s="411"/>
      <c r="E43" s="209" t="s">
        <v>122</v>
      </c>
      <c r="F43" s="411" t="str">
        <f>IF(M31=3,B31,IF(M32=3,B32,IF(M33=4,B33,IF(M34=4,B34,""))))</f>
        <v/>
      </c>
      <c r="G43" s="411"/>
      <c r="H43" s="208"/>
      <c r="I43" s="222"/>
      <c r="J43" s="208"/>
      <c r="K43" s="208"/>
      <c r="L43" s="208"/>
      <c r="M43" s="208"/>
    </row>
    <row r="44" spans="1:18" x14ac:dyDescent="0.25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22"/>
      <c r="M44" s="208"/>
      <c r="P44" s="233"/>
      <c r="Q44" s="233"/>
      <c r="R44" s="193"/>
    </row>
    <row r="45" spans="1:18" x14ac:dyDescent="0.25">
      <c r="A45" s="223" t="s">
        <v>77</v>
      </c>
      <c r="B45" s="224"/>
      <c r="C45" s="225"/>
      <c r="D45" s="226" t="s">
        <v>95</v>
      </c>
      <c r="E45" s="227" t="s">
        <v>96</v>
      </c>
      <c r="F45" s="228"/>
      <c r="G45" s="226" t="s">
        <v>95</v>
      </c>
      <c r="H45" s="227" t="s">
        <v>97</v>
      </c>
      <c r="I45" s="229"/>
      <c r="J45" s="227" t="s">
        <v>98</v>
      </c>
      <c r="K45" s="230" t="s">
        <v>99</v>
      </c>
      <c r="L45" s="30"/>
      <c r="M45" s="228"/>
      <c r="P45" s="194"/>
      <c r="Q45" s="194"/>
      <c r="R45" s="244"/>
    </row>
    <row r="46" spans="1:18" x14ac:dyDescent="0.25">
      <c r="A46" s="234" t="s">
        <v>100</v>
      </c>
      <c r="B46" s="235"/>
      <c r="C46" s="236"/>
      <c r="D46" s="237">
        <v>1</v>
      </c>
      <c r="E46" s="413" t="str">
        <f>IF(D46&gt;$R$47,0,UPPER(VLOOKUP(D46,'Fiú 1 kcs. B ELO'!$A$7:$Q$134,2)))</f>
        <v xml:space="preserve">SCHNEIDER </v>
      </c>
      <c r="F46" s="413"/>
      <c r="G46" s="238" t="s">
        <v>101</v>
      </c>
      <c r="H46" s="235"/>
      <c r="I46" s="239"/>
      <c r="J46" s="240"/>
      <c r="K46" s="241" t="s">
        <v>102</v>
      </c>
      <c r="L46" s="242"/>
      <c r="M46" s="260"/>
      <c r="P46" s="244"/>
      <c r="Q46" s="255"/>
      <c r="R46" s="244"/>
    </row>
    <row r="47" spans="1:18" x14ac:dyDescent="0.25">
      <c r="A47" s="245" t="s">
        <v>103</v>
      </c>
      <c r="B47" s="246"/>
      <c r="C47" s="247"/>
      <c r="D47" s="248">
        <v>2</v>
      </c>
      <c r="E47" s="405" t="str">
        <f>IF(D47&gt;$R$47,0,UPPER(VLOOKUP(D47,'Fiú 1 kcs. B ELO'!$A$7:$Q$134,2)))</f>
        <v>BÉKÉSI</v>
      </c>
      <c r="F47" s="405"/>
      <c r="G47" s="249" t="s">
        <v>104</v>
      </c>
      <c r="H47" s="250"/>
      <c r="I47" s="251"/>
      <c r="J47" s="252"/>
      <c r="K47" s="253"/>
      <c r="L47" s="222"/>
      <c r="M47" s="254"/>
      <c r="P47" s="194"/>
      <c r="Q47" s="194"/>
      <c r="R47" s="277">
        <f>MIN(4,'Fiú 1 kcs. B ELO'!Q2)</f>
        <v>4</v>
      </c>
    </row>
    <row r="48" spans="1:18" x14ac:dyDescent="0.25">
      <c r="A48" s="256"/>
      <c r="B48" s="257"/>
      <c r="C48" s="258"/>
      <c r="D48" s="248"/>
      <c r="E48" s="259"/>
      <c r="F48" s="208"/>
      <c r="G48" s="249" t="s">
        <v>105</v>
      </c>
      <c r="H48" s="250"/>
      <c r="I48" s="251"/>
      <c r="J48" s="252"/>
      <c r="K48" s="241" t="s">
        <v>106</v>
      </c>
      <c r="L48" s="242"/>
      <c r="M48" s="260"/>
      <c r="P48" s="244"/>
      <c r="Q48" s="255"/>
      <c r="R48" s="244"/>
    </row>
    <row r="49" spans="1:18" x14ac:dyDescent="0.25">
      <c r="A49" s="261"/>
      <c r="B49" s="262"/>
      <c r="C49" s="263"/>
      <c r="D49" s="248"/>
      <c r="E49" s="259"/>
      <c r="F49" s="208"/>
      <c r="G49" s="249" t="s">
        <v>107</v>
      </c>
      <c r="H49" s="250"/>
      <c r="I49" s="251"/>
      <c r="J49" s="252"/>
      <c r="K49" s="264"/>
      <c r="L49" s="208"/>
      <c r="M49" s="243"/>
      <c r="P49" s="244"/>
      <c r="Q49" s="255"/>
      <c r="R49" s="244"/>
    </row>
    <row r="50" spans="1:18" x14ac:dyDescent="0.25">
      <c r="A50" s="265"/>
      <c r="B50" s="49"/>
      <c r="C50" s="266"/>
      <c r="D50" s="248"/>
      <c r="E50" s="259"/>
      <c r="F50" s="208"/>
      <c r="G50" s="249" t="s">
        <v>108</v>
      </c>
      <c r="H50" s="250"/>
      <c r="I50" s="251"/>
      <c r="J50" s="252"/>
      <c r="K50" s="245"/>
      <c r="L50" s="222"/>
      <c r="M50" s="254"/>
      <c r="P50" s="194"/>
      <c r="Q50" s="194"/>
      <c r="R50" s="244"/>
    </row>
    <row r="51" spans="1:18" x14ac:dyDescent="0.25">
      <c r="A51" s="267"/>
      <c r="B51" s="14"/>
      <c r="C51" s="263"/>
      <c r="D51" s="248"/>
      <c r="E51" s="259"/>
      <c r="F51" s="208"/>
      <c r="G51" s="249" t="s">
        <v>109</v>
      </c>
      <c r="H51" s="250"/>
      <c r="I51" s="251"/>
      <c r="J51" s="252"/>
      <c r="K51" s="241" t="s">
        <v>33</v>
      </c>
      <c r="L51" s="242"/>
      <c r="M51" s="260"/>
      <c r="P51" s="244"/>
      <c r="Q51" s="255"/>
      <c r="R51" s="244"/>
    </row>
    <row r="52" spans="1:18" x14ac:dyDescent="0.25">
      <c r="A52" s="267"/>
      <c r="B52" s="14"/>
      <c r="C52" s="268"/>
      <c r="D52" s="248"/>
      <c r="E52" s="259"/>
      <c r="F52" s="208"/>
      <c r="G52" s="249" t="s">
        <v>110</v>
      </c>
      <c r="H52" s="250"/>
      <c r="I52" s="251"/>
      <c r="J52" s="252"/>
      <c r="K52" s="264"/>
      <c r="L52" s="208"/>
      <c r="M52" s="243"/>
      <c r="P52" s="244"/>
      <c r="Q52" s="255"/>
      <c r="R52" s="277"/>
    </row>
    <row r="53" spans="1:18" x14ac:dyDescent="0.25">
      <c r="A53" s="269"/>
      <c r="B53" s="270"/>
      <c r="C53" s="271"/>
      <c r="D53" s="272"/>
      <c r="E53" s="273"/>
      <c r="F53" s="222"/>
      <c r="G53" s="274" t="s">
        <v>111</v>
      </c>
      <c r="H53" s="246"/>
      <c r="I53" s="275"/>
      <c r="J53" s="276"/>
      <c r="K53" s="245">
        <f>L4</f>
        <v>0</v>
      </c>
      <c r="L53" s="222"/>
      <c r="M53" s="254"/>
    </row>
  </sheetData>
  <sheetProtection selectLockedCells="1" selectUnlockedCells="1"/>
  <mergeCells count="62">
    <mergeCell ref="A1:F1"/>
    <mergeCell ref="A4:C4"/>
    <mergeCell ref="B24:C24"/>
    <mergeCell ref="D24:E24"/>
    <mergeCell ref="F24:G24"/>
    <mergeCell ref="J24:K24"/>
    <mergeCell ref="B25:C25"/>
    <mergeCell ref="D25:E25"/>
    <mergeCell ref="F25:G25"/>
    <mergeCell ref="H25:I25"/>
    <mergeCell ref="J25:K25"/>
    <mergeCell ref="H24:I24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</mergeCells>
  <conditionalFormatting sqref="E7 E9 E11 E13 E15 E17 E19:E21">
    <cfRule type="cellIs" dxfId="20" priority="4" stopIfTrue="1" operator="equal">
      <formula>"Bye"</formula>
    </cfRule>
  </conditionalFormatting>
  <conditionalFormatting sqref="I11">
    <cfRule type="expression" dxfId="19" priority="2" stopIfTrue="1">
      <formula>$S11&gt;=1</formula>
    </cfRule>
  </conditionalFormatting>
  <conditionalFormatting sqref="I19">
    <cfRule type="expression" dxfId="18" priority="1" stopIfTrue="1">
      <formula>$S19&gt;=1</formula>
    </cfRule>
  </conditionalFormatting>
  <conditionalFormatting sqref="R47 R52">
    <cfRule type="expression" dxfId="17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39">
    <tabColor theme="9" tint="-0.249977111117893"/>
  </sheetPr>
  <dimension ref="A1:AS140"/>
  <sheetViews>
    <sheetView showZeros="0" workbookViewId="0">
      <selection activeCell="O16" sqref="O1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1" customWidth="1"/>
    <col min="11" max="11" width="10.6640625" customWidth="1"/>
    <col min="12" max="12" width="1.6640625" style="301" customWidth="1"/>
    <col min="13" max="13" width="10.6640625" customWidth="1"/>
    <col min="14" max="14" width="1.6640625" style="302" customWidth="1"/>
    <col min="15" max="15" width="10.6640625" customWidth="1"/>
    <col min="16" max="16" width="1.6640625" style="301" customWidth="1"/>
    <col min="17" max="17" width="10.6640625" customWidth="1"/>
    <col min="18" max="18" width="1.6640625" style="302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18" customWidth="1"/>
  </cols>
  <sheetData>
    <row r="1" spans="1:45" ht="21.75" customHeight="1" x14ac:dyDescent="0.25">
      <c r="A1" s="303" t="str">
        <f>Altalanos!$A$6</f>
        <v>Diákolimpia 2026</v>
      </c>
      <c r="B1" s="303"/>
      <c r="C1" s="173"/>
      <c r="D1" s="173"/>
      <c r="E1" s="173"/>
      <c r="F1" s="173"/>
      <c r="G1" s="173"/>
      <c r="H1" s="303"/>
      <c r="I1" s="175"/>
      <c r="J1" s="176"/>
      <c r="K1" s="174" t="s">
        <v>29</v>
      </c>
      <c r="L1" s="177"/>
      <c r="M1" s="178"/>
      <c r="N1" s="176"/>
      <c r="O1" s="176"/>
      <c r="P1" s="176"/>
      <c r="Q1" s="173"/>
      <c r="R1" s="176"/>
      <c r="S1" s="304"/>
      <c r="T1" s="305"/>
      <c r="U1" s="305"/>
      <c r="V1" s="305"/>
      <c r="W1" s="305"/>
      <c r="X1" s="305"/>
      <c r="Y1" s="305"/>
      <c r="Z1" s="305"/>
      <c r="AA1" s="305"/>
      <c r="AB1" s="181" t="e">
        <f>IF($Y$5=1,CONCATENATE(VLOOKUP($Y$3,$AA$2:$AH$14,2)),CONCATENATE(VLOOKUP($Y$3,$AA$16:$AH$25,2)))</f>
        <v>#N/A</v>
      </c>
      <c r="AC1" s="181" t="e">
        <f>IF($Y$5=1,CONCATENATE(VLOOKUP($Y$3,$AA$2:$AH$14,3)),CONCATENATE(VLOOKUP($Y$3,$AA$16:$AH$25,3)))</f>
        <v>#N/A</v>
      </c>
      <c r="AD1" s="181" t="e">
        <f>IF($Y$5=1,CONCATENATE(VLOOKUP($Y$3,$AA$2:$AH$14,4)),CONCATENATE(VLOOKUP($Y$3,$AA$16:$AH$25,4)))</f>
        <v>#N/A</v>
      </c>
      <c r="AE1" s="181" t="e">
        <f>IF($Y$5=1,CONCATENATE(VLOOKUP($Y$3,$AA$2:$AH$14,5)),CONCATENATE(VLOOKUP($Y$3,$AA$16:$AH$25,5)))</f>
        <v>#N/A</v>
      </c>
      <c r="AF1" s="181" t="e">
        <f>IF($Y$5=1,CONCATENATE(VLOOKUP($Y$3,$AA$2:$AH$14,6)),CONCATENATE(VLOOKUP($Y$3,$AA$16:$AH$25,6)))</f>
        <v>#N/A</v>
      </c>
      <c r="AG1" s="181" t="e">
        <f>IF($Y$5=1,CONCATENATE(VLOOKUP($Y$3,$AA$2:$AH$14,7)),CONCATENATE(VLOOKUP($Y$3,$AA$16:$AH$25,7)))</f>
        <v>#N/A</v>
      </c>
      <c r="AH1" s="181" t="e">
        <f>IF($Y$5=1,CONCATENATE(VLOOKUP($Y$3,$AA$2:$AH$14,8)),CONCATENATE(VLOOKUP($Y$3,$AA$16:$AH$25,8)))</f>
        <v>#N/A</v>
      </c>
      <c r="AI1" s="293"/>
      <c r="AJ1" s="293"/>
      <c r="AK1" s="293"/>
    </row>
    <row r="2" spans="1:45" x14ac:dyDescent="0.25">
      <c r="A2" s="182" t="s">
        <v>30</v>
      </c>
      <c r="B2" s="183"/>
      <c r="C2" s="183"/>
      <c r="D2" s="183"/>
      <c r="E2" s="394" t="str">
        <f>Altalanos!$D$8</f>
        <v>Fiú 1 kcs. B</v>
      </c>
      <c r="F2" s="183"/>
      <c r="G2" s="184"/>
      <c r="H2" s="185"/>
      <c r="I2" s="185"/>
      <c r="J2" s="186"/>
      <c r="K2" s="177"/>
      <c r="L2" s="177"/>
      <c r="M2" s="177"/>
      <c r="N2" s="186"/>
      <c r="O2" s="185"/>
      <c r="P2" s="186"/>
      <c r="Q2" s="185"/>
      <c r="R2" s="186"/>
      <c r="S2" s="306"/>
      <c r="T2" s="218"/>
      <c r="U2" s="218"/>
      <c r="V2" s="218"/>
      <c r="W2" s="218"/>
      <c r="X2" s="218"/>
      <c r="Y2" s="189"/>
      <c r="Z2" s="190"/>
      <c r="AA2" s="190" t="s">
        <v>68</v>
      </c>
      <c r="AB2" s="191">
        <v>300</v>
      </c>
      <c r="AC2" s="191">
        <v>250</v>
      </c>
      <c r="AD2" s="191">
        <v>200</v>
      </c>
      <c r="AE2" s="191">
        <v>150</v>
      </c>
      <c r="AF2" s="191">
        <v>120</v>
      </c>
      <c r="AG2" s="191">
        <v>90</v>
      </c>
      <c r="AH2" s="191">
        <v>40</v>
      </c>
      <c r="AI2" s="208"/>
      <c r="AJ2" s="208"/>
      <c r="AK2" s="208"/>
      <c r="AL2" s="218"/>
      <c r="AM2" s="218"/>
      <c r="AN2" s="218"/>
      <c r="AO2" s="218"/>
      <c r="AP2" s="218"/>
      <c r="AQ2" s="218"/>
      <c r="AR2" s="218"/>
      <c r="AS2" s="218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92"/>
      <c r="K3" s="50" t="s">
        <v>34</v>
      </c>
      <c r="L3" s="192"/>
      <c r="M3" s="50"/>
      <c r="N3" s="192"/>
      <c r="O3" s="50"/>
      <c r="P3" s="192"/>
      <c r="Q3" s="50"/>
      <c r="R3" s="51" t="s">
        <v>35</v>
      </c>
      <c r="S3" s="307"/>
      <c r="T3" s="308"/>
      <c r="U3" s="308"/>
      <c r="V3" s="308"/>
      <c r="W3" s="308"/>
      <c r="X3" s="308"/>
      <c r="Y3" s="190" t="str">
        <f>IF(K4="OB","A",IF(K4="IX","W",IF(K4="","",K4)))</f>
        <v/>
      </c>
      <c r="Z3" s="190"/>
      <c r="AA3" s="190" t="s">
        <v>88</v>
      </c>
      <c r="AB3" s="191">
        <v>280</v>
      </c>
      <c r="AC3" s="191">
        <v>230</v>
      </c>
      <c r="AD3" s="191">
        <v>180</v>
      </c>
      <c r="AE3" s="191">
        <v>140</v>
      </c>
      <c r="AF3" s="191">
        <v>80</v>
      </c>
      <c r="AG3" s="191">
        <v>0</v>
      </c>
      <c r="AH3" s="191">
        <v>0</v>
      </c>
      <c r="AI3" s="208"/>
      <c r="AJ3" s="208"/>
      <c r="AK3" s="208"/>
      <c r="AL3" s="308"/>
      <c r="AM3" s="308"/>
      <c r="AN3" s="308"/>
      <c r="AO3" s="308"/>
      <c r="AP3" s="308"/>
      <c r="AQ3" s="308"/>
      <c r="AR3" s="308"/>
      <c r="AS3" s="308"/>
    </row>
    <row r="4" spans="1:45" ht="11.25" customHeight="1" x14ac:dyDescent="0.25">
      <c r="A4" s="417">
        <f>Altalanos!$A$10</f>
        <v>0</v>
      </c>
      <c r="B4" s="417"/>
      <c r="C4" s="417"/>
      <c r="D4" s="196"/>
      <c r="E4" s="197"/>
      <c r="F4" s="197"/>
      <c r="G4" s="197">
        <f>Altalanos!$C$10</f>
        <v>0</v>
      </c>
      <c r="H4" s="309"/>
      <c r="I4" s="197"/>
      <c r="J4" s="199"/>
      <c r="K4" s="198"/>
      <c r="L4" s="199"/>
      <c r="M4" s="310"/>
      <c r="N4" s="199"/>
      <c r="O4" s="197"/>
      <c r="P4" s="199"/>
      <c r="Q4" s="197"/>
      <c r="R4" s="200">
        <f>Altalanos!$E$10</f>
        <v>0</v>
      </c>
      <c r="S4" s="311"/>
      <c r="T4" s="312"/>
      <c r="U4" s="312"/>
      <c r="V4" s="312"/>
      <c r="W4" s="312"/>
      <c r="X4" s="312"/>
      <c r="Y4" s="190"/>
      <c r="Z4" s="190"/>
      <c r="AA4" s="190" t="s">
        <v>71</v>
      </c>
      <c r="AB4" s="191">
        <v>250</v>
      </c>
      <c r="AC4" s="191">
        <v>200</v>
      </c>
      <c r="AD4" s="191">
        <v>150</v>
      </c>
      <c r="AE4" s="191">
        <v>120</v>
      </c>
      <c r="AF4" s="191">
        <v>90</v>
      </c>
      <c r="AG4" s="191">
        <v>60</v>
      </c>
      <c r="AH4" s="191">
        <v>25</v>
      </c>
      <c r="AI4" s="208"/>
      <c r="AJ4" s="208"/>
      <c r="AK4" s="208"/>
      <c r="AL4" s="312"/>
      <c r="AM4" s="312"/>
      <c r="AN4" s="312"/>
      <c r="AO4" s="312"/>
      <c r="AP4" s="312"/>
      <c r="AQ4" s="312"/>
      <c r="AR4" s="312"/>
      <c r="AS4" s="312"/>
    </row>
    <row r="5" spans="1:45" x14ac:dyDescent="0.25">
      <c r="A5" s="262"/>
      <c r="B5" s="313" t="s">
        <v>135</v>
      </c>
      <c r="C5" s="314" t="s">
        <v>77</v>
      </c>
      <c r="D5" s="313" t="s">
        <v>136</v>
      </c>
      <c r="E5" s="313" t="s">
        <v>137</v>
      </c>
      <c r="F5" s="315" t="s">
        <v>25</v>
      </c>
      <c r="G5" s="315" t="s">
        <v>26</v>
      </c>
      <c r="H5" s="315"/>
      <c r="I5" s="315" t="s">
        <v>37</v>
      </c>
      <c r="J5" s="315"/>
      <c r="K5" s="313" t="s">
        <v>138</v>
      </c>
      <c r="L5" s="316"/>
      <c r="M5" s="313" t="s">
        <v>121</v>
      </c>
      <c r="N5" s="316"/>
      <c r="O5" s="313" t="s">
        <v>139</v>
      </c>
      <c r="P5" s="316"/>
      <c r="Q5" s="313"/>
      <c r="R5" s="317"/>
      <c r="S5" s="307"/>
      <c r="T5" s="308"/>
      <c r="U5" s="308"/>
      <c r="V5" s="308"/>
      <c r="W5" s="308"/>
      <c r="X5" s="308"/>
      <c r="Y5" s="190">
        <f>IF(OR(Altalanos!$A$8="F1",Altalanos!$A$8="F2",Altalanos!$A$8="N1",Altalanos!$A$8="N2"),1,2)</f>
        <v>2</v>
      </c>
      <c r="Z5" s="190"/>
      <c r="AA5" s="190" t="s">
        <v>74</v>
      </c>
      <c r="AB5" s="191">
        <v>200</v>
      </c>
      <c r="AC5" s="191">
        <v>150</v>
      </c>
      <c r="AD5" s="191">
        <v>120</v>
      </c>
      <c r="AE5" s="191">
        <v>90</v>
      </c>
      <c r="AF5" s="191">
        <v>60</v>
      </c>
      <c r="AG5" s="191">
        <v>40</v>
      </c>
      <c r="AH5" s="191">
        <v>15</v>
      </c>
      <c r="AI5" s="208"/>
      <c r="AJ5" s="208"/>
      <c r="AK5" s="208"/>
      <c r="AL5" s="308"/>
      <c r="AM5" s="308"/>
      <c r="AN5" s="308"/>
      <c r="AO5" s="308"/>
      <c r="AP5" s="308"/>
      <c r="AQ5" s="308"/>
      <c r="AR5" s="308"/>
      <c r="AS5" s="308"/>
    </row>
    <row r="6" spans="1:45" ht="11.1" customHeight="1" x14ac:dyDescent="0.25">
      <c r="A6" s="318"/>
      <c r="B6" s="319"/>
      <c r="C6" s="319"/>
      <c r="D6" s="319"/>
      <c r="E6" s="319"/>
      <c r="F6" s="318" t="str">
        <f>IF(Y3="","",CONCATENATE(VLOOKUP(Y3,AB1:AH1,4)," pont"))</f>
        <v/>
      </c>
      <c r="G6" s="320"/>
      <c r="H6" s="6"/>
      <c r="I6" s="320"/>
      <c r="J6" s="321"/>
      <c r="K6" s="319" t="str">
        <f>IF(Y3="","",CONCATENATE(VLOOKUP(Y3,AB1:AH1,3)," pont"))</f>
        <v/>
      </c>
      <c r="L6" s="321"/>
      <c r="M6" s="319" t="str">
        <f>IF(Y3="","",CONCATENATE(VLOOKUP(Y3,AB1:AH1,2)," pont"))</f>
        <v/>
      </c>
      <c r="N6" s="321"/>
      <c r="O6" s="319" t="str">
        <f>IF(Y3="","",CONCATENATE(VLOOKUP(Y3,AB1:AH1,1)," pont"))</f>
        <v/>
      </c>
      <c r="P6" s="321"/>
      <c r="Q6" s="319"/>
      <c r="R6" s="322"/>
      <c r="S6" s="307"/>
      <c r="T6" s="308"/>
      <c r="U6" s="308"/>
      <c r="V6" s="308"/>
      <c r="W6" s="308"/>
      <c r="X6" s="308"/>
      <c r="Y6" s="190"/>
      <c r="Z6" s="190"/>
      <c r="AA6" s="190" t="s">
        <v>84</v>
      </c>
      <c r="AB6" s="191">
        <v>150</v>
      </c>
      <c r="AC6" s="191">
        <v>120</v>
      </c>
      <c r="AD6" s="191">
        <v>90</v>
      </c>
      <c r="AE6" s="191">
        <v>60</v>
      </c>
      <c r="AF6" s="191">
        <v>40</v>
      </c>
      <c r="AG6" s="191">
        <v>25</v>
      </c>
      <c r="AH6" s="191">
        <v>10</v>
      </c>
      <c r="AI6" s="208"/>
      <c r="AJ6" s="208"/>
      <c r="AK6" s="208"/>
      <c r="AL6" s="308"/>
      <c r="AM6" s="308"/>
      <c r="AN6" s="308"/>
      <c r="AO6" s="308"/>
      <c r="AP6" s="308"/>
      <c r="AQ6" s="308"/>
      <c r="AR6" s="308"/>
      <c r="AS6" s="308"/>
    </row>
    <row r="7" spans="1:45" ht="12.9" customHeight="1" x14ac:dyDescent="0.25">
      <c r="A7" s="323">
        <v>1</v>
      </c>
      <c r="B7" s="324">
        <f>IF($E7="","",VLOOKUP($E7,'Fiú 1 kcs. B ELO'!$A$7:$O$22,14))</f>
        <v>0</v>
      </c>
      <c r="C7" s="211">
        <f>IF($E7="","",VLOOKUP($E7,'Fiú 1 kcs. B ELO'!$A$7:$O$22,15))</f>
        <v>0</v>
      </c>
      <c r="D7" s="211">
        <f>IF($E7="","",VLOOKUP($E7,'Fiú 1 kcs. B ELO'!$A$7:$O$22,5))</f>
        <v>0</v>
      </c>
      <c r="E7" s="325">
        <v>9</v>
      </c>
      <c r="F7" s="285" t="str">
        <f>UPPER(IF($E7="","",VLOOKUP($E7,'Fiú 1 kcs. B ELO'!$A$7:$O$22,2)))</f>
        <v xml:space="preserve">KEREKES </v>
      </c>
      <c r="G7" s="285" t="str">
        <f>IF($E7="","",VLOOKUP($E7,'Fiú 1 kcs. B ELO'!$A$7:$O$22,3))</f>
        <v>Vince János</v>
      </c>
      <c r="H7" s="285"/>
      <c r="I7" s="285" t="str">
        <f>IF($E7="","",VLOOKUP($E7,'Fiú 1 kcs. B ELO'!$A$7:$O$22,4))</f>
        <v>Debreceni Egyetem Kossuth Lajos Gyakorló Gimnáziuma és Általános Iskolája</v>
      </c>
      <c r="J7" s="326"/>
      <c r="K7" s="327"/>
      <c r="L7" s="327"/>
      <c r="M7" s="327"/>
      <c r="N7" s="327"/>
      <c r="O7" s="328"/>
      <c r="P7" s="329"/>
      <c r="Q7" s="330"/>
      <c r="R7" s="331"/>
      <c r="S7" s="332"/>
      <c r="T7" s="332"/>
      <c r="U7" s="333" t="str">
        <f>Birók!P21</f>
        <v>Bíró</v>
      </c>
      <c r="V7" s="332"/>
      <c r="W7" s="332"/>
      <c r="X7" s="332"/>
      <c r="Y7" s="190"/>
      <c r="Z7" s="190"/>
      <c r="AA7" s="190" t="s">
        <v>85</v>
      </c>
      <c r="AB7" s="191">
        <v>120</v>
      </c>
      <c r="AC7" s="191">
        <v>90</v>
      </c>
      <c r="AD7" s="191">
        <v>60</v>
      </c>
      <c r="AE7" s="191">
        <v>40</v>
      </c>
      <c r="AF7" s="191">
        <v>25</v>
      </c>
      <c r="AG7" s="191">
        <v>10</v>
      </c>
      <c r="AH7" s="191">
        <v>5</v>
      </c>
      <c r="AI7" s="208"/>
      <c r="AJ7" s="208"/>
      <c r="AK7" s="208"/>
      <c r="AL7" s="332"/>
      <c r="AM7" s="332"/>
      <c r="AN7" s="332"/>
      <c r="AO7" s="332"/>
      <c r="AP7" s="332"/>
      <c r="AQ7" s="332"/>
      <c r="AR7" s="332"/>
      <c r="AS7" s="332"/>
    </row>
    <row r="8" spans="1:45" ht="12.9" customHeight="1" x14ac:dyDescent="0.25">
      <c r="A8" s="334"/>
      <c r="B8" s="335"/>
      <c r="C8" s="336"/>
      <c r="D8" s="336"/>
      <c r="E8" s="335"/>
      <c r="F8" s="327"/>
      <c r="G8" s="327"/>
      <c r="H8" s="337"/>
      <c r="I8" s="338" t="s">
        <v>140</v>
      </c>
      <c r="J8" s="339" t="s">
        <v>333</v>
      </c>
      <c r="K8" s="340" t="str">
        <f>UPPER(IF(OR(J8="a",J8="as"),F7,IF(OR(J8="b",J8="bs"),F9,0)))</f>
        <v xml:space="preserve">KEREKES </v>
      </c>
      <c r="L8" s="340"/>
      <c r="M8" s="327"/>
      <c r="N8" s="327"/>
      <c r="O8" s="328"/>
      <c r="P8" s="329"/>
      <c r="Q8" s="330"/>
      <c r="R8" s="331"/>
      <c r="S8" s="332"/>
      <c r="T8" s="332"/>
      <c r="U8" s="341" t="str">
        <f>Birók!P22</f>
        <v xml:space="preserve"> </v>
      </c>
      <c r="V8" s="332"/>
      <c r="W8" s="332"/>
      <c r="X8" s="332"/>
      <c r="Y8" s="190"/>
      <c r="Z8" s="190"/>
      <c r="AA8" s="190" t="s">
        <v>86</v>
      </c>
      <c r="AB8" s="191">
        <v>90</v>
      </c>
      <c r="AC8" s="191">
        <v>60</v>
      </c>
      <c r="AD8" s="191">
        <v>40</v>
      </c>
      <c r="AE8" s="191">
        <v>25</v>
      </c>
      <c r="AF8" s="191">
        <v>10</v>
      </c>
      <c r="AG8" s="191">
        <v>5</v>
      </c>
      <c r="AH8" s="191">
        <v>2</v>
      </c>
      <c r="AI8" s="208"/>
      <c r="AJ8" s="208"/>
      <c r="AK8" s="208"/>
      <c r="AL8" s="332"/>
      <c r="AM8" s="332"/>
      <c r="AN8" s="332"/>
      <c r="AO8" s="332"/>
      <c r="AP8" s="332"/>
      <c r="AQ8" s="332"/>
      <c r="AR8" s="332"/>
      <c r="AS8" s="332"/>
    </row>
    <row r="9" spans="1:45" ht="12.9" customHeight="1" x14ac:dyDescent="0.25">
      <c r="A9" s="334">
        <v>2</v>
      </c>
      <c r="B9" s="324">
        <f>IF($E9="","",VLOOKUP($E9,'Fiú 1 kcs. B ELO'!$A$7:$O$22,14))</f>
        <v>0</v>
      </c>
      <c r="C9" s="211">
        <f>IF($E9="","",VLOOKUP($E9,'Fiú 1 kcs. B ELO'!$A$7:$O$22,15))</f>
        <v>0</v>
      </c>
      <c r="D9" s="211">
        <f>IF($E9="","",VLOOKUP($E9,'Fiú 1 kcs. B ELO'!$A$7:$O$22,5))</f>
        <v>0</v>
      </c>
      <c r="E9" s="325">
        <v>11</v>
      </c>
      <c r="F9" s="212" t="str">
        <f>UPPER(IF($E9="","",VLOOKUP($E9,'Fiú 1 kcs. B ELO'!$A$7:$O$22,2)))</f>
        <v xml:space="preserve">SZABÓ </v>
      </c>
      <c r="G9" s="212" t="str">
        <f>IF($E9="","",VLOOKUP($E9,'Fiú 1 kcs. B ELO'!$A$7:$O$22,3))</f>
        <v>Barnabás</v>
      </c>
      <c r="H9" s="212"/>
      <c r="I9" s="212" t="str">
        <f>IF($E9="","",VLOOKUP($E9,'Fiú 1 kcs. B ELO'!$A$7:$O$22,4))</f>
        <v>Szent Imre Katolikus Általános Iskola és Jó Pásztor Óvoda, Alapfokú Művészeti Iskola</v>
      </c>
      <c r="J9" s="342"/>
      <c r="K9" s="348" t="s">
        <v>305</v>
      </c>
      <c r="L9" s="343"/>
      <c r="M9" s="327"/>
      <c r="N9" s="327"/>
      <c r="O9" s="328"/>
      <c r="P9" s="329"/>
      <c r="Q9" s="330"/>
      <c r="R9" s="331"/>
      <c r="S9" s="332"/>
      <c r="T9" s="332"/>
      <c r="U9" s="341" t="str">
        <f>Birók!P23</f>
        <v xml:space="preserve"> </v>
      </c>
      <c r="V9" s="332"/>
      <c r="W9" s="332"/>
      <c r="X9" s="332"/>
      <c r="Y9" s="190"/>
      <c r="Z9" s="190"/>
      <c r="AA9" s="190" t="s">
        <v>87</v>
      </c>
      <c r="AB9" s="191">
        <v>60</v>
      </c>
      <c r="AC9" s="191">
        <v>40</v>
      </c>
      <c r="AD9" s="191">
        <v>25</v>
      </c>
      <c r="AE9" s="191">
        <v>10</v>
      </c>
      <c r="AF9" s="191">
        <v>5</v>
      </c>
      <c r="AG9" s="191">
        <v>2</v>
      </c>
      <c r="AH9" s="191">
        <v>1</v>
      </c>
      <c r="AI9" s="208"/>
      <c r="AJ9" s="208"/>
      <c r="AK9" s="208"/>
      <c r="AL9" s="332"/>
      <c r="AM9" s="332"/>
      <c r="AN9" s="332"/>
      <c r="AO9" s="332"/>
      <c r="AP9" s="332"/>
      <c r="AQ9" s="332"/>
      <c r="AR9" s="332"/>
      <c r="AS9" s="332"/>
    </row>
    <row r="10" spans="1:45" ht="12.9" customHeight="1" x14ac:dyDescent="0.25">
      <c r="A10" s="334"/>
      <c r="B10" s="335"/>
      <c r="C10" s="336"/>
      <c r="D10" s="336"/>
      <c r="E10" s="344"/>
      <c r="F10" s="327"/>
      <c r="G10" s="327"/>
      <c r="H10" s="337"/>
      <c r="I10" s="327"/>
      <c r="J10" s="345"/>
      <c r="K10" s="338" t="s">
        <v>140</v>
      </c>
      <c r="L10" s="346" t="s">
        <v>334</v>
      </c>
      <c r="M10" s="340" t="str">
        <f>UPPER(IF(OR(L10="a",L10="as"),K8,IF(OR(L10="b",L10="bs"),K12,0)))</f>
        <v xml:space="preserve">ANDRÁSIK </v>
      </c>
      <c r="N10" s="347"/>
      <c r="O10" s="348"/>
      <c r="P10" s="348"/>
      <c r="Q10" s="330"/>
      <c r="R10" s="331"/>
      <c r="S10" s="332"/>
      <c r="T10" s="332"/>
      <c r="U10" s="341" t="str">
        <f>Birók!P24</f>
        <v xml:space="preserve"> </v>
      </c>
      <c r="V10" s="332"/>
      <c r="W10" s="332"/>
      <c r="X10" s="332"/>
      <c r="Y10" s="190"/>
      <c r="Z10" s="190"/>
      <c r="AA10" s="190" t="s">
        <v>89</v>
      </c>
      <c r="AB10" s="191">
        <v>40</v>
      </c>
      <c r="AC10" s="191">
        <v>25</v>
      </c>
      <c r="AD10" s="191">
        <v>15</v>
      </c>
      <c r="AE10" s="191">
        <v>7</v>
      </c>
      <c r="AF10" s="191">
        <v>4</v>
      </c>
      <c r="AG10" s="191">
        <v>1</v>
      </c>
      <c r="AH10" s="191">
        <v>0</v>
      </c>
      <c r="AI10" s="208"/>
      <c r="AJ10" s="208"/>
      <c r="AK10" s="208"/>
      <c r="AL10" s="332"/>
      <c r="AM10" s="332"/>
      <c r="AN10" s="332"/>
      <c r="AO10" s="332"/>
      <c r="AP10" s="332"/>
      <c r="AQ10" s="332"/>
      <c r="AR10" s="332"/>
      <c r="AS10" s="332"/>
    </row>
    <row r="11" spans="1:45" ht="12.9" customHeight="1" x14ac:dyDescent="0.25">
      <c r="A11" s="334">
        <v>3</v>
      </c>
      <c r="B11" s="324">
        <f>IF($E11="","",VLOOKUP($E11,'Fiú 1 kcs. B ELO'!$A$7:$O$22,14))</f>
        <v>0</v>
      </c>
      <c r="C11" s="211">
        <f>IF($E11="","",VLOOKUP($E11,'Fiú 1 kcs. B ELO'!$A$7:$O$22,15))</f>
        <v>0</v>
      </c>
      <c r="D11" s="211">
        <f>IF($E11="","",VLOOKUP($E11,'Fiú 1 kcs. B ELO'!$A$7:$O$22,5))</f>
        <v>0</v>
      </c>
      <c r="E11" s="325">
        <v>3</v>
      </c>
      <c r="F11" s="212" t="str">
        <f>UPPER(IF($E11="","",VLOOKUP($E11,'Fiú 1 kcs. B ELO'!$A$7:$O$22,2)))</f>
        <v xml:space="preserve">GYIMESI </v>
      </c>
      <c r="G11" s="212" t="str">
        <f>IF($E11="","",VLOOKUP($E11,'Fiú 1 kcs. B ELO'!$A$7:$O$22,3))</f>
        <v>András</v>
      </c>
      <c r="H11" s="212"/>
      <c r="I11" s="212" t="str">
        <f>IF($E11="","",VLOOKUP($E11,'Fiú 1 kcs. B ELO'!$A$7:$O$22,4))</f>
        <v>Gyulai Római Katolikus Gimnázium, Általános Iskola, Óvoda és Kollégium</v>
      </c>
      <c r="J11" s="326"/>
      <c r="K11" s="327"/>
      <c r="L11" s="349"/>
      <c r="M11" s="327" t="s">
        <v>313</v>
      </c>
      <c r="N11" s="350"/>
      <c r="O11" s="348"/>
      <c r="P11" s="348"/>
      <c r="Q11" s="330"/>
      <c r="R11" s="331"/>
      <c r="S11" s="332"/>
      <c r="T11" s="332"/>
      <c r="U11" s="341" t="str">
        <f>Birók!P25</f>
        <v xml:space="preserve"> </v>
      </c>
      <c r="V11" s="332"/>
      <c r="W11" s="332"/>
      <c r="X11" s="332"/>
      <c r="Y11" s="190"/>
      <c r="Z11" s="190"/>
      <c r="AA11" s="190" t="s">
        <v>90</v>
      </c>
      <c r="AB11" s="191">
        <v>25</v>
      </c>
      <c r="AC11" s="191">
        <v>15</v>
      </c>
      <c r="AD11" s="191">
        <v>10</v>
      </c>
      <c r="AE11" s="191">
        <v>6</v>
      </c>
      <c r="AF11" s="191">
        <v>3</v>
      </c>
      <c r="AG11" s="191">
        <v>1</v>
      </c>
      <c r="AH11" s="191">
        <v>0</v>
      </c>
      <c r="AI11" s="208"/>
      <c r="AJ11" s="208"/>
      <c r="AK11" s="208"/>
      <c r="AL11" s="332"/>
      <c r="AM11" s="332"/>
      <c r="AN11" s="332"/>
      <c r="AO11" s="332"/>
      <c r="AP11" s="332"/>
      <c r="AQ11" s="332"/>
      <c r="AR11" s="332"/>
      <c r="AS11" s="332"/>
    </row>
    <row r="12" spans="1:45" ht="12.9" customHeight="1" x14ac:dyDescent="0.25">
      <c r="A12" s="334"/>
      <c r="B12" s="335"/>
      <c r="C12" s="336"/>
      <c r="D12" s="336"/>
      <c r="E12" s="344"/>
      <c r="F12" s="327"/>
      <c r="G12" s="327"/>
      <c r="H12" s="337"/>
      <c r="I12" s="338" t="s">
        <v>140</v>
      </c>
      <c r="J12" s="339" t="s">
        <v>334</v>
      </c>
      <c r="K12" s="340" t="str">
        <f>UPPER(IF(OR(J12="a",J12="as"),F11,IF(OR(J12="b",J12="bs"),F13,0)))</f>
        <v xml:space="preserve">ANDRÁSIK </v>
      </c>
      <c r="L12" s="351"/>
      <c r="M12" s="327"/>
      <c r="N12" s="350"/>
      <c r="O12" s="348"/>
      <c r="P12" s="348"/>
      <c r="Q12" s="330"/>
      <c r="R12" s="331"/>
      <c r="S12" s="332"/>
      <c r="T12" s="332"/>
      <c r="U12" s="341" t="str">
        <f>Birók!P26</f>
        <v xml:space="preserve"> </v>
      </c>
      <c r="V12" s="332"/>
      <c r="W12" s="332"/>
      <c r="X12" s="332"/>
      <c r="Y12" s="190"/>
      <c r="Z12" s="190"/>
      <c r="AA12" s="190" t="s">
        <v>92</v>
      </c>
      <c r="AB12" s="191">
        <v>15</v>
      </c>
      <c r="AC12" s="191">
        <v>10</v>
      </c>
      <c r="AD12" s="191">
        <v>6</v>
      </c>
      <c r="AE12" s="191">
        <v>3</v>
      </c>
      <c r="AF12" s="191">
        <v>1</v>
      </c>
      <c r="AG12" s="191">
        <v>0</v>
      </c>
      <c r="AH12" s="191">
        <v>0</v>
      </c>
      <c r="AI12" s="208"/>
      <c r="AJ12" s="208"/>
      <c r="AK12" s="208"/>
      <c r="AL12" s="332"/>
      <c r="AM12" s="332"/>
      <c r="AN12" s="332"/>
      <c r="AO12" s="332"/>
      <c r="AP12" s="332"/>
      <c r="AQ12" s="332"/>
      <c r="AR12" s="332"/>
      <c r="AS12" s="332"/>
    </row>
    <row r="13" spans="1:45" ht="12.9" customHeight="1" x14ac:dyDescent="0.25">
      <c r="A13" s="334">
        <v>4</v>
      </c>
      <c r="B13" s="324">
        <f>IF($E13="","",VLOOKUP($E13,'Fiú 1 kcs. B ELO'!$A$7:$O$22,14))</f>
        <v>0</v>
      </c>
      <c r="C13" s="211">
        <f>IF($E13="","",VLOOKUP($E13,'Fiú 1 kcs. B ELO'!$A$7:$O$22,15))</f>
        <v>0</v>
      </c>
      <c r="D13" s="211">
        <f>IF($E13="","",VLOOKUP($E13,'Fiú 1 kcs. B ELO'!$A$7:$O$22,5))</f>
        <v>0</v>
      </c>
      <c r="E13" s="325">
        <v>10</v>
      </c>
      <c r="F13" s="212" t="str">
        <f>UPPER(IF($E13="","",VLOOKUP($E13,'Fiú 1 kcs. B ELO'!$A$7:$O$22,2)))</f>
        <v xml:space="preserve">ANDRÁSIK </v>
      </c>
      <c r="G13" s="212" t="str">
        <f>IF($E13="","",VLOOKUP($E13,'Fiú 1 kcs. B ELO'!$A$7:$O$22,3))</f>
        <v>Miklós</v>
      </c>
      <c r="H13" s="212"/>
      <c r="I13" s="212" t="str">
        <f>IF($E13="","",VLOOKUP($E13,'Fiú 1 kcs. B ELO'!$A$7:$O$22,4))</f>
        <v>Debreceni Egyetem Kossuth Lajos Gyakorló Gimnáziuma és Általános Iskolája</v>
      </c>
      <c r="J13" s="352"/>
      <c r="K13" s="348" t="s">
        <v>317</v>
      </c>
      <c r="L13" s="327"/>
      <c r="M13" s="327"/>
      <c r="N13" s="350"/>
      <c r="O13" s="348"/>
      <c r="P13" s="348"/>
      <c r="Q13" s="330"/>
      <c r="R13" s="331"/>
      <c r="S13" s="332"/>
      <c r="T13" s="332"/>
      <c r="U13" s="341" t="str">
        <f>Birók!P27</f>
        <v xml:space="preserve"> </v>
      </c>
      <c r="V13" s="332"/>
      <c r="W13" s="332"/>
      <c r="X13" s="332"/>
      <c r="Y13" s="190"/>
      <c r="Z13" s="190"/>
      <c r="AA13" s="190" t="s">
        <v>93</v>
      </c>
      <c r="AB13" s="191">
        <v>10</v>
      </c>
      <c r="AC13" s="191">
        <v>6</v>
      </c>
      <c r="AD13" s="191">
        <v>3</v>
      </c>
      <c r="AE13" s="191">
        <v>1</v>
      </c>
      <c r="AF13" s="191">
        <v>0</v>
      </c>
      <c r="AG13" s="191">
        <v>0</v>
      </c>
      <c r="AH13" s="191">
        <v>0</v>
      </c>
      <c r="AI13" s="208"/>
      <c r="AJ13" s="208"/>
      <c r="AK13" s="208"/>
      <c r="AL13" s="332"/>
      <c r="AM13" s="332"/>
      <c r="AN13" s="332"/>
      <c r="AO13" s="332"/>
      <c r="AP13" s="332"/>
      <c r="AQ13" s="332"/>
      <c r="AR13" s="332"/>
      <c r="AS13" s="332"/>
    </row>
    <row r="14" spans="1:45" ht="12.9" customHeight="1" x14ac:dyDescent="0.25">
      <c r="A14" s="334"/>
      <c r="B14" s="335"/>
      <c r="C14" s="336"/>
      <c r="D14" s="336"/>
      <c r="E14" s="344"/>
      <c r="F14" s="327"/>
      <c r="G14" s="327"/>
      <c r="H14" s="337"/>
      <c r="I14" s="327"/>
      <c r="J14" s="345"/>
      <c r="K14" s="327"/>
      <c r="L14" s="327"/>
      <c r="M14" s="338" t="s">
        <v>140</v>
      </c>
      <c r="N14" s="346" t="s">
        <v>333</v>
      </c>
      <c r="O14" s="340" t="str">
        <f>UPPER(IF(OR(N14="a",N14="as"),M10,IF(OR(N14="b",N14="bs"),M18,0)))</f>
        <v xml:space="preserve">ANDRÁSIK </v>
      </c>
      <c r="P14" s="347"/>
      <c r="Q14" s="330"/>
      <c r="R14" s="331"/>
      <c r="S14" s="332"/>
      <c r="T14" s="332"/>
      <c r="U14" s="341" t="str">
        <f>Birók!P28</f>
        <v xml:space="preserve"> </v>
      </c>
      <c r="V14" s="332"/>
      <c r="W14" s="332"/>
      <c r="X14" s="332"/>
      <c r="Y14" s="190"/>
      <c r="Z14" s="190"/>
      <c r="AA14" s="190" t="s">
        <v>94</v>
      </c>
      <c r="AB14" s="191">
        <v>3</v>
      </c>
      <c r="AC14" s="191">
        <v>2</v>
      </c>
      <c r="AD14" s="191">
        <v>1</v>
      </c>
      <c r="AE14" s="191">
        <v>0</v>
      </c>
      <c r="AF14" s="191">
        <v>0</v>
      </c>
      <c r="AG14" s="191">
        <v>0</v>
      </c>
      <c r="AH14" s="191">
        <v>0</v>
      </c>
      <c r="AI14" s="208"/>
      <c r="AJ14" s="208"/>
      <c r="AK14" s="208"/>
      <c r="AL14" s="332"/>
      <c r="AM14" s="332"/>
      <c r="AN14" s="332"/>
      <c r="AO14" s="332"/>
      <c r="AP14" s="332"/>
      <c r="AQ14" s="332"/>
      <c r="AR14" s="332"/>
      <c r="AS14" s="332"/>
    </row>
    <row r="15" spans="1:45" ht="12.9" customHeight="1" x14ac:dyDescent="0.25">
      <c r="A15" s="334">
        <v>5</v>
      </c>
      <c r="B15" s="324">
        <f>IF($E15="","",VLOOKUP($E15,'Fiú 1 kcs. B ELO'!$A$7:$O$22,14))</f>
        <v>0</v>
      </c>
      <c r="C15" s="211">
        <f>IF($E15="","",VLOOKUP($E15,'Fiú 1 kcs. B ELO'!$A$7:$O$22,15))</f>
        <v>0</v>
      </c>
      <c r="D15" s="211">
        <f>IF($E15="","",VLOOKUP($E15,'Fiú 1 kcs. B ELO'!$A$7:$O$22,5))</f>
        <v>0</v>
      </c>
      <c r="E15" s="325">
        <v>8</v>
      </c>
      <c r="F15" s="212" t="str">
        <f>UPPER(IF($E15="","",VLOOKUP($E15,'Fiú 1 kcs. B ELO'!$A$7:$O$22,2)))</f>
        <v>PALOTÁS</v>
      </c>
      <c r="G15" s="212" t="str">
        <f>IF($E15="","",VLOOKUP($E15,'Fiú 1 kcs. B ELO'!$A$7:$O$22,3))</f>
        <v>Kevin</v>
      </c>
      <c r="H15" s="212"/>
      <c r="I15" s="212" t="str">
        <f>IF($E15="","",VLOOKUP($E15,'Fiú 1 kcs. B ELO'!$A$7:$O$22,4))</f>
        <v>AUDI Hungaria Iskolaközpont Győr</v>
      </c>
      <c r="J15" s="353"/>
      <c r="K15" s="327"/>
      <c r="L15" s="327"/>
      <c r="M15" s="327"/>
      <c r="N15" s="350"/>
      <c r="O15" s="348" t="s">
        <v>309</v>
      </c>
      <c r="P15" s="348"/>
      <c r="Q15" s="330"/>
      <c r="R15" s="331"/>
      <c r="S15" s="332"/>
      <c r="T15" s="332"/>
      <c r="U15" s="341" t="str">
        <f>Birók!P29</f>
        <v xml:space="preserve"> </v>
      </c>
      <c r="V15" s="332"/>
      <c r="W15" s="332"/>
      <c r="X15" s="332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208"/>
      <c r="AJ15" s="208"/>
      <c r="AK15" s="208"/>
      <c r="AL15" s="332"/>
      <c r="AM15" s="332"/>
      <c r="AN15" s="332"/>
      <c r="AO15" s="332"/>
      <c r="AP15" s="332"/>
      <c r="AQ15" s="332"/>
      <c r="AR15" s="332"/>
      <c r="AS15" s="332"/>
    </row>
    <row r="16" spans="1:45" ht="12.9" customHeight="1" x14ac:dyDescent="0.25">
      <c r="A16" s="334"/>
      <c r="B16" s="335"/>
      <c r="C16" s="336"/>
      <c r="D16" s="336"/>
      <c r="E16" s="344"/>
      <c r="F16" s="327"/>
      <c r="G16" s="327"/>
      <c r="H16" s="337"/>
      <c r="I16" s="338" t="s">
        <v>140</v>
      </c>
      <c r="J16" s="339" t="s">
        <v>333</v>
      </c>
      <c r="K16" s="340" t="str">
        <f>UPPER(IF(OR(J16="a",J16="as"),F15,IF(OR(J16="b",J16="bs"),F17,0)))</f>
        <v>PALOTÁS</v>
      </c>
      <c r="L16" s="340"/>
      <c r="M16" s="327"/>
      <c r="N16" s="350"/>
      <c r="O16" s="338"/>
      <c r="P16" s="348"/>
      <c r="Q16" s="330"/>
      <c r="R16" s="331"/>
      <c r="S16" s="332"/>
      <c r="T16" s="332"/>
      <c r="U16" s="354" t="str">
        <f>Birók!P30</f>
        <v>Egyik sem</v>
      </c>
      <c r="V16" s="332"/>
      <c r="W16" s="332"/>
      <c r="X16" s="332"/>
      <c r="Y16" s="190"/>
      <c r="Z16" s="190"/>
      <c r="AA16" s="190" t="s">
        <v>68</v>
      </c>
      <c r="AB16" s="191">
        <v>150</v>
      </c>
      <c r="AC16" s="191">
        <v>120</v>
      </c>
      <c r="AD16" s="191">
        <v>90</v>
      </c>
      <c r="AE16" s="191">
        <v>60</v>
      </c>
      <c r="AF16" s="191">
        <v>40</v>
      </c>
      <c r="AG16" s="191">
        <v>25</v>
      </c>
      <c r="AH16" s="191">
        <v>15</v>
      </c>
      <c r="AI16" s="208"/>
      <c r="AJ16" s="208"/>
      <c r="AK16" s="208"/>
      <c r="AL16" s="332"/>
      <c r="AM16" s="332"/>
      <c r="AN16" s="332"/>
      <c r="AO16" s="332"/>
      <c r="AP16" s="332"/>
      <c r="AQ16" s="332"/>
      <c r="AR16" s="332"/>
      <c r="AS16" s="332"/>
    </row>
    <row r="17" spans="1:45" ht="12.9" customHeight="1" x14ac:dyDescent="0.25">
      <c r="A17" s="334">
        <v>6</v>
      </c>
      <c r="B17" s="324" t="str">
        <f>IF($E17="","",VLOOKUP($E17,'Fiú 1 kcs. B ELO'!$A$7:$O$22,14))</f>
        <v/>
      </c>
      <c r="C17" s="211" t="str">
        <f>IF($E17="","",VLOOKUP($E17,'Fiú 1 kcs. B ELO'!$A$7:$O$22,15))</f>
        <v/>
      </c>
      <c r="D17" s="211" t="str">
        <f>IF($E17="","",VLOOKUP($E17,'Fiú 1 kcs. B ELO'!$A$7:$O$22,5))</f>
        <v/>
      </c>
      <c r="E17" s="325"/>
      <c r="F17" s="212" t="s">
        <v>332</v>
      </c>
      <c r="G17" s="212" t="str">
        <f>IF($E17="","",VLOOKUP($E17,'Fiú 1 kcs. B ELO'!$A$7:$O$22,3))</f>
        <v/>
      </c>
      <c r="H17" s="212"/>
      <c r="I17" s="212" t="str">
        <f>IF($E17="","",VLOOKUP($E17,'Fiú 1 kcs. B ELO'!$A$7:$O$22,4))</f>
        <v/>
      </c>
      <c r="J17" s="342"/>
      <c r="K17" s="327"/>
      <c r="L17" s="343"/>
      <c r="M17" s="327"/>
      <c r="N17" s="350"/>
      <c r="O17" s="348"/>
      <c r="P17" s="348"/>
      <c r="Q17" s="330"/>
      <c r="R17" s="331"/>
      <c r="S17" s="332"/>
      <c r="T17" s="332"/>
      <c r="U17" s="332"/>
      <c r="V17" s="332"/>
      <c r="W17" s="332"/>
      <c r="X17" s="332"/>
      <c r="Y17" s="190"/>
      <c r="Z17" s="190"/>
      <c r="AA17" s="190" t="s">
        <v>71</v>
      </c>
      <c r="AB17" s="191">
        <v>120</v>
      </c>
      <c r="AC17" s="191">
        <v>90</v>
      </c>
      <c r="AD17" s="191">
        <v>60</v>
      </c>
      <c r="AE17" s="191">
        <v>40</v>
      </c>
      <c r="AF17" s="191">
        <v>25</v>
      </c>
      <c r="AG17" s="191">
        <v>15</v>
      </c>
      <c r="AH17" s="191">
        <v>8</v>
      </c>
      <c r="AI17" s="208"/>
      <c r="AJ17" s="208"/>
      <c r="AK17" s="208"/>
      <c r="AL17" s="332"/>
      <c r="AM17" s="332"/>
      <c r="AN17" s="332"/>
      <c r="AO17" s="332"/>
      <c r="AP17" s="332"/>
      <c r="AQ17" s="332"/>
      <c r="AR17" s="332"/>
      <c r="AS17" s="332"/>
    </row>
    <row r="18" spans="1:45" ht="12.9" customHeight="1" x14ac:dyDescent="0.25">
      <c r="A18" s="334"/>
      <c r="B18" s="335"/>
      <c r="C18" s="336"/>
      <c r="D18" s="336"/>
      <c r="E18" s="344"/>
      <c r="F18" s="327"/>
      <c r="G18" s="327"/>
      <c r="H18" s="337"/>
      <c r="I18" s="327"/>
      <c r="J18" s="345"/>
      <c r="K18" s="338" t="s">
        <v>140</v>
      </c>
      <c r="L18" s="346" t="s">
        <v>334</v>
      </c>
      <c r="M18" s="340" t="str">
        <f>UPPER(IF(OR(L18="a",L18="as"),K16,IF(OR(L18="b",L18="bs"),K20,0)))</f>
        <v xml:space="preserve">PÁLFFY </v>
      </c>
      <c r="N18" s="355"/>
      <c r="O18" s="348"/>
      <c r="P18" s="348"/>
      <c r="Q18" s="330"/>
      <c r="R18" s="331"/>
      <c r="S18" s="332"/>
      <c r="T18" s="332"/>
      <c r="U18" s="332"/>
      <c r="V18" s="332"/>
      <c r="W18" s="332"/>
      <c r="X18" s="332"/>
      <c r="Y18" s="190"/>
      <c r="Z18" s="190"/>
      <c r="AA18" s="190" t="s">
        <v>74</v>
      </c>
      <c r="AB18" s="191">
        <v>90</v>
      </c>
      <c r="AC18" s="191">
        <v>60</v>
      </c>
      <c r="AD18" s="191">
        <v>40</v>
      </c>
      <c r="AE18" s="191">
        <v>25</v>
      </c>
      <c r="AF18" s="191">
        <v>15</v>
      </c>
      <c r="AG18" s="191">
        <v>8</v>
      </c>
      <c r="AH18" s="191">
        <v>4</v>
      </c>
      <c r="AI18" s="208"/>
      <c r="AJ18" s="208"/>
      <c r="AK18" s="208"/>
      <c r="AL18" s="332"/>
      <c r="AM18" s="332"/>
      <c r="AN18" s="332"/>
      <c r="AO18" s="332"/>
      <c r="AP18" s="332"/>
      <c r="AQ18" s="332"/>
      <c r="AR18" s="332"/>
      <c r="AS18" s="332"/>
    </row>
    <row r="19" spans="1:45" ht="12.9" customHeight="1" x14ac:dyDescent="0.25">
      <c r="A19" s="334">
        <v>7</v>
      </c>
      <c r="B19" s="324">
        <f>IF($E19="","",VLOOKUP($E19,'Fiú 1 kcs. B ELO'!$A$7:$O$22,14))</f>
        <v>0</v>
      </c>
      <c r="C19" s="211">
        <f>IF($E19="","",VLOOKUP($E19,'Fiú 1 kcs. B ELO'!$A$7:$O$22,15))</f>
        <v>0</v>
      </c>
      <c r="D19" s="211">
        <f>IF($E19="","",VLOOKUP($E19,'Fiú 1 kcs. B ELO'!$A$7:$O$22,5))</f>
        <v>0</v>
      </c>
      <c r="E19" s="325">
        <v>6</v>
      </c>
      <c r="F19" s="212" t="str">
        <f>UPPER(IF($E19="","",VLOOKUP($E19,'Fiú 1 kcs. B ELO'!$A$7:$O$22,2)))</f>
        <v xml:space="preserve">PÁLFFY </v>
      </c>
      <c r="G19" s="212" t="str">
        <f>IF($E19="","",VLOOKUP($E19,'Fiú 1 kcs. B ELO'!$A$7:$O$22,3))</f>
        <v>Tamás Vincent</v>
      </c>
      <c r="H19" s="212"/>
      <c r="I19" s="212" t="str">
        <f>IF($E19="","",VLOOKUP($E19,'Fiú 1 kcs. B ELO'!$A$7:$O$22,4))</f>
        <v>Aquincum Angol-Magyar Két Tanítási Nyelvű Általános Iskola</v>
      </c>
      <c r="J19" s="326"/>
      <c r="K19" s="327"/>
      <c r="L19" s="349"/>
      <c r="M19" s="348" t="s">
        <v>311</v>
      </c>
      <c r="N19" s="348"/>
      <c r="O19" s="348"/>
      <c r="P19" s="348"/>
      <c r="Q19" s="330"/>
      <c r="R19" s="331"/>
      <c r="S19" s="332"/>
      <c r="T19" s="332"/>
      <c r="U19" s="332"/>
      <c r="V19" s="332"/>
      <c r="W19" s="332"/>
      <c r="X19" s="332"/>
      <c r="Y19" s="190"/>
      <c r="Z19" s="190"/>
      <c r="AA19" s="190" t="s">
        <v>84</v>
      </c>
      <c r="AB19" s="191">
        <v>60</v>
      </c>
      <c r="AC19" s="191">
        <v>40</v>
      </c>
      <c r="AD19" s="191">
        <v>25</v>
      </c>
      <c r="AE19" s="191">
        <v>15</v>
      </c>
      <c r="AF19" s="191">
        <v>8</v>
      </c>
      <c r="AG19" s="191">
        <v>4</v>
      </c>
      <c r="AH19" s="191">
        <v>2</v>
      </c>
      <c r="AI19" s="208"/>
      <c r="AJ19" s="208"/>
      <c r="AK19" s="208"/>
      <c r="AL19" s="332"/>
      <c r="AM19" s="332"/>
      <c r="AN19" s="332"/>
      <c r="AO19" s="332"/>
      <c r="AP19" s="332"/>
      <c r="AQ19" s="332"/>
      <c r="AR19" s="332"/>
      <c r="AS19" s="332"/>
    </row>
    <row r="20" spans="1:45" ht="12.9" customHeight="1" x14ac:dyDescent="0.25">
      <c r="A20" s="334"/>
      <c r="B20" s="335"/>
      <c r="C20" s="336"/>
      <c r="D20" s="336"/>
      <c r="E20" s="335"/>
      <c r="F20" s="327"/>
      <c r="G20" s="327"/>
      <c r="H20" s="337"/>
      <c r="I20" s="338" t="s">
        <v>140</v>
      </c>
      <c r="J20" s="339" t="s">
        <v>333</v>
      </c>
      <c r="K20" s="340" t="str">
        <f>UPPER(IF(OR(J20="a",J20="as"),F19,IF(OR(J20="b",J20="bs"),F21,0)))</f>
        <v xml:space="preserve">PÁLFFY </v>
      </c>
      <c r="L20" s="351"/>
      <c r="M20" s="327"/>
      <c r="N20" s="348"/>
      <c r="O20" s="348"/>
      <c r="P20" s="348"/>
      <c r="Q20" s="330"/>
      <c r="R20" s="331"/>
      <c r="S20" s="332"/>
      <c r="T20" s="332"/>
      <c r="U20" s="332"/>
      <c r="V20" s="332"/>
      <c r="W20" s="332"/>
      <c r="X20" s="332"/>
      <c r="Y20" s="190"/>
      <c r="Z20" s="190"/>
      <c r="AA20" s="190" t="s">
        <v>85</v>
      </c>
      <c r="AB20" s="191">
        <v>40</v>
      </c>
      <c r="AC20" s="191">
        <v>25</v>
      </c>
      <c r="AD20" s="191">
        <v>15</v>
      </c>
      <c r="AE20" s="191">
        <v>8</v>
      </c>
      <c r="AF20" s="191">
        <v>4</v>
      </c>
      <c r="AG20" s="191">
        <v>2</v>
      </c>
      <c r="AH20" s="191">
        <v>1</v>
      </c>
      <c r="AI20" s="208"/>
      <c r="AJ20" s="208"/>
      <c r="AK20" s="208"/>
      <c r="AL20" s="332"/>
      <c r="AM20" s="332"/>
      <c r="AN20" s="332"/>
      <c r="AO20" s="332"/>
      <c r="AP20" s="332"/>
      <c r="AQ20" s="332"/>
      <c r="AR20" s="332"/>
      <c r="AS20" s="332"/>
    </row>
    <row r="21" spans="1:45" ht="12.9" customHeight="1" x14ac:dyDescent="0.25">
      <c r="A21" s="323">
        <v>8</v>
      </c>
      <c r="B21" s="324">
        <f>IF($E21="","",VLOOKUP($E21,'Fiú 1 kcs. B ELO'!$A$7:$O$22,14))</f>
        <v>0</v>
      </c>
      <c r="C21" s="211">
        <f>IF($E21="","",VLOOKUP($E21,'Fiú 1 kcs. B ELO'!$A$7:$O$22,15))</f>
        <v>0</v>
      </c>
      <c r="D21" s="211">
        <f>IF($E21="","",VLOOKUP($E21,'Fiú 1 kcs. B ELO'!$A$7:$O$22,5))</f>
        <v>0</v>
      </c>
      <c r="E21" s="325">
        <v>14</v>
      </c>
      <c r="F21" s="285" t="str">
        <f>UPPER(IF($E21="","",VLOOKUP($E21,'Fiú 1 kcs. B ELO'!$A$7:$O$22,2)))</f>
        <v>PAPP</v>
      </c>
      <c r="G21" s="285" t="str">
        <f>IF($E21="","",VLOOKUP($E21,'Fiú 1 kcs. B ELO'!$A$7:$O$22,3))</f>
        <v>Milán</v>
      </c>
      <c r="H21" s="285"/>
      <c r="I21" s="285" t="str">
        <f>IF($E21="","",VLOOKUP($E21,'Fiú 1 kcs. B ELO'!$A$7:$O$22,4))</f>
        <v>Jászberényi Nagyboldogasszony Katolikus Óvoda, Kéttannyelvű Általános Iskola és Gimnázium</v>
      </c>
      <c r="J21" s="352"/>
      <c r="K21" s="327" t="s">
        <v>313</v>
      </c>
      <c r="L21" s="327"/>
      <c r="M21" s="327"/>
      <c r="N21" s="348"/>
      <c r="O21" s="348"/>
      <c r="P21" s="348"/>
      <c r="Q21" s="330"/>
      <c r="R21" s="331"/>
      <c r="S21" s="332"/>
      <c r="T21" s="332"/>
      <c r="U21" s="332"/>
      <c r="V21" s="332"/>
      <c r="W21" s="332"/>
      <c r="X21" s="332"/>
      <c r="Y21" s="190"/>
      <c r="Z21" s="190"/>
      <c r="AA21" s="190" t="s">
        <v>86</v>
      </c>
      <c r="AB21" s="191">
        <v>25</v>
      </c>
      <c r="AC21" s="191">
        <v>15</v>
      </c>
      <c r="AD21" s="191">
        <v>10</v>
      </c>
      <c r="AE21" s="191">
        <v>6</v>
      </c>
      <c r="AF21" s="191">
        <v>3</v>
      </c>
      <c r="AG21" s="191">
        <v>1</v>
      </c>
      <c r="AH21" s="191">
        <v>0</v>
      </c>
      <c r="AI21" s="208"/>
      <c r="AJ21" s="208"/>
      <c r="AK21" s="208"/>
      <c r="AL21" s="332"/>
      <c r="AM21" s="332"/>
      <c r="AN21" s="332"/>
      <c r="AO21" s="332"/>
      <c r="AP21" s="332"/>
      <c r="AQ21" s="332"/>
      <c r="AR21" s="332"/>
      <c r="AS21" s="332"/>
    </row>
    <row r="22" spans="1:45" ht="9.6" customHeight="1" x14ac:dyDescent="0.25">
      <c r="A22" s="356"/>
      <c r="B22" s="328"/>
      <c r="C22" s="328"/>
      <c r="D22" s="328"/>
      <c r="E22" s="335"/>
      <c r="F22" s="328"/>
      <c r="G22" s="328"/>
      <c r="H22" s="328"/>
      <c r="I22" s="328"/>
      <c r="J22" s="335"/>
      <c r="K22" s="328"/>
      <c r="L22" s="328"/>
      <c r="M22" s="328"/>
      <c r="N22" s="330"/>
      <c r="O22" s="330"/>
      <c r="P22" s="330"/>
      <c r="Q22" s="330"/>
      <c r="R22" s="331"/>
      <c r="S22" s="332"/>
      <c r="T22" s="332"/>
      <c r="U22" s="332"/>
      <c r="V22" s="332"/>
      <c r="W22" s="332"/>
      <c r="X22" s="332"/>
      <c r="Y22" s="190"/>
      <c r="Z22" s="190"/>
      <c r="AA22" s="190" t="s">
        <v>87</v>
      </c>
      <c r="AB22" s="191">
        <v>15</v>
      </c>
      <c r="AC22" s="191">
        <v>10</v>
      </c>
      <c r="AD22" s="191">
        <v>6</v>
      </c>
      <c r="AE22" s="191">
        <v>3</v>
      </c>
      <c r="AF22" s="191">
        <v>1</v>
      </c>
      <c r="AG22" s="191">
        <v>0</v>
      </c>
      <c r="AH22" s="191">
        <v>0</v>
      </c>
      <c r="AI22" s="208"/>
      <c r="AJ22" s="208"/>
      <c r="AK22" s="208"/>
      <c r="AL22" s="332"/>
      <c r="AM22" s="332"/>
      <c r="AN22" s="332"/>
      <c r="AO22" s="332"/>
      <c r="AP22" s="332"/>
      <c r="AQ22" s="332"/>
      <c r="AR22" s="332"/>
      <c r="AS22" s="332"/>
    </row>
    <row r="23" spans="1:45" ht="9.6" customHeight="1" x14ac:dyDescent="0.25">
      <c r="A23" s="357"/>
      <c r="B23" s="335"/>
      <c r="C23" s="335"/>
      <c r="D23" s="335"/>
      <c r="E23" s="335"/>
      <c r="F23" s="328"/>
      <c r="G23" s="328"/>
      <c r="H23" s="332"/>
      <c r="I23" s="358"/>
      <c r="J23" s="335"/>
      <c r="K23" s="328"/>
      <c r="L23" s="328"/>
      <c r="M23" s="328"/>
      <c r="N23" s="330"/>
      <c r="O23" s="330"/>
      <c r="P23" s="330"/>
      <c r="Q23" s="330"/>
      <c r="R23" s="331"/>
      <c r="S23" s="332"/>
      <c r="T23" s="332"/>
      <c r="U23" s="332"/>
      <c r="V23" s="332"/>
      <c r="W23" s="332"/>
      <c r="X23" s="332"/>
      <c r="Y23" s="190"/>
      <c r="Z23" s="190"/>
      <c r="AA23" s="190" t="s">
        <v>89</v>
      </c>
      <c r="AB23" s="191">
        <v>10</v>
      </c>
      <c r="AC23" s="191">
        <v>6</v>
      </c>
      <c r="AD23" s="191">
        <v>3</v>
      </c>
      <c r="AE23" s="191">
        <v>1</v>
      </c>
      <c r="AF23" s="191">
        <v>0</v>
      </c>
      <c r="AG23" s="191">
        <v>0</v>
      </c>
      <c r="AH23" s="191">
        <v>0</v>
      </c>
      <c r="AI23" s="208"/>
      <c r="AJ23" s="208"/>
      <c r="AK23" s="208"/>
      <c r="AL23" s="332"/>
      <c r="AM23" s="332"/>
      <c r="AN23" s="332"/>
      <c r="AO23" s="332"/>
      <c r="AP23" s="332"/>
      <c r="AQ23" s="332"/>
      <c r="AR23" s="332"/>
      <c r="AS23" s="332"/>
    </row>
    <row r="24" spans="1:45" ht="9.6" customHeight="1" x14ac:dyDescent="0.25">
      <c r="A24" s="357"/>
      <c r="B24" s="328"/>
      <c r="C24" s="328"/>
      <c r="D24" s="328"/>
      <c r="E24" s="335"/>
      <c r="F24" s="328"/>
      <c r="G24" s="328"/>
      <c r="H24" s="328"/>
      <c r="I24" s="328"/>
      <c r="J24" s="335"/>
      <c r="K24" s="328"/>
      <c r="L24" s="359"/>
      <c r="M24" s="328"/>
      <c r="N24" s="330"/>
      <c r="O24" s="330"/>
      <c r="P24" s="330"/>
      <c r="Q24" s="330"/>
      <c r="R24" s="331"/>
      <c r="S24" s="332"/>
      <c r="T24" s="332"/>
      <c r="U24" s="332"/>
      <c r="V24" s="332"/>
      <c r="W24" s="332"/>
      <c r="X24" s="332"/>
      <c r="Y24" s="190"/>
      <c r="Z24" s="190"/>
      <c r="AA24" s="190" t="s">
        <v>90</v>
      </c>
      <c r="AB24" s="191">
        <v>6</v>
      </c>
      <c r="AC24" s="191">
        <v>3</v>
      </c>
      <c r="AD24" s="191">
        <v>1</v>
      </c>
      <c r="AE24" s="191">
        <v>0</v>
      </c>
      <c r="AF24" s="191">
        <v>0</v>
      </c>
      <c r="AG24" s="191">
        <v>0</v>
      </c>
      <c r="AH24" s="191">
        <v>0</v>
      </c>
      <c r="AI24" s="208"/>
      <c r="AJ24" s="208"/>
      <c r="AK24" s="208"/>
      <c r="AL24" s="332"/>
      <c r="AM24" s="332"/>
      <c r="AN24" s="332"/>
      <c r="AO24" s="332"/>
      <c r="AP24" s="332"/>
      <c r="AQ24" s="332"/>
      <c r="AR24" s="332"/>
      <c r="AS24" s="332"/>
    </row>
    <row r="25" spans="1:45" ht="9.6" customHeight="1" x14ac:dyDescent="0.25">
      <c r="A25" s="357"/>
      <c r="B25" s="335"/>
      <c r="C25" s="335"/>
      <c r="D25" s="335"/>
      <c r="E25" s="335"/>
      <c r="F25" s="328"/>
      <c r="G25" s="328"/>
      <c r="H25" s="332"/>
      <c r="I25" s="328"/>
      <c r="J25" s="335"/>
      <c r="K25" s="358"/>
      <c r="L25" s="335"/>
      <c r="M25" s="328"/>
      <c r="N25" s="330"/>
      <c r="O25" s="330"/>
      <c r="P25" s="330"/>
      <c r="Q25" s="330"/>
      <c r="R25" s="331"/>
      <c r="S25" s="332"/>
      <c r="T25" s="332"/>
      <c r="U25" s="332"/>
      <c r="V25" s="332"/>
      <c r="W25" s="332"/>
      <c r="X25" s="332"/>
      <c r="Y25" s="190"/>
      <c r="Z25" s="190"/>
      <c r="AA25" s="190" t="s">
        <v>92</v>
      </c>
      <c r="AB25" s="191">
        <v>3</v>
      </c>
      <c r="AC25" s="191">
        <v>2</v>
      </c>
      <c r="AD25" s="191">
        <v>1</v>
      </c>
      <c r="AE25" s="191">
        <v>0</v>
      </c>
      <c r="AF25" s="191">
        <v>0</v>
      </c>
      <c r="AG25" s="191">
        <v>0</v>
      </c>
      <c r="AH25" s="191">
        <v>0</v>
      </c>
      <c r="AI25" s="208"/>
      <c r="AJ25" s="208"/>
      <c r="AK25" s="208"/>
      <c r="AL25" s="332"/>
      <c r="AM25" s="332"/>
      <c r="AN25" s="332"/>
      <c r="AO25" s="332"/>
      <c r="AP25" s="332"/>
      <c r="AQ25" s="332"/>
      <c r="AR25" s="332"/>
      <c r="AS25" s="332"/>
    </row>
    <row r="26" spans="1:45" ht="9.6" customHeight="1" x14ac:dyDescent="0.25">
      <c r="A26" s="357"/>
      <c r="B26" s="328"/>
      <c r="C26" s="328"/>
      <c r="D26" s="328"/>
      <c r="E26" s="335"/>
      <c r="F26" s="328"/>
      <c r="G26" s="328"/>
      <c r="H26" s="328"/>
      <c r="I26" s="328"/>
      <c r="J26" s="335"/>
      <c r="K26" s="328"/>
      <c r="L26" s="328"/>
      <c r="M26" s="328"/>
      <c r="N26" s="330"/>
      <c r="O26" s="330"/>
      <c r="P26" s="330"/>
      <c r="Q26" s="330"/>
      <c r="R26" s="331"/>
      <c r="S26" s="360"/>
      <c r="T26" s="332"/>
      <c r="U26" s="332"/>
      <c r="V26" s="332"/>
      <c r="W26" s="332"/>
      <c r="X26" s="332"/>
      <c r="AI26" s="208"/>
      <c r="AJ26" s="208"/>
      <c r="AK26" s="208"/>
      <c r="AL26" s="332"/>
      <c r="AM26" s="332"/>
      <c r="AN26" s="332"/>
      <c r="AO26" s="332"/>
      <c r="AP26" s="332"/>
      <c r="AQ26" s="332"/>
      <c r="AR26" s="332"/>
      <c r="AS26" s="332"/>
    </row>
    <row r="27" spans="1:45" ht="9.6" customHeight="1" x14ac:dyDescent="0.25">
      <c r="A27" s="357"/>
      <c r="B27" s="335"/>
      <c r="C27" s="335"/>
      <c r="D27" s="335"/>
      <c r="E27" s="335"/>
      <c r="F27" s="328"/>
      <c r="G27" s="328"/>
      <c r="H27" s="332"/>
      <c r="I27" s="358"/>
      <c r="J27" s="335"/>
      <c r="K27" s="328"/>
      <c r="L27" s="328"/>
      <c r="M27" s="328"/>
      <c r="N27" s="330"/>
      <c r="O27" s="330"/>
      <c r="P27" s="330"/>
      <c r="Q27" s="330"/>
      <c r="R27" s="331"/>
      <c r="S27" s="332"/>
      <c r="T27" s="332"/>
      <c r="U27" s="332"/>
      <c r="V27" s="332"/>
      <c r="W27" s="332"/>
      <c r="X27" s="332"/>
      <c r="AI27" s="208"/>
      <c r="AJ27" s="208"/>
      <c r="AK27" s="208"/>
      <c r="AL27" s="332"/>
      <c r="AM27" s="332"/>
      <c r="AN27" s="332"/>
      <c r="AO27" s="332"/>
      <c r="AP27" s="332"/>
      <c r="AQ27" s="332"/>
      <c r="AR27" s="332"/>
      <c r="AS27" s="332"/>
    </row>
    <row r="28" spans="1:45" ht="9.6" customHeight="1" x14ac:dyDescent="0.25">
      <c r="A28" s="357"/>
      <c r="B28" s="328"/>
      <c r="C28" s="328"/>
      <c r="D28" s="328"/>
      <c r="E28" s="335"/>
      <c r="F28" s="328"/>
      <c r="G28" s="328"/>
      <c r="H28" s="328"/>
      <c r="I28" s="328"/>
      <c r="J28" s="335"/>
      <c r="K28" s="328"/>
      <c r="L28" s="328"/>
      <c r="M28" s="328"/>
      <c r="N28" s="330"/>
      <c r="O28" s="330"/>
      <c r="P28" s="330"/>
      <c r="Q28" s="330"/>
      <c r="R28" s="331"/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  <c r="AE28" s="332"/>
      <c r="AF28" s="332"/>
      <c r="AG28" s="332"/>
      <c r="AH28" s="332"/>
      <c r="AI28" s="361"/>
      <c r="AJ28" s="361"/>
      <c r="AK28" s="361"/>
      <c r="AL28" s="332"/>
      <c r="AM28" s="332"/>
      <c r="AN28" s="332"/>
      <c r="AO28" s="332"/>
      <c r="AP28" s="332"/>
      <c r="AQ28" s="332"/>
      <c r="AR28" s="332"/>
      <c r="AS28" s="332"/>
    </row>
    <row r="29" spans="1:45" ht="9.6" customHeight="1" x14ac:dyDescent="0.25">
      <c r="A29" s="357"/>
      <c r="B29" s="335"/>
      <c r="C29" s="335"/>
      <c r="D29" s="335"/>
      <c r="E29" s="335"/>
      <c r="F29" s="328"/>
      <c r="G29" s="328"/>
      <c r="H29" s="332"/>
      <c r="I29" s="328"/>
      <c r="J29" s="335"/>
      <c r="K29" s="328"/>
      <c r="L29" s="328"/>
      <c r="M29" s="358"/>
      <c r="N29" s="335"/>
      <c r="O29" s="328"/>
      <c r="P29" s="330"/>
      <c r="Q29" s="330"/>
      <c r="R29" s="331"/>
      <c r="S29" s="332"/>
      <c r="T29" s="332"/>
      <c r="U29" s="332"/>
      <c r="V29" s="332"/>
      <c r="W29" s="332"/>
      <c r="X29" s="332"/>
      <c r="Y29" s="332"/>
      <c r="Z29" s="332"/>
      <c r="AA29" s="332"/>
      <c r="AB29" s="332"/>
      <c r="AC29" s="332"/>
      <c r="AD29" s="332"/>
      <c r="AE29" s="332"/>
      <c r="AF29" s="332"/>
      <c r="AG29" s="332"/>
      <c r="AH29" s="332"/>
      <c r="AI29" s="361"/>
      <c r="AJ29" s="361"/>
      <c r="AK29" s="361"/>
      <c r="AL29" s="332"/>
      <c r="AM29" s="332"/>
      <c r="AN29" s="332"/>
      <c r="AO29" s="332"/>
      <c r="AP29" s="332"/>
      <c r="AQ29" s="332"/>
      <c r="AR29" s="332"/>
      <c r="AS29" s="332"/>
    </row>
    <row r="30" spans="1:45" ht="9.6" customHeight="1" x14ac:dyDescent="0.25">
      <c r="A30" s="357"/>
      <c r="B30" s="328"/>
      <c r="C30" s="328"/>
      <c r="D30" s="328"/>
      <c r="E30" s="335"/>
      <c r="F30" s="328"/>
      <c r="G30" s="328"/>
      <c r="H30" s="328"/>
      <c r="I30" s="328"/>
      <c r="J30" s="335"/>
      <c r="K30" s="328"/>
      <c r="L30" s="328"/>
      <c r="M30" s="328"/>
      <c r="N30" s="330"/>
      <c r="O30" s="328"/>
      <c r="P30" s="330"/>
      <c r="Q30" s="330"/>
      <c r="R30" s="331"/>
      <c r="S30" s="332"/>
      <c r="T30" s="332"/>
      <c r="U30" s="332"/>
      <c r="V30" s="332"/>
      <c r="W30" s="332"/>
      <c r="X30" s="332"/>
      <c r="Y30" s="332"/>
      <c r="Z30" s="332"/>
      <c r="AA30" s="332"/>
      <c r="AB30" s="332"/>
      <c r="AC30" s="332"/>
      <c r="AD30" s="332"/>
      <c r="AE30" s="332"/>
      <c r="AF30" s="332"/>
      <c r="AG30" s="332"/>
      <c r="AH30" s="332"/>
      <c r="AI30" s="361"/>
      <c r="AJ30" s="361"/>
      <c r="AK30" s="361"/>
      <c r="AL30" s="332"/>
      <c r="AM30" s="332"/>
      <c r="AN30" s="332"/>
      <c r="AO30" s="332"/>
      <c r="AP30" s="332"/>
      <c r="AQ30" s="332"/>
      <c r="AR30" s="332"/>
      <c r="AS30" s="332"/>
    </row>
    <row r="31" spans="1:45" ht="9.6" customHeight="1" x14ac:dyDescent="0.25">
      <c r="A31" s="357"/>
      <c r="B31" s="335"/>
      <c r="C31" s="335"/>
      <c r="D31" s="335"/>
      <c r="E31" s="335"/>
      <c r="F31" s="328"/>
      <c r="G31" s="328"/>
      <c r="H31" s="332"/>
      <c r="I31" s="358"/>
      <c r="J31" s="335"/>
      <c r="K31" s="328"/>
      <c r="L31" s="328"/>
      <c r="M31" s="328"/>
      <c r="N31" s="330"/>
      <c r="O31" s="330"/>
      <c r="P31" s="330"/>
      <c r="Q31" s="330"/>
      <c r="R31" s="331"/>
      <c r="S31" s="332"/>
      <c r="T31" s="332"/>
      <c r="U31" s="332"/>
      <c r="V31" s="332"/>
      <c r="W31" s="332"/>
      <c r="X31" s="332"/>
      <c r="Y31" s="332"/>
      <c r="Z31" s="332"/>
      <c r="AA31" s="332"/>
      <c r="AB31" s="332"/>
      <c r="AC31" s="332"/>
      <c r="AD31" s="332"/>
      <c r="AE31" s="332"/>
      <c r="AF31" s="332"/>
      <c r="AG31" s="332"/>
      <c r="AH31" s="332"/>
      <c r="AI31" s="361"/>
      <c r="AJ31" s="361"/>
      <c r="AK31" s="361"/>
      <c r="AL31" s="332"/>
      <c r="AM31" s="332"/>
      <c r="AN31" s="332"/>
      <c r="AO31" s="332"/>
      <c r="AP31" s="332"/>
      <c r="AQ31" s="332"/>
      <c r="AR31" s="332"/>
      <c r="AS31" s="332"/>
    </row>
    <row r="32" spans="1:45" ht="9.6" customHeight="1" x14ac:dyDescent="0.25">
      <c r="A32" s="357"/>
      <c r="B32" s="328"/>
      <c r="C32" s="328"/>
      <c r="D32" s="328"/>
      <c r="E32" s="335"/>
      <c r="F32" s="328"/>
      <c r="G32" s="328"/>
      <c r="H32" s="328"/>
      <c r="I32" s="328"/>
      <c r="J32" s="335"/>
      <c r="K32" s="328"/>
      <c r="L32" s="359"/>
      <c r="M32" s="328"/>
      <c r="N32" s="330"/>
      <c r="O32" s="330"/>
      <c r="P32" s="330"/>
      <c r="Q32" s="330"/>
      <c r="R32" s="331"/>
      <c r="S32" s="332"/>
      <c r="T32" s="332"/>
      <c r="U32" s="332"/>
      <c r="V32" s="332"/>
      <c r="W32" s="332"/>
      <c r="X32" s="332"/>
      <c r="Y32" s="332"/>
      <c r="Z32" s="332"/>
      <c r="AA32" s="332"/>
      <c r="AB32" s="332"/>
      <c r="AC32" s="332"/>
      <c r="AD32" s="332"/>
      <c r="AE32" s="332"/>
      <c r="AF32" s="332"/>
      <c r="AG32" s="332"/>
      <c r="AH32" s="332"/>
      <c r="AI32" s="361"/>
      <c r="AJ32" s="361"/>
      <c r="AK32" s="361"/>
      <c r="AL32" s="332"/>
      <c r="AM32" s="332"/>
      <c r="AN32" s="332"/>
      <c r="AO32" s="332"/>
      <c r="AP32" s="332"/>
      <c r="AQ32" s="332"/>
      <c r="AR32" s="332"/>
      <c r="AS32" s="332"/>
    </row>
    <row r="33" spans="1:45" ht="9.6" customHeight="1" x14ac:dyDescent="0.25">
      <c r="A33" s="357"/>
      <c r="B33" s="335"/>
      <c r="C33" s="335"/>
      <c r="D33" s="335"/>
      <c r="E33" s="335"/>
      <c r="F33" s="328"/>
      <c r="G33" s="328"/>
      <c r="H33" s="332"/>
      <c r="I33" s="328"/>
      <c r="J33" s="335"/>
      <c r="K33" s="358"/>
      <c r="L33" s="335"/>
      <c r="M33" s="328"/>
      <c r="N33" s="330"/>
      <c r="O33" s="330"/>
      <c r="P33" s="330"/>
      <c r="Q33" s="330"/>
      <c r="R33" s="331"/>
      <c r="S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61"/>
      <c r="AJ33" s="361"/>
      <c r="AK33" s="361"/>
      <c r="AL33" s="332"/>
      <c r="AM33" s="332"/>
      <c r="AN33" s="332"/>
      <c r="AO33" s="332"/>
      <c r="AP33" s="332"/>
      <c r="AQ33" s="332"/>
      <c r="AR33" s="332"/>
      <c r="AS33" s="332"/>
    </row>
    <row r="34" spans="1:45" ht="9.6" customHeight="1" x14ac:dyDescent="0.25">
      <c r="A34" s="357"/>
      <c r="B34" s="328"/>
      <c r="C34" s="328"/>
      <c r="D34" s="328"/>
      <c r="E34" s="335"/>
      <c r="F34" s="328"/>
      <c r="G34" s="328"/>
      <c r="H34" s="328"/>
      <c r="I34" s="328"/>
      <c r="J34" s="335"/>
      <c r="K34" s="328"/>
      <c r="L34" s="328"/>
      <c r="M34" s="328"/>
      <c r="N34" s="330"/>
      <c r="O34" s="330"/>
      <c r="P34" s="330"/>
      <c r="Q34" s="332"/>
      <c r="R34" s="331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61"/>
      <c r="AJ34" s="361"/>
      <c r="AK34" s="361"/>
      <c r="AL34" s="332"/>
      <c r="AM34" s="332"/>
      <c r="AN34" s="332"/>
      <c r="AO34" s="332"/>
      <c r="AP34" s="332"/>
      <c r="AQ34" s="332"/>
      <c r="AR34" s="332"/>
      <c r="AS34" s="332"/>
    </row>
    <row r="35" spans="1:45" ht="9.6" customHeight="1" x14ac:dyDescent="0.25">
      <c r="A35" s="357"/>
      <c r="B35" s="335"/>
      <c r="C35" s="335"/>
      <c r="D35" s="335"/>
      <c r="E35" s="335"/>
      <c r="F35" s="328"/>
      <c r="G35" s="328"/>
      <c r="H35" s="332"/>
      <c r="I35" s="358"/>
      <c r="J35" s="335"/>
      <c r="K35" s="328"/>
      <c r="L35" s="328"/>
      <c r="M35" s="328"/>
      <c r="N35" s="330"/>
      <c r="O35" s="330"/>
      <c r="P35" s="330"/>
      <c r="Q35" s="330"/>
      <c r="R35" s="331"/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  <c r="AE35" s="332"/>
      <c r="AF35" s="332"/>
      <c r="AG35" s="332"/>
      <c r="AH35" s="332"/>
      <c r="AI35" s="361"/>
      <c r="AJ35" s="361"/>
      <c r="AK35" s="361"/>
      <c r="AL35" s="332"/>
      <c r="AM35" s="332"/>
      <c r="AN35" s="332"/>
      <c r="AO35" s="332"/>
      <c r="AP35" s="332"/>
      <c r="AQ35" s="332"/>
      <c r="AR35" s="332"/>
      <c r="AS35" s="332"/>
    </row>
    <row r="36" spans="1:45" ht="9.6" customHeight="1" x14ac:dyDescent="0.25">
      <c r="A36" s="356"/>
      <c r="B36" s="328"/>
      <c r="C36" s="328"/>
      <c r="D36" s="328"/>
      <c r="E36" s="335"/>
      <c r="F36" s="328"/>
      <c r="G36" s="328"/>
      <c r="H36" s="328"/>
      <c r="I36" s="328"/>
      <c r="J36" s="335"/>
      <c r="K36" s="328"/>
      <c r="L36" s="328"/>
      <c r="M36" s="328"/>
      <c r="N36" s="328"/>
      <c r="O36" s="328"/>
      <c r="P36" s="328"/>
      <c r="Q36" s="330"/>
      <c r="R36" s="331"/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  <c r="AE36" s="332"/>
      <c r="AF36" s="332"/>
      <c r="AG36" s="332"/>
      <c r="AH36" s="332"/>
      <c r="AI36" s="361"/>
      <c r="AJ36" s="361"/>
      <c r="AK36" s="361"/>
      <c r="AL36" s="332"/>
      <c r="AM36" s="332"/>
      <c r="AN36" s="332"/>
      <c r="AO36" s="332"/>
      <c r="AP36" s="332"/>
      <c r="AQ36" s="332"/>
      <c r="AR36" s="332"/>
      <c r="AS36" s="332"/>
    </row>
    <row r="37" spans="1:45" ht="9.6" customHeight="1" x14ac:dyDescent="0.25">
      <c r="A37" s="357"/>
      <c r="B37" s="335"/>
      <c r="C37" s="335"/>
      <c r="D37" s="335"/>
      <c r="E37" s="335"/>
      <c r="F37" s="362"/>
      <c r="G37" s="362"/>
      <c r="H37" s="363"/>
      <c r="I37" s="327"/>
      <c r="J37" s="345"/>
      <c r="K37" s="327"/>
      <c r="L37" s="327"/>
      <c r="M37" s="327"/>
      <c r="N37" s="348"/>
      <c r="O37" s="348"/>
      <c r="P37" s="348"/>
      <c r="Q37" s="330"/>
      <c r="R37" s="331"/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  <c r="AE37" s="332"/>
      <c r="AF37" s="332"/>
      <c r="AG37" s="332"/>
      <c r="AH37" s="332"/>
      <c r="AI37" s="361"/>
      <c r="AJ37" s="361"/>
      <c r="AK37" s="361"/>
      <c r="AL37" s="332"/>
      <c r="AM37" s="332"/>
      <c r="AN37" s="332"/>
      <c r="AO37" s="332"/>
      <c r="AP37" s="332"/>
      <c r="AQ37" s="332"/>
      <c r="AR37" s="332"/>
      <c r="AS37" s="332"/>
    </row>
    <row r="38" spans="1:45" ht="9.6" customHeight="1" x14ac:dyDescent="0.25">
      <c r="A38" s="356"/>
      <c r="B38" s="328"/>
      <c r="C38" s="328"/>
      <c r="D38" s="328"/>
      <c r="E38" s="335"/>
      <c r="F38" s="328"/>
      <c r="G38" s="328"/>
      <c r="H38" s="328"/>
      <c r="I38" s="328"/>
      <c r="J38" s="335"/>
      <c r="K38" s="328"/>
      <c r="L38" s="328"/>
      <c r="M38" s="328"/>
      <c r="N38" s="330"/>
      <c r="O38" s="330"/>
      <c r="P38" s="330"/>
      <c r="Q38" s="330"/>
      <c r="R38" s="331"/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  <c r="AE38" s="332"/>
      <c r="AF38" s="332"/>
      <c r="AG38" s="332"/>
      <c r="AH38" s="332"/>
      <c r="AI38" s="361"/>
      <c r="AJ38" s="361"/>
      <c r="AK38" s="361"/>
      <c r="AL38" s="332"/>
      <c r="AM38" s="332"/>
      <c r="AN38" s="332"/>
      <c r="AO38" s="332"/>
      <c r="AP38" s="332"/>
      <c r="AQ38" s="332"/>
      <c r="AR38" s="332"/>
      <c r="AS38" s="332"/>
    </row>
    <row r="39" spans="1:45" ht="9.6" customHeight="1" x14ac:dyDescent="0.25">
      <c r="A39" s="357"/>
      <c r="B39" s="335"/>
      <c r="C39" s="335"/>
      <c r="D39" s="335"/>
      <c r="E39" s="335"/>
      <c r="F39" s="328"/>
      <c r="G39" s="328"/>
      <c r="H39" s="332"/>
      <c r="I39" s="358"/>
      <c r="J39" s="335"/>
      <c r="K39" s="328"/>
      <c r="L39" s="328"/>
      <c r="M39" s="328"/>
      <c r="N39" s="330"/>
      <c r="O39" s="330"/>
      <c r="P39" s="330"/>
      <c r="Q39" s="330"/>
      <c r="R39" s="331"/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61"/>
      <c r="AJ39" s="361"/>
      <c r="AK39" s="361"/>
      <c r="AL39" s="332"/>
      <c r="AM39" s="332"/>
      <c r="AN39" s="332"/>
      <c r="AO39" s="332"/>
      <c r="AP39" s="332"/>
      <c r="AQ39" s="332"/>
      <c r="AR39" s="332"/>
      <c r="AS39" s="332"/>
    </row>
    <row r="40" spans="1:45" ht="9.6" customHeight="1" x14ac:dyDescent="0.25">
      <c r="A40" s="357"/>
      <c r="B40" s="328"/>
      <c r="C40" s="328"/>
      <c r="D40" s="328"/>
      <c r="E40" s="335"/>
      <c r="F40" s="328"/>
      <c r="G40" s="328"/>
      <c r="H40" s="328"/>
      <c r="I40" s="328"/>
      <c r="J40" s="335"/>
      <c r="K40" s="328"/>
      <c r="L40" s="359"/>
      <c r="M40" s="328"/>
      <c r="N40" s="330"/>
      <c r="O40" s="330"/>
      <c r="P40" s="330"/>
      <c r="Q40" s="330"/>
      <c r="R40" s="331"/>
      <c r="S40" s="332"/>
      <c r="T40" s="332"/>
      <c r="U40" s="332"/>
      <c r="V40" s="332"/>
      <c r="W40" s="332"/>
      <c r="X40" s="332"/>
      <c r="Y40" s="332"/>
      <c r="Z40" s="332"/>
      <c r="AA40" s="332"/>
      <c r="AB40" s="332"/>
      <c r="AC40" s="332"/>
      <c r="AD40" s="332"/>
      <c r="AE40" s="332"/>
      <c r="AF40" s="332"/>
      <c r="AG40" s="332"/>
      <c r="AH40" s="332"/>
      <c r="AI40" s="361"/>
      <c r="AJ40" s="361"/>
      <c r="AK40" s="361"/>
      <c r="AL40" s="332"/>
      <c r="AM40" s="332"/>
      <c r="AN40" s="332"/>
      <c r="AO40" s="332"/>
      <c r="AP40" s="332"/>
      <c r="AQ40" s="332"/>
      <c r="AR40" s="332"/>
      <c r="AS40" s="332"/>
    </row>
    <row r="41" spans="1:45" ht="9.6" customHeight="1" x14ac:dyDescent="0.25">
      <c r="A41" s="357"/>
      <c r="B41" s="335"/>
      <c r="C41" s="335"/>
      <c r="D41" s="335"/>
      <c r="E41" s="335"/>
      <c r="F41" s="328"/>
      <c r="G41" s="328"/>
      <c r="H41" s="332"/>
      <c r="I41" s="328"/>
      <c r="J41" s="335"/>
      <c r="K41" s="358"/>
      <c r="L41" s="335"/>
      <c r="M41" s="328"/>
      <c r="N41" s="330"/>
      <c r="O41" s="330"/>
      <c r="P41" s="330"/>
      <c r="Q41" s="330"/>
      <c r="R41" s="331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  <c r="AH41" s="332"/>
      <c r="AI41" s="361"/>
      <c r="AJ41" s="361"/>
      <c r="AK41" s="361"/>
      <c r="AL41" s="332"/>
      <c r="AM41" s="332"/>
      <c r="AN41" s="332"/>
      <c r="AO41" s="332"/>
      <c r="AP41" s="332"/>
      <c r="AQ41" s="332"/>
      <c r="AR41" s="332"/>
      <c r="AS41" s="332"/>
    </row>
    <row r="42" spans="1:45" ht="9.6" customHeight="1" x14ac:dyDescent="0.25">
      <c r="A42" s="357"/>
      <c r="B42" s="328"/>
      <c r="C42" s="328"/>
      <c r="D42" s="328"/>
      <c r="E42" s="335"/>
      <c r="F42" s="328"/>
      <c r="G42" s="328"/>
      <c r="H42" s="328"/>
      <c r="I42" s="328"/>
      <c r="J42" s="335"/>
      <c r="K42" s="328"/>
      <c r="L42" s="328"/>
      <c r="M42" s="328"/>
      <c r="N42" s="330"/>
      <c r="O42" s="330"/>
      <c r="P42" s="330"/>
      <c r="Q42" s="330"/>
      <c r="R42" s="331"/>
      <c r="S42" s="360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  <c r="AH42" s="332"/>
      <c r="AI42" s="361"/>
      <c r="AJ42" s="361"/>
      <c r="AK42" s="361"/>
      <c r="AL42" s="332"/>
      <c r="AM42" s="332"/>
      <c r="AN42" s="332"/>
      <c r="AO42" s="332"/>
      <c r="AP42" s="332"/>
      <c r="AQ42" s="332"/>
      <c r="AR42" s="332"/>
      <c r="AS42" s="332"/>
    </row>
    <row r="43" spans="1:45" ht="9.6" customHeight="1" x14ac:dyDescent="0.25">
      <c r="A43" s="357"/>
      <c r="B43" s="335"/>
      <c r="C43" s="335"/>
      <c r="D43" s="335"/>
      <c r="E43" s="335"/>
      <c r="F43" s="328"/>
      <c r="G43" s="328"/>
      <c r="H43" s="332"/>
      <c r="I43" s="358"/>
      <c r="J43" s="335"/>
      <c r="K43" s="328"/>
      <c r="L43" s="328"/>
      <c r="M43" s="328"/>
      <c r="N43" s="330"/>
      <c r="O43" s="330"/>
      <c r="P43" s="330"/>
      <c r="Q43" s="330"/>
      <c r="R43" s="331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  <c r="AE43" s="332"/>
      <c r="AF43" s="332"/>
      <c r="AG43" s="332"/>
      <c r="AH43" s="332"/>
      <c r="AI43" s="361"/>
      <c r="AJ43" s="361"/>
      <c r="AK43" s="361"/>
      <c r="AL43" s="332"/>
      <c r="AM43" s="332"/>
      <c r="AN43" s="332"/>
      <c r="AO43" s="332"/>
      <c r="AP43" s="332"/>
      <c r="AQ43" s="332"/>
      <c r="AR43" s="332"/>
      <c r="AS43" s="332"/>
    </row>
    <row r="44" spans="1:45" ht="9.6" customHeight="1" x14ac:dyDescent="0.25">
      <c r="A44" s="357"/>
      <c r="B44" s="328"/>
      <c r="C44" s="328"/>
      <c r="D44" s="328"/>
      <c r="E44" s="335"/>
      <c r="F44" s="328"/>
      <c r="G44" s="328"/>
      <c r="H44" s="328"/>
      <c r="I44" s="328"/>
      <c r="J44" s="335"/>
      <c r="K44" s="328"/>
      <c r="L44" s="328"/>
      <c r="M44" s="328"/>
      <c r="N44" s="330"/>
      <c r="O44" s="330"/>
      <c r="P44" s="330"/>
      <c r="Q44" s="330"/>
      <c r="R44" s="331"/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  <c r="AE44" s="332"/>
      <c r="AF44" s="332"/>
      <c r="AG44" s="332"/>
      <c r="AH44" s="332"/>
      <c r="AI44" s="361"/>
      <c r="AJ44" s="361"/>
      <c r="AK44" s="361"/>
      <c r="AL44" s="332"/>
      <c r="AM44" s="332"/>
      <c r="AN44" s="332"/>
      <c r="AO44" s="332"/>
      <c r="AP44" s="332"/>
      <c r="AQ44" s="332"/>
      <c r="AR44" s="332"/>
      <c r="AS44" s="332"/>
    </row>
    <row r="45" spans="1:45" ht="9.6" customHeight="1" x14ac:dyDescent="0.25">
      <c r="A45" s="357"/>
      <c r="B45" s="335"/>
      <c r="C45" s="335"/>
      <c r="D45" s="335"/>
      <c r="E45" s="335"/>
      <c r="F45" s="328"/>
      <c r="G45" s="328"/>
      <c r="H45" s="332"/>
      <c r="I45" s="328"/>
      <c r="J45" s="335"/>
      <c r="K45" s="328"/>
      <c r="L45" s="328"/>
      <c r="M45" s="358"/>
      <c r="N45" s="335"/>
      <c r="O45" s="328"/>
      <c r="P45" s="330"/>
      <c r="Q45" s="330"/>
      <c r="R45" s="331"/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  <c r="AE45" s="332"/>
      <c r="AF45" s="332"/>
      <c r="AG45" s="332"/>
      <c r="AH45" s="332"/>
      <c r="AI45" s="361"/>
      <c r="AJ45" s="361"/>
      <c r="AK45" s="361"/>
      <c r="AL45" s="332"/>
      <c r="AM45" s="332"/>
      <c r="AN45" s="332"/>
      <c r="AO45" s="332"/>
      <c r="AP45" s="332"/>
      <c r="AQ45" s="332"/>
      <c r="AR45" s="332"/>
      <c r="AS45" s="332"/>
    </row>
    <row r="46" spans="1:45" ht="9.6" customHeight="1" x14ac:dyDescent="0.25">
      <c r="A46" s="357"/>
      <c r="B46" s="328"/>
      <c r="C46" s="328"/>
      <c r="D46" s="328"/>
      <c r="E46" s="335"/>
      <c r="F46" s="328"/>
      <c r="G46" s="328"/>
      <c r="H46" s="328"/>
      <c r="I46" s="328"/>
      <c r="J46" s="335"/>
      <c r="K46" s="328"/>
      <c r="L46" s="328"/>
      <c r="M46" s="328"/>
      <c r="N46" s="330"/>
      <c r="O46" s="328"/>
      <c r="P46" s="330"/>
      <c r="Q46" s="330"/>
      <c r="R46" s="331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2"/>
      <c r="AI46" s="361"/>
      <c r="AJ46" s="361"/>
      <c r="AK46" s="361"/>
      <c r="AL46" s="332"/>
      <c r="AM46" s="332"/>
      <c r="AN46" s="332"/>
      <c r="AO46" s="332"/>
      <c r="AP46" s="332"/>
      <c r="AQ46" s="332"/>
      <c r="AR46" s="332"/>
      <c r="AS46" s="332"/>
    </row>
    <row r="47" spans="1:45" ht="9.6" customHeight="1" x14ac:dyDescent="0.25">
      <c r="A47" s="357"/>
      <c r="B47" s="335"/>
      <c r="C47" s="335"/>
      <c r="D47" s="335"/>
      <c r="E47" s="335"/>
      <c r="F47" s="328"/>
      <c r="G47" s="328"/>
      <c r="H47" s="332"/>
      <c r="I47" s="358"/>
      <c r="J47" s="335"/>
      <c r="K47" s="328"/>
      <c r="L47" s="328"/>
      <c r="M47" s="328"/>
      <c r="N47" s="330"/>
      <c r="O47" s="330"/>
      <c r="P47" s="330"/>
      <c r="Q47" s="330"/>
      <c r="R47" s="331"/>
      <c r="S47" s="332"/>
      <c r="T47" s="332"/>
      <c r="U47" s="332"/>
      <c r="V47" s="332"/>
      <c r="W47" s="332"/>
      <c r="X47" s="332"/>
      <c r="Y47" s="332"/>
      <c r="Z47" s="332"/>
      <c r="AA47" s="332"/>
      <c r="AB47" s="332"/>
      <c r="AC47" s="332"/>
      <c r="AD47" s="332"/>
      <c r="AE47" s="332"/>
      <c r="AF47" s="332"/>
      <c r="AG47" s="332"/>
      <c r="AH47" s="332"/>
      <c r="AI47" s="361"/>
      <c r="AJ47" s="361"/>
      <c r="AK47" s="361"/>
      <c r="AL47" s="332"/>
      <c r="AM47" s="332"/>
      <c r="AN47" s="332"/>
      <c r="AO47" s="332"/>
      <c r="AP47" s="332"/>
      <c r="AQ47" s="332"/>
      <c r="AR47" s="332"/>
      <c r="AS47" s="332"/>
    </row>
    <row r="48" spans="1:45" ht="9.6" customHeight="1" x14ac:dyDescent="0.25">
      <c r="A48" s="357"/>
      <c r="B48" s="328"/>
      <c r="C48" s="328"/>
      <c r="D48" s="328"/>
      <c r="E48" s="335"/>
      <c r="F48" s="328"/>
      <c r="G48" s="328"/>
      <c r="H48" s="328"/>
      <c r="I48" s="328"/>
      <c r="J48" s="335"/>
      <c r="K48" s="328"/>
      <c r="L48" s="359"/>
      <c r="M48" s="328"/>
      <c r="N48" s="330"/>
      <c r="O48" s="330"/>
      <c r="P48" s="330"/>
      <c r="Q48" s="330"/>
      <c r="R48" s="331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332"/>
      <c r="AE48" s="332"/>
      <c r="AF48" s="332"/>
      <c r="AG48" s="332"/>
      <c r="AH48" s="332"/>
      <c r="AI48" s="361"/>
      <c r="AJ48" s="361"/>
      <c r="AK48" s="361"/>
      <c r="AL48" s="332"/>
      <c r="AM48" s="332"/>
      <c r="AN48" s="332"/>
      <c r="AO48" s="332"/>
      <c r="AP48" s="332"/>
      <c r="AQ48" s="332"/>
      <c r="AR48" s="332"/>
      <c r="AS48" s="332"/>
    </row>
    <row r="49" spans="1:45" ht="9.6" customHeight="1" x14ac:dyDescent="0.25">
      <c r="A49" s="357"/>
      <c r="B49" s="335"/>
      <c r="C49" s="335"/>
      <c r="D49" s="335"/>
      <c r="E49" s="335"/>
      <c r="F49" s="328"/>
      <c r="G49" s="328"/>
      <c r="H49" s="332"/>
      <c r="I49" s="328"/>
      <c r="J49" s="335"/>
      <c r="K49" s="358"/>
      <c r="L49" s="335"/>
      <c r="M49" s="328"/>
      <c r="N49" s="330"/>
      <c r="O49" s="330"/>
      <c r="P49" s="330"/>
      <c r="Q49" s="330"/>
      <c r="R49" s="331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61"/>
      <c r="AJ49" s="361"/>
      <c r="AK49" s="361"/>
      <c r="AL49" s="332"/>
      <c r="AM49" s="332"/>
      <c r="AN49" s="332"/>
      <c r="AO49" s="332"/>
      <c r="AP49" s="332"/>
      <c r="AQ49" s="332"/>
      <c r="AR49" s="332"/>
      <c r="AS49" s="332"/>
    </row>
    <row r="50" spans="1:45" ht="9.6" customHeight="1" x14ac:dyDescent="0.25">
      <c r="A50" s="357"/>
      <c r="B50" s="328"/>
      <c r="C50" s="328"/>
      <c r="D50" s="328"/>
      <c r="E50" s="335"/>
      <c r="F50" s="328"/>
      <c r="G50" s="328"/>
      <c r="H50" s="328"/>
      <c r="I50" s="328"/>
      <c r="J50" s="335"/>
      <c r="K50" s="328"/>
      <c r="L50" s="328"/>
      <c r="M50" s="328"/>
      <c r="N50" s="330"/>
      <c r="O50" s="330"/>
      <c r="P50" s="330"/>
      <c r="Q50" s="330"/>
      <c r="R50" s="331"/>
      <c r="S50" s="332"/>
      <c r="T50" s="332"/>
      <c r="U50" s="332"/>
      <c r="V50" s="332"/>
      <c r="W50" s="332"/>
      <c r="X50" s="332"/>
      <c r="Y50" s="332"/>
      <c r="Z50" s="332"/>
      <c r="AA50" s="332"/>
      <c r="AB50" s="332"/>
      <c r="AC50" s="332"/>
      <c r="AD50" s="332"/>
      <c r="AE50" s="332"/>
      <c r="AF50" s="332"/>
      <c r="AG50" s="332"/>
      <c r="AH50" s="332"/>
      <c r="AI50" s="361"/>
      <c r="AJ50" s="361"/>
      <c r="AK50" s="361"/>
      <c r="AL50" s="332"/>
      <c r="AM50" s="332"/>
      <c r="AN50" s="332"/>
      <c r="AO50" s="332"/>
      <c r="AP50" s="332"/>
      <c r="AQ50" s="332"/>
      <c r="AR50" s="332"/>
      <c r="AS50" s="332"/>
    </row>
    <row r="51" spans="1:45" ht="9.6" customHeight="1" x14ac:dyDescent="0.25">
      <c r="A51" s="357"/>
      <c r="B51" s="335"/>
      <c r="C51" s="335"/>
      <c r="D51" s="335"/>
      <c r="E51" s="335"/>
      <c r="F51" s="328"/>
      <c r="G51" s="328"/>
      <c r="H51" s="332"/>
      <c r="I51" s="358"/>
      <c r="J51" s="335"/>
      <c r="K51" s="328"/>
      <c r="L51" s="328"/>
      <c r="M51" s="328"/>
      <c r="N51" s="330"/>
      <c r="O51" s="330"/>
      <c r="P51" s="330"/>
      <c r="Q51" s="330"/>
      <c r="R51" s="331"/>
      <c r="S51" s="332"/>
      <c r="T51" s="332"/>
      <c r="U51" s="332"/>
      <c r="V51" s="332"/>
      <c r="W51" s="332"/>
      <c r="X51" s="332"/>
      <c r="Y51" s="332"/>
      <c r="Z51" s="332"/>
      <c r="AA51" s="332"/>
      <c r="AB51" s="332"/>
      <c r="AC51" s="332"/>
      <c r="AD51" s="332"/>
      <c r="AE51" s="332"/>
      <c r="AF51" s="332"/>
      <c r="AG51" s="332"/>
      <c r="AH51" s="332"/>
      <c r="AI51" s="361"/>
      <c r="AJ51" s="361"/>
      <c r="AK51" s="361"/>
      <c r="AL51" s="332"/>
      <c r="AM51" s="332"/>
      <c r="AN51" s="332"/>
      <c r="AO51" s="332"/>
      <c r="AP51" s="332"/>
      <c r="AQ51" s="332"/>
      <c r="AR51" s="332"/>
      <c r="AS51" s="332"/>
    </row>
    <row r="52" spans="1:45" ht="9.6" customHeight="1" x14ac:dyDescent="0.25">
      <c r="A52" s="356"/>
      <c r="B52" s="328"/>
      <c r="C52" s="328"/>
      <c r="D52" s="328"/>
      <c r="E52" s="335"/>
      <c r="F52" s="328"/>
      <c r="G52" s="328"/>
      <c r="H52" s="328"/>
      <c r="I52" s="328"/>
      <c r="J52" s="335"/>
      <c r="K52" s="328"/>
      <c r="L52" s="328"/>
      <c r="M52" s="328"/>
      <c r="N52" s="328"/>
      <c r="O52" s="328"/>
      <c r="P52" s="328"/>
      <c r="Q52" s="330"/>
      <c r="R52" s="331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2"/>
      <c r="AH52" s="332"/>
      <c r="AI52" s="361"/>
      <c r="AJ52" s="361"/>
      <c r="AK52" s="361"/>
      <c r="AL52" s="332"/>
      <c r="AM52" s="332"/>
      <c r="AN52" s="332"/>
      <c r="AO52" s="332"/>
      <c r="AP52" s="332"/>
      <c r="AQ52" s="332"/>
      <c r="AR52" s="332"/>
      <c r="AS52" s="332"/>
    </row>
    <row r="53" spans="1:45" ht="6.75" customHeight="1" x14ac:dyDescent="0.25">
      <c r="A53" s="364"/>
      <c r="B53" s="364"/>
      <c r="C53" s="364"/>
      <c r="D53" s="364"/>
      <c r="E53" s="364"/>
      <c r="F53" s="365"/>
      <c r="G53" s="365"/>
      <c r="H53" s="365"/>
      <c r="I53" s="365"/>
      <c r="J53" s="366"/>
      <c r="K53" s="365"/>
      <c r="L53" s="367"/>
      <c r="M53" s="365"/>
      <c r="N53" s="367"/>
      <c r="O53" s="365"/>
      <c r="P53" s="367"/>
      <c r="Q53" s="365"/>
      <c r="R53" s="367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1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  <c r="AO53" s="361"/>
      <c r="AP53" s="361"/>
      <c r="AQ53" s="361"/>
      <c r="AR53" s="361"/>
      <c r="AS53" s="361"/>
    </row>
    <row r="54" spans="1:45" ht="10.5" customHeight="1" x14ac:dyDescent="0.25">
      <c r="A54" s="223" t="s">
        <v>77</v>
      </c>
      <c r="B54" s="224"/>
      <c r="C54" s="224"/>
      <c r="D54" s="225"/>
      <c r="E54" s="368" t="s">
        <v>95</v>
      </c>
      <c r="F54" s="369" t="s">
        <v>96</v>
      </c>
      <c r="G54" s="368"/>
      <c r="H54" s="368"/>
      <c r="I54" s="370"/>
      <c r="J54" s="368" t="s">
        <v>95</v>
      </c>
      <c r="K54" s="369" t="s">
        <v>97</v>
      </c>
      <c r="L54" s="371"/>
      <c r="M54" s="369" t="s">
        <v>98</v>
      </c>
      <c r="N54" s="372"/>
      <c r="O54" s="373" t="s">
        <v>99</v>
      </c>
      <c r="P54" s="373"/>
      <c r="Q54" s="374"/>
      <c r="R54" s="375"/>
      <c r="S54" s="54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59"/>
      <c r="AH54" s="259"/>
      <c r="AI54" s="259"/>
      <c r="AJ54" s="259"/>
      <c r="AK54" s="259"/>
      <c r="AL54" s="259"/>
      <c r="AM54" s="259"/>
      <c r="AN54" s="259"/>
      <c r="AO54" s="259"/>
      <c r="AP54" s="259"/>
      <c r="AQ54" s="259"/>
      <c r="AR54" s="259"/>
      <c r="AS54" s="259"/>
    </row>
    <row r="55" spans="1:45" ht="9" customHeight="1" x14ac:dyDescent="0.25">
      <c r="A55" s="234" t="s">
        <v>100</v>
      </c>
      <c r="B55" s="235"/>
      <c r="C55" s="376"/>
      <c r="D55" s="236"/>
      <c r="E55" s="377">
        <v>1</v>
      </c>
      <c r="F55" s="259" t="str">
        <f>IF(E55&gt;$R$62,0,UPPER(VLOOKUP(E55,'Fiú 1 kcs. B ELO'!$A$7:$Q$134,2)))</f>
        <v xml:space="preserve">SCHNEIDER </v>
      </c>
      <c r="G55" s="377"/>
      <c r="H55" s="259"/>
      <c r="I55" s="252"/>
      <c r="J55" s="378" t="s">
        <v>101</v>
      </c>
      <c r="K55" s="250"/>
      <c r="L55" s="251"/>
      <c r="M55" s="250"/>
      <c r="N55" s="379"/>
      <c r="O55" s="241" t="s">
        <v>102</v>
      </c>
      <c r="P55" s="380"/>
      <c r="Q55" s="380"/>
      <c r="R55" s="379"/>
      <c r="S55" s="54"/>
      <c r="T55" s="259"/>
      <c r="U55" s="259"/>
      <c r="V55" s="259"/>
      <c r="W55" s="259"/>
      <c r="X55" s="259"/>
      <c r="Y55" s="259"/>
      <c r="Z55" s="259"/>
      <c r="AA55" s="259"/>
      <c r="AB55" s="259"/>
      <c r="AC55" s="259"/>
      <c r="AD55" s="259"/>
      <c r="AE55" s="259"/>
      <c r="AF55" s="259"/>
      <c r="AG55" s="259"/>
      <c r="AH55" s="259"/>
      <c r="AI55" s="259"/>
      <c r="AJ55" s="259"/>
      <c r="AK55" s="259"/>
      <c r="AL55" s="259"/>
      <c r="AM55" s="259"/>
      <c r="AN55" s="259"/>
      <c r="AO55" s="259"/>
      <c r="AP55" s="259"/>
      <c r="AQ55" s="259"/>
      <c r="AR55" s="259"/>
      <c r="AS55" s="259"/>
    </row>
    <row r="56" spans="1:45" ht="9" customHeight="1" x14ac:dyDescent="0.25">
      <c r="A56" s="245" t="s">
        <v>103</v>
      </c>
      <c r="B56" s="246"/>
      <c r="C56" s="381"/>
      <c r="D56" s="247"/>
      <c r="E56" s="377">
        <v>2</v>
      </c>
      <c r="F56" s="259" t="str">
        <f>IF(E56&gt;$R$62,0,UPPER(VLOOKUP(E56,'Fiú 1 kcs. B ELO'!$A$7:$Q$134,2)))</f>
        <v>BÉKÉSI</v>
      </c>
      <c r="G56" s="377"/>
      <c r="H56" s="259"/>
      <c r="I56" s="252"/>
      <c r="J56" s="378" t="s">
        <v>104</v>
      </c>
      <c r="K56" s="250"/>
      <c r="L56" s="251"/>
      <c r="M56" s="250"/>
      <c r="N56" s="379"/>
      <c r="O56" s="273"/>
      <c r="P56" s="275"/>
      <c r="Q56" s="246"/>
      <c r="R56" s="382"/>
      <c r="S56" s="54"/>
      <c r="T56" s="259"/>
      <c r="U56" s="259"/>
      <c r="V56" s="259"/>
      <c r="W56" s="259"/>
      <c r="X56" s="259"/>
      <c r="Y56" s="259"/>
      <c r="Z56" s="259"/>
      <c r="AA56" s="259"/>
      <c r="AB56" s="259"/>
      <c r="AC56" s="259"/>
      <c r="AD56" s="259"/>
      <c r="AE56" s="259"/>
      <c r="AF56" s="259"/>
      <c r="AG56" s="259"/>
      <c r="AH56" s="259"/>
      <c r="AI56" s="259"/>
      <c r="AJ56" s="259"/>
      <c r="AK56" s="259"/>
      <c r="AL56" s="259"/>
      <c r="AM56" s="259"/>
      <c r="AN56" s="259"/>
      <c r="AO56" s="259"/>
      <c r="AP56" s="259"/>
      <c r="AQ56" s="259"/>
      <c r="AR56" s="259"/>
      <c r="AS56" s="259"/>
    </row>
    <row r="57" spans="1:45" ht="9" customHeight="1" x14ac:dyDescent="0.25">
      <c r="A57" s="256"/>
      <c r="B57" s="257"/>
      <c r="C57" s="383"/>
      <c r="D57" s="258"/>
      <c r="E57" s="377"/>
      <c r="F57" s="259"/>
      <c r="G57" s="377"/>
      <c r="H57" s="259"/>
      <c r="I57" s="252"/>
      <c r="J57" s="378" t="s">
        <v>105</v>
      </c>
      <c r="K57" s="250"/>
      <c r="L57" s="251"/>
      <c r="M57" s="250"/>
      <c r="N57" s="379"/>
      <c r="O57" s="241" t="s">
        <v>106</v>
      </c>
      <c r="P57" s="380"/>
      <c r="Q57" s="380"/>
      <c r="R57" s="379"/>
      <c r="S57" s="54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59"/>
      <c r="AI57" s="259"/>
      <c r="AJ57" s="259"/>
      <c r="AK57" s="259"/>
      <c r="AL57" s="259"/>
      <c r="AM57" s="259"/>
      <c r="AN57" s="259"/>
      <c r="AO57" s="259"/>
      <c r="AP57" s="259"/>
      <c r="AQ57" s="259"/>
      <c r="AR57" s="259"/>
      <c r="AS57" s="259"/>
    </row>
    <row r="58" spans="1:45" ht="9" customHeight="1" x14ac:dyDescent="0.25">
      <c r="A58" s="261"/>
      <c r="B58" s="262"/>
      <c r="C58" s="262"/>
      <c r="D58" s="263"/>
      <c r="E58" s="377"/>
      <c r="F58" s="259"/>
      <c r="G58" s="377"/>
      <c r="H58" s="259"/>
      <c r="I58" s="252"/>
      <c r="J58" s="378" t="s">
        <v>107</v>
      </c>
      <c r="K58" s="250"/>
      <c r="L58" s="251"/>
      <c r="M58" s="250"/>
      <c r="N58" s="379"/>
      <c r="O58" s="250"/>
      <c r="P58" s="251"/>
      <c r="Q58" s="250"/>
      <c r="R58" s="379"/>
      <c r="S58" s="54"/>
      <c r="T58" s="259"/>
      <c r="U58" s="259"/>
      <c r="V58" s="259"/>
      <c r="W58" s="259"/>
      <c r="X58" s="259"/>
      <c r="Y58" s="259"/>
      <c r="Z58" s="259"/>
      <c r="AA58" s="259"/>
      <c r="AB58" s="259"/>
      <c r="AC58" s="259"/>
      <c r="AD58" s="259"/>
      <c r="AE58" s="259"/>
      <c r="AF58" s="259"/>
      <c r="AG58" s="259"/>
      <c r="AH58" s="259"/>
      <c r="AI58" s="259"/>
      <c r="AJ58" s="259"/>
      <c r="AK58" s="259"/>
      <c r="AL58" s="259"/>
      <c r="AM58" s="259"/>
      <c r="AN58" s="259"/>
      <c r="AO58" s="259"/>
      <c r="AP58" s="259"/>
      <c r="AQ58" s="259"/>
      <c r="AR58" s="259"/>
      <c r="AS58" s="259"/>
    </row>
    <row r="59" spans="1:45" ht="9" customHeight="1" x14ac:dyDescent="0.25">
      <c r="A59" s="265"/>
      <c r="B59" s="49"/>
      <c r="C59" s="49"/>
      <c r="D59" s="266"/>
      <c r="E59" s="377"/>
      <c r="F59" s="259"/>
      <c r="G59" s="377"/>
      <c r="H59" s="259"/>
      <c r="I59" s="252"/>
      <c r="J59" s="378" t="s">
        <v>108</v>
      </c>
      <c r="K59" s="250"/>
      <c r="L59" s="251"/>
      <c r="M59" s="250"/>
      <c r="N59" s="379"/>
      <c r="O59" s="246"/>
      <c r="P59" s="275"/>
      <c r="Q59" s="246"/>
      <c r="R59" s="382"/>
      <c r="S59" s="54"/>
      <c r="T59" s="259"/>
      <c r="U59" s="259"/>
      <c r="V59" s="259"/>
      <c r="W59" s="259"/>
      <c r="X59" s="259"/>
      <c r="Y59" s="259"/>
      <c r="Z59" s="259"/>
      <c r="AA59" s="259"/>
      <c r="AB59" s="259"/>
      <c r="AC59" s="259"/>
      <c r="AD59" s="259"/>
      <c r="AE59" s="259"/>
      <c r="AF59" s="259"/>
      <c r="AG59" s="259"/>
      <c r="AH59" s="259"/>
      <c r="AI59" s="259"/>
      <c r="AJ59" s="259"/>
      <c r="AK59" s="259"/>
      <c r="AL59" s="259"/>
      <c r="AM59" s="259"/>
      <c r="AN59" s="259"/>
      <c r="AO59" s="259"/>
      <c r="AP59" s="259"/>
      <c r="AQ59" s="259"/>
      <c r="AR59" s="259"/>
      <c r="AS59" s="259"/>
    </row>
    <row r="60" spans="1:45" ht="9" customHeight="1" x14ac:dyDescent="0.25">
      <c r="A60" s="267"/>
      <c r="B60" s="14"/>
      <c r="C60" s="262"/>
      <c r="D60" s="263"/>
      <c r="E60" s="377"/>
      <c r="F60" s="259"/>
      <c r="G60" s="377"/>
      <c r="H60" s="259"/>
      <c r="I60" s="252"/>
      <c r="J60" s="378" t="s">
        <v>109</v>
      </c>
      <c r="K60" s="250"/>
      <c r="L60" s="251"/>
      <c r="M60" s="250"/>
      <c r="N60" s="379"/>
      <c r="O60" s="241" t="s">
        <v>33</v>
      </c>
      <c r="P60" s="380"/>
      <c r="Q60" s="380"/>
      <c r="R60" s="379"/>
      <c r="S60" s="54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</row>
    <row r="61" spans="1:45" ht="9" customHeight="1" x14ac:dyDescent="0.25">
      <c r="A61" s="267"/>
      <c r="B61" s="14"/>
      <c r="C61" s="384"/>
      <c r="D61" s="268"/>
      <c r="E61" s="377"/>
      <c r="F61" s="259"/>
      <c r="G61" s="377"/>
      <c r="H61" s="259"/>
      <c r="I61" s="252"/>
      <c r="J61" s="378" t="s">
        <v>110</v>
      </c>
      <c r="K61" s="250"/>
      <c r="L61" s="251"/>
      <c r="M61" s="250"/>
      <c r="N61" s="379"/>
      <c r="O61" s="250"/>
      <c r="P61" s="251"/>
      <c r="Q61" s="250"/>
      <c r="R61" s="379"/>
      <c r="S61" s="54"/>
      <c r="T61" s="259"/>
      <c r="U61" s="259"/>
      <c r="V61" s="259"/>
      <c r="W61" s="259"/>
      <c r="X61" s="259"/>
      <c r="Y61" s="259"/>
      <c r="Z61" s="259"/>
      <c r="AA61" s="259"/>
      <c r="AB61" s="259"/>
      <c r="AC61" s="259"/>
      <c r="AD61" s="259"/>
      <c r="AE61" s="259"/>
      <c r="AF61" s="259"/>
      <c r="AG61" s="259"/>
      <c r="AH61" s="259"/>
      <c r="AI61" s="259"/>
      <c r="AJ61" s="259"/>
      <c r="AK61" s="259"/>
      <c r="AL61" s="259"/>
      <c r="AM61" s="259"/>
      <c r="AN61" s="259"/>
      <c r="AO61" s="259"/>
      <c r="AP61" s="259"/>
      <c r="AQ61" s="259"/>
      <c r="AR61" s="259"/>
      <c r="AS61" s="259"/>
    </row>
    <row r="62" spans="1:45" ht="9" customHeight="1" x14ac:dyDescent="0.25">
      <c r="A62" s="269"/>
      <c r="B62" s="270"/>
      <c r="C62" s="385"/>
      <c r="D62" s="271"/>
      <c r="E62" s="386"/>
      <c r="F62" s="273"/>
      <c r="G62" s="386"/>
      <c r="H62" s="273"/>
      <c r="I62" s="276"/>
      <c r="J62" s="387" t="s">
        <v>111</v>
      </c>
      <c r="K62" s="246"/>
      <c r="L62" s="275"/>
      <c r="M62" s="246"/>
      <c r="N62" s="382"/>
      <c r="O62" s="246">
        <f>R4</f>
        <v>0</v>
      </c>
      <c r="P62" s="275"/>
      <c r="Q62" s="246"/>
      <c r="R62" s="388">
        <f>MIN(4,'Fiú 1 kcs. B ELO'!Q5)</f>
        <v>4</v>
      </c>
      <c r="S62" s="54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  <c r="AP62" s="259"/>
      <c r="AQ62" s="259"/>
      <c r="AR62" s="259"/>
      <c r="AS62" s="259"/>
    </row>
    <row r="63" spans="1:45" x14ac:dyDescent="0.25"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208"/>
      <c r="AL63" s="208"/>
      <c r="AM63" s="208"/>
      <c r="AN63" s="208"/>
      <c r="AO63" s="208"/>
      <c r="AP63" s="208"/>
      <c r="AQ63" s="208"/>
      <c r="AR63" s="208"/>
      <c r="AS63" s="208"/>
    </row>
    <row r="64" spans="1:45" x14ac:dyDescent="0.25"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08"/>
      <c r="AG64" s="208"/>
      <c r="AH64" s="208"/>
      <c r="AL64" s="208"/>
      <c r="AM64" s="208"/>
      <c r="AN64" s="208"/>
      <c r="AO64" s="208"/>
      <c r="AP64" s="208"/>
      <c r="AQ64" s="208"/>
      <c r="AR64" s="208"/>
      <c r="AS64" s="208"/>
    </row>
    <row r="65" spans="20:45" x14ac:dyDescent="0.25"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08"/>
      <c r="AG65" s="208"/>
      <c r="AH65" s="208"/>
      <c r="AL65" s="208"/>
      <c r="AM65" s="208"/>
      <c r="AN65" s="208"/>
      <c r="AO65" s="208"/>
      <c r="AP65" s="208"/>
      <c r="AQ65" s="208"/>
      <c r="AR65" s="208"/>
      <c r="AS65" s="208"/>
    </row>
    <row r="66" spans="20:45" x14ac:dyDescent="0.25"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08"/>
      <c r="AG66" s="208"/>
      <c r="AH66" s="208"/>
      <c r="AL66" s="208"/>
      <c r="AM66" s="208"/>
      <c r="AN66" s="208"/>
      <c r="AO66" s="208"/>
      <c r="AP66" s="208"/>
      <c r="AQ66" s="208"/>
      <c r="AR66" s="208"/>
      <c r="AS66" s="208"/>
    </row>
    <row r="67" spans="20:45" x14ac:dyDescent="0.25"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L67" s="208"/>
      <c r="AM67" s="208"/>
      <c r="AN67" s="208"/>
      <c r="AO67" s="208"/>
      <c r="AP67" s="208"/>
      <c r="AQ67" s="208"/>
      <c r="AR67" s="208"/>
      <c r="AS67" s="208"/>
    </row>
    <row r="68" spans="20:45" x14ac:dyDescent="0.25"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L68" s="208"/>
      <c r="AM68" s="208"/>
      <c r="AN68" s="208"/>
      <c r="AO68" s="208"/>
      <c r="AP68" s="208"/>
      <c r="AQ68" s="208"/>
      <c r="AR68" s="208"/>
      <c r="AS68" s="208"/>
    </row>
    <row r="69" spans="20:45" x14ac:dyDescent="0.25"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L69" s="208"/>
      <c r="AM69" s="208"/>
      <c r="AN69" s="208"/>
      <c r="AO69" s="208"/>
      <c r="AP69" s="208"/>
      <c r="AQ69" s="208"/>
      <c r="AR69" s="208"/>
      <c r="AS69" s="208"/>
    </row>
    <row r="70" spans="20:45" x14ac:dyDescent="0.25"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08"/>
      <c r="AG70" s="208"/>
      <c r="AH70" s="208"/>
      <c r="AL70" s="208"/>
      <c r="AM70" s="208"/>
      <c r="AN70" s="208"/>
      <c r="AO70" s="208"/>
      <c r="AP70" s="208"/>
      <c r="AQ70" s="208"/>
      <c r="AR70" s="208"/>
      <c r="AS70" s="208"/>
    </row>
    <row r="71" spans="20:45" x14ac:dyDescent="0.25"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08"/>
      <c r="AG71" s="208"/>
      <c r="AH71" s="208"/>
      <c r="AL71" s="208"/>
      <c r="AM71" s="208"/>
      <c r="AN71" s="208"/>
      <c r="AO71" s="208"/>
      <c r="AP71" s="208"/>
      <c r="AQ71" s="208"/>
      <c r="AR71" s="208"/>
      <c r="AS71" s="208"/>
    </row>
    <row r="72" spans="20:45" x14ac:dyDescent="0.25"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L72" s="208"/>
      <c r="AM72" s="208"/>
      <c r="AN72" s="208"/>
      <c r="AO72" s="208"/>
      <c r="AP72" s="208"/>
      <c r="AQ72" s="208"/>
      <c r="AR72" s="208"/>
      <c r="AS72" s="208"/>
    </row>
    <row r="73" spans="20:45" x14ac:dyDescent="0.25"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08"/>
      <c r="AG73" s="208"/>
      <c r="AH73" s="208"/>
      <c r="AL73" s="208"/>
      <c r="AM73" s="208"/>
      <c r="AN73" s="208"/>
      <c r="AO73" s="208"/>
      <c r="AP73" s="208"/>
      <c r="AQ73" s="208"/>
      <c r="AR73" s="208"/>
      <c r="AS73" s="208"/>
    </row>
    <row r="74" spans="20:45" x14ac:dyDescent="0.25"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08"/>
      <c r="AG74" s="208"/>
      <c r="AH74" s="208"/>
      <c r="AL74" s="208"/>
      <c r="AM74" s="208"/>
      <c r="AN74" s="208"/>
      <c r="AO74" s="208"/>
      <c r="AP74" s="208"/>
      <c r="AQ74" s="208"/>
      <c r="AR74" s="208"/>
      <c r="AS74" s="208"/>
    </row>
    <row r="75" spans="20:45" x14ac:dyDescent="0.25"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08"/>
      <c r="AG75" s="208"/>
      <c r="AH75" s="208"/>
      <c r="AL75" s="208"/>
      <c r="AM75" s="208"/>
      <c r="AN75" s="208"/>
      <c r="AO75" s="208"/>
      <c r="AP75" s="208"/>
      <c r="AQ75" s="208"/>
      <c r="AR75" s="208"/>
      <c r="AS75" s="208"/>
    </row>
    <row r="76" spans="20:45" x14ac:dyDescent="0.25"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08"/>
      <c r="AG76" s="208"/>
      <c r="AH76" s="208"/>
      <c r="AL76" s="208"/>
      <c r="AM76" s="208"/>
      <c r="AN76" s="208"/>
      <c r="AO76" s="208"/>
      <c r="AP76" s="208"/>
      <c r="AQ76" s="208"/>
      <c r="AR76" s="208"/>
      <c r="AS76" s="208"/>
    </row>
    <row r="77" spans="20:45" x14ac:dyDescent="0.25"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08"/>
      <c r="AG77" s="208"/>
      <c r="AH77" s="208"/>
      <c r="AL77" s="208"/>
      <c r="AM77" s="208"/>
      <c r="AN77" s="208"/>
      <c r="AO77" s="208"/>
      <c r="AP77" s="208"/>
      <c r="AQ77" s="208"/>
      <c r="AR77" s="208"/>
      <c r="AS77" s="208"/>
    </row>
    <row r="78" spans="20:45" x14ac:dyDescent="0.25"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08"/>
      <c r="AG78" s="208"/>
      <c r="AH78" s="208"/>
      <c r="AL78" s="208"/>
      <c r="AM78" s="208"/>
      <c r="AN78" s="208"/>
      <c r="AO78" s="208"/>
      <c r="AP78" s="208"/>
      <c r="AQ78" s="208"/>
      <c r="AR78" s="208"/>
      <c r="AS78" s="208"/>
    </row>
    <row r="79" spans="20:45" x14ac:dyDescent="0.25"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L79" s="208"/>
      <c r="AM79" s="208"/>
      <c r="AN79" s="208"/>
      <c r="AO79" s="208"/>
      <c r="AP79" s="208"/>
      <c r="AQ79" s="208"/>
      <c r="AR79" s="208"/>
      <c r="AS79" s="208"/>
    </row>
    <row r="80" spans="20:45" x14ac:dyDescent="0.25"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L80" s="208"/>
      <c r="AM80" s="208"/>
      <c r="AN80" s="208"/>
      <c r="AO80" s="208"/>
      <c r="AP80" s="208"/>
      <c r="AQ80" s="208"/>
      <c r="AR80" s="208"/>
      <c r="AS80" s="208"/>
    </row>
    <row r="81" spans="20:45" x14ac:dyDescent="0.25"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L81" s="208"/>
      <c r="AM81" s="208"/>
      <c r="AN81" s="208"/>
      <c r="AO81" s="208"/>
      <c r="AP81" s="208"/>
      <c r="AQ81" s="208"/>
      <c r="AR81" s="208"/>
      <c r="AS81" s="208"/>
    </row>
    <row r="82" spans="20:45" x14ac:dyDescent="0.25"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L82" s="208"/>
      <c r="AM82" s="208"/>
      <c r="AN82" s="208"/>
      <c r="AO82" s="208"/>
      <c r="AP82" s="208"/>
      <c r="AQ82" s="208"/>
      <c r="AR82" s="208"/>
      <c r="AS82" s="208"/>
    </row>
    <row r="83" spans="20:45" x14ac:dyDescent="0.25"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08"/>
      <c r="AG83" s="208"/>
      <c r="AH83" s="208"/>
      <c r="AL83" s="208"/>
      <c r="AM83" s="208"/>
      <c r="AN83" s="208"/>
      <c r="AO83" s="208"/>
      <c r="AP83" s="208"/>
      <c r="AQ83" s="208"/>
      <c r="AR83" s="208"/>
      <c r="AS83" s="208"/>
    </row>
    <row r="84" spans="20:45" x14ac:dyDescent="0.25"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08"/>
      <c r="AG84" s="208"/>
      <c r="AH84" s="208"/>
      <c r="AL84" s="208"/>
      <c r="AM84" s="208"/>
      <c r="AN84" s="208"/>
      <c r="AO84" s="208"/>
      <c r="AP84" s="208"/>
      <c r="AQ84" s="208"/>
      <c r="AR84" s="208"/>
      <c r="AS84" s="208"/>
    </row>
    <row r="85" spans="20:45" x14ac:dyDescent="0.25"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08"/>
      <c r="AG85" s="208"/>
      <c r="AH85" s="208"/>
      <c r="AL85" s="208"/>
      <c r="AM85" s="208"/>
      <c r="AN85" s="208"/>
      <c r="AO85" s="208"/>
      <c r="AP85" s="208"/>
      <c r="AQ85" s="208"/>
      <c r="AR85" s="208"/>
      <c r="AS85" s="208"/>
    </row>
    <row r="86" spans="20:45" x14ac:dyDescent="0.25"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08"/>
      <c r="AG86" s="208"/>
      <c r="AH86" s="208"/>
      <c r="AL86" s="208"/>
      <c r="AM86" s="208"/>
      <c r="AN86" s="208"/>
      <c r="AO86" s="208"/>
      <c r="AP86" s="208"/>
      <c r="AQ86" s="208"/>
      <c r="AR86" s="208"/>
      <c r="AS86" s="208"/>
    </row>
    <row r="87" spans="20:45" x14ac:dyDescent="0.25"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08"/>
      <c r="AG87" s="208"/>
      <c r="AH87" s="208"/>
      <c r="AL87" s="208"/>
      <c r="AM87" s="208"/>
      <c r="AN87" s="208"/>
      <c r="AO87" s="208"/>
      <c r="AP87" s="208"/>
      <c r="AQ87" s="208"/>
      <c r="AR87" s="208"/>
      <c r="AS87" s="208"/>
    </row>
    <row r="88" spans="20:45" x14ac:dyDescent="0.25"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08"/>
      <c r="AG88" s="208"/>
      <c r="AH88" s="208"/>
      <c r="AL88" s="208"/>
      <c r="AM88" s="208"/>
      <c r="AN88" s="208"/>
      <c r="AO88" s="208"/>
      <c r="AP88" s="208"/>
      <c r="AQ88" s="208"/>
      <c r="AR88" s="208"/>
      <c r="AS88" s="208"/>
    </row>
    <row r="89" spans="20:45" x14ac:dyDescent="0.25"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08"/>
      <c r="AG89" s="208"/>
      <c r="AH89" s="208"/>
      <c r="AL89" s="208"/>
      <c r="AM89" s="208"/>
      <c r="AN89" s="208"/>
      <c r="AO89" s="208"/>
      <c r="AP89" s="208"/>
      <c r="AQ89" s="208"/>
      <c r="AR89" s="208"/>
      <c r="AS89" s="208"/>
    </row>
    <row r="90" spans="20:45" x14ac:dyDescent="0.25"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L90" s="208"/>
      <c r="AM90" s="208"/>
      <c r="AN90" s="208"/>
      <c r="AO90" s="208"/>
      <c r="AP90" s="208"/>
      <c r="AQ90" s="208"/>
      <c r="AR90" s="208"/>
      <c r="AS90" s="208"/>
    </row>
    <row r="91" spans="20:45" x14ac:dyDescent="0.25"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L91" s="208"/>
      <c r="AM91" s="208"/>
      <c r="AN91" s="208"/>
      <c r="AO91" s="208"/>
      <c r="AP91" s="208"/>
      <c r="AQ91" s="208"/>
      <c r="AR91" s="208"/>
      <c r="AS91" s="208"/>
    </row>
    <row r="92" spans="20:45" x14ac:dyDescent="0.25"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08"/>
      <c r="AH92" s="208"/>
      <c r="AL92" s="208"/>
      <c r="AM92" s="208"/>
      <c r="AN92" s="208"/>
      <c r="AO92" s="208"/>
      <c r="AP92" s="208"/>
      <c r="AQ92" s="208"/>
      <c r="AR92" s="208"/>
      <c r="AS92" s="208"/>
    </row>
    <row r="93" spans="20:45" x14ac:dyDescent="0.25"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08"/>
      <c r="AG93" s="208"/>
      <c r="AH93" s="208"/>
      <c r="AL93" s="208"/>
      <c r="AM93" s="208"/>
      <c r="AN93" s="208"/>
      <c r="AO93" s="208"/>
      <c r="AP93" s="208"/>
      <c r="AQ93" s="208"/>
      <c r="AR93" s="208"/>
      <c r="AS93" s="208"/>
    </row>
    <row r="94" spans="20:45" x14ac:dyDescent="0.25"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08"/>
      <c r="AG94" s="208"/>
      <c r="AH94" s="208"/>
      <c r="AL94" s="208"/>
      <c r="AM94" s="208"/>
      <c r="AN94" s="208"/>
      <c r="AO94" s="208"/>
      <c r="AP94" s="208"/>
      <c r="AQ94" s="208"/>
      <c r="AR94" s="208"/>
      <c r="AS94" s="208"/>
    </row>
    <row r="95" spans="20:45" x14ac:dyDescent="0.25">
      <c r="T95" s="208"/>
      <c r="U95" s="208"/>
      <c r="V95" s="208"/>
      <c r="W95" s="208"/>
      <c r="X95" s="208"/>
      <c r="Y95" s="208"/>
      <c r="Z95" s="208"/>
      <c r="AA95" s="208"/>
      <c r="AB95" s="208"/>
      <c r="AC95" s="208"/>
      <c r="AD95" s="208"/>
      <c r="AE95" s="208"/>
      <c r="AF95" s="208"/>
      <c r="AG95" s="208"/>
      <c r="AH95" s="208"/>
      <c r="AL95" s="208"/>
      <c r="AM95" s="208"/>
      <c r="AN95" s="208"/>
      <c r="AO95" s="208"/>
      <c r="AP95" s="208"/>
      <c r="AQ95" s="208"/>
      <c r="AR95" s="208"/>
      <c r="AS95" s="208"/>
    </row>
    <row r="96" spans="20:45" x14ac:dyDescent="0.25"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8"/>
      <c r="AH96" s="208"/>
      <c r="AL96" s="208"/>
      <c r="AM96" s="208"/>
      <c r="AN96" s="208"/>
      <c r="AO96" s="208"/>
      <c r="AP96" s="208"/>
      <c r="AQ96" s="208"/>
      <c r="AR96" s="208"/>
      <c r="AS96" s="208"/>
    </row>
    <row r="97" spans="20:45" x14ac:dyDescent="0.25"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8"/>
      <c r="AH97" s="208"/>
      <c r="AL97" s="208"/>
      <c r="AM97" s="208"/>
      <c r="AN97" s="208"/>
      <c r="AO97" s="208"/>
      <c r="AP97" s="208"/>
      <c r="AQ97" s="208"/>
      <c r="AR97" s="208"/>
      <c r="AS97" s="208"/>
    </row>
    <row r="98" spans="20:45" x14ac:dyDescent="0.25"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8"/>
      <c r="AH98" s="208"/>
      <c r="AL98" s="208"/>
      <c r="AM98" s="208"/>
      <c r="AN98" s="208"/>
      <c r="AO98" s="208"/>
      <c r="AP98" s="208"/>
      <c r="AQ98" s="208"/>
      <c r="AR98" s="208"/>
      <c r="AS98" s="208"/>
    </row>
    <row r="99" spans="20:45" x14ac:dyDescent="0.25"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8"/>
      <c r="AH99" s="208"/>
      <c r="AL99" s="208"/>
      <c r="AM99" s="208"/>
      <c r="AN99" s="208"/>
      <c r="AO99" s="208"/>
      <c r="AP99" s="208"/>
      <c r="AQ99" s="208"/>
      <c r="AR99" s="208"/>
      <c r="AS99" s="208"/>
    </row>
    <row r="100" spans="20:45" x14ac:dyDescent="0.25"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8"/>
      <c r="AH100" s="208"/>
      <c r="AL100" s="208"/>
      <c r="AM100" s="208"/>
      <c r="AN100" s="208"/>
      <c r="AO100" s="208"/>
      <c r="AP100" s="208"/>
      <c r="AQ100" s="208"/>
      <c r="AR100" s="208"/>
      <c r="AS100" s="208"/>
    </row>
    <row r="101" spans="20:45" x14ac:dyDescent="0.25"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208"/>
      <c r="AL101" s="208"/>
      <c r="AM101" s="208"/>
      <c r="AN101" s="208"/>
      <c r="AO101" s="208"/>
      <c r="AP101" s="208"/>
      <c r="AQ101" s="208"/>
      <c r="AR101" s="208"/>
      <c r="AS101" s="208"/>
    </row>
    <row r="102" spans="20:45" x14ac:dyDescent="0.25">
      <c r="T102" s="208"/>
      <c r="U102" s="208"/>
      <c r="V102" s="208"/>
      <c r="W102" s="208"/>
      <c r="X102" s="208"/>
      <c r="Y102" s="208"/>
      <c r="Z102" s="208"/>
      <c r="AA102" s="208"/>
      <c r="AB102" s="208"/>
      <c r="AC102" s="208"/>
      <c r="AD102" s="208"/>
      <c r="AE102" s="208"/>
      <c r="AF102" s="208"/>
      <c r="AG102" s="208"/>
      <c r="AH102" s="208"/>
      <c r="AL102" s="208"/>
      <c r="AM102" s="208"/>
      <c r="AN102" s="208"/>
      <c r="AO102" s="208"/>
      <c r="AP102" s="208"/>
      <c r="AQ102" s="208"/>
      <c r="AR102" s="208"/>
      <c r="AS102" s="208"/>
    </row>
    <row r="103" spans="20:45" x14ac:dyDescent="0.25">
      <c r="T103" s="208"/>
      <c r="U103" s="208"/>
      <c r="V103" s="208"/>
      <c r="W103" s="208"/>
      <c r="X103" s="208"/>
      <c r="Y103" s="208"/>
      <c r="Z103" s="208"/>
      <c r="AA103" s="208"/>
      <c r="AB103" s="208"/>
      <c r="AC103" s="208"/>
      <c r="AD103" s="208"/>
      <c r="AE103" s="208"/>
      <c r="AF103" s="208"/>
      <c r="AG103" s="208"/>
      <c r="AH103" s="208"/>
      <c r="AL103" s="208"/>
      <c r="AM103" s="208"/>
      <c r="AN103" s="208"/>
      <c r="AO103" s="208"/>
      <c r="AP103" s="208"/>
      <c r="AQ103" s="208"/>
      <c r="AR103" s="208"/>
      <c r="AS103" s="208"/>
    </row>
    <row r="104" spans="20:45" x14ac:dyDescent="0.25"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L104" s="208"/>
      <c r="AM104" s="208"/>
      <c r="AN104" s="208"/>
      <c r="AO104" s="208"/>
      <c r="AP104" s="208"/>
      <c r="AQ104" s="208"/>
      <c r="AR104" s="208"/>
      <c r="AS104" s="208"/>
    </row>
    <row r="105" spans="20:45" x14ac:dyDescent="0.25"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8"/>
      <c r="AD105" s="208"/>
      <c r="AE105" s="208"/>
      <c r="AF105" s="208"/>
      <c r="AG105" s="208"/>
      <c r="AH105" s="208"/>
      <c r="AL105" s="208"/>
      <c r="AM105" s="208"/>
      <c r="AN105" s="208"/>
      <c r="AO105" s="208"/>
      <c r="AP105" s="208"/>
      <c r="AQ105" s="208"/>
      <c r="AR105" s="208"/>
      <c r="AS105" s="208"/>
    </row>
    <row r="106" spans="20:45" x14ac:dyDescent="0.25">
      <c r="T106" s="208"/>
      <c r="U106" s="208"/>
      <c r="V106" s="208"/>
      <c r="W106" s="208"/>
      <c r="X106" s="208"/>
      <c r="Y106" s="208"/>
      <c r="Z106" s="208"/>
      <c r="AA106" s="208"/>
      <c r="AB106" s="208"/>
      <c r="AC106" s="208"/>
      <c r="AD106" s="208"/>
      <c r="AE106" s="208"/>
      <c r="AF106" s="208"/>
      <c r="AG106" s="208"/>
      <c r="AH106" s="208"/>
      <c r="AL106" s="208"/>
      <c r="AM106" s="208"/>
      <c r="AN106" s="208"/>
      <c r="AO106" s="208"/>
      <c r="AP106" s="208"/>
      <c r="AQ106" s="208"/>
      <c r="AR106" s="208"/>
      <c r="AS106" s="208"/>
    </row>
    <row r="107" spans="20:45" x14ac:dyDescent="0.25">
      <c r="T107" s="208"/>
      <c r="U107" s="208"/>
      <c r="V107" s="208"/>
      <c r="W107" s="208"/>
      <c r="X107" s="208"/>
      <c r="Y107" s="208"/>
      <c r="Z107" s="208"/>
      <c r="AA107" s="208"/>
      <c r="AB107" s="208"/>
      <c r="AC107" s="208"/>
      <c r="AD107" s="208"/>
      <c r="AE107" s="208"/>
      <c r="AF107" s="208"/>
      <c r="AG107" s="208"/>
      <c r="AH107" s="208"/>
      <c r="AL107" s="208"/>
      <c r="AM107" s="208"/>
      <c r="AN107" s="208"/>
      <c r="AO107" s="208"/>
      <c r="AP107" s="208"/>
      <c r="AQ107" s="208"/>
      <c r="AR107" s="208"/>
      <c r="AS107" s="208"/>
    </row>
    <row r="108" spans="20:45" x14ac:dyDescent="0.25">
      <c r="T108" s="208"/>
      <c r="U108" s="208"/>
      <c r="V108" s="208"/>
      <c r="W108" s="208"/>
      <c r="X108" s="208"/>
      <c r="Y108" s="208"/>
      <c r="Z108" s="208"/>
      <c r="AA108" s="208"/>
      <c r="AB108" s="208"/>
      <c r="AC108" s="208"/>
      <c r="AD108" s="208"/>
      <c r="AE108" s="208"/>
      <c r="AF108" s="208"/>
      <c r="AG108" s="208"/>
      <c r="AH108" s="208"/>
      <c r="AL108" s="208"/>
      <c r="AM108" s="208"/>
      <c r="AN108" s="208"/>
      <c r="AO108" s="208"/>
      <c r="AP108" s="208"/>
      <c r="AQ108" s="208"/>
      <c r="AR108" s="208"/>
      <c r="AS108" s="208"/>
    </row>
    <row r="109" spans="20:45" x14ac:dyDescent="0.25">
      <c r="T109" s="208"/>
      <c r="U109" s="208"/>
      <c r="V109" s="208"/>
      <c r="W109" s="208"/>
      <c r="X109" s="208"/>
      <c r="Y109" s="208"/>
      <c r="Z109" s="208"/>
      <c r="AA109" s="208"/>
      <c r="AB109" s="208"/>
      <c r="AC109" s="208"/>
      <c r="AD109" s="208"/>
      <c r="AE109" s="208"/>
      <c r="AF109" s="208"/>
      <c r="AG109" s="208"/>
      <c r="AH109" s="208"/>
      <c r="AL109" s="208"/>
      <c r="AM109" s="208"/>
      <c r="AN109" s="208"/>
      <c r="AO109" s="208"/>
      <c r="AP109" s="208"/>
      <c r="AQ109" s="208"/>
      <c r="AR109" s="208"/>
      <c r="AS109" s="208"/>
    </row>
    <row r="110" spans="20:45" x14ac:dyDescent="0.25">
      <c r="T110" s="208"/>
      <c r="U110" s="208"/>
      <c r="V110" s="208"/>
      <c r="W110" s="208"/>
      <c r="X110" s="208"/>
      <c r="Y110" s="208"/>
      <c r="Z110" s="208"/>
      <c r="AA110" s="208"/>
      <c r="AB110" s="208"/>
      <c r="AC110" s="208"/>
      <c r="AD110" s="208"/>
      <c r="AE110" s="208"/>
      <c r="AF110" s="208"/>
      <c r="AG110" s="208"/>
      <c r="AH110" s="208"/>
      <c r="AL110" s="208"/>
      <c r="AM110" s="208"/>
      <c r="AN110" s="208"/>
      <c r="AO110" s="208"/>
      <c r="AP110" s="208"/>
      <c r="AQ110" s="208"/>
      <c r="AR110" s="208"/>
      <c r="AS110" s="208"/>
    </row>
    <row r="111" spans="20:45" x14ac:dyDescent="0.25">
      <c r="T111" s="208"/>
      <c r="U111" s="208"/>
      <c r="V111" s="208"/>
      <c r="W111" s="208"/>
      <c r="X111" s="208"/>
      <c r="Y111" s="208"/>
      <c r="Z111" s="208"/>
      <c r="AA111" s="208"/>
      <c r="AB111" s="208"/>
      <c r="AC111" s="208"/>
      <c r="AD111" s="208"/>
      <c r="AE111" s="208"/>
      <c r="AF111" s="208"/>
      <c r="AG111" s="208"/>
      <c r="AH111" s="208"/>
      <c r="AL111" s="208"/>
      <c r="AM111" s="208"/>
      <c r="AN111" s="208"/>
      <c r="AO111" s="208"/>
      <c r="AP111" s="208"/>
      <c r="AQ111" s="208"/>
      <c r="AR111" s="208"/>
      <c r="AS111" s="208"/>
    </row>
    <row r="112" spans="20:45" x14ac:dyDescent="0.25">
      <c r="T112" s="208"/>
      <c r="U112" s="208"/>
      <c r="V112" s="208"/>
      <c r="W112" s="208"/>
      <c r="X112" s="208"/>
      <c r="Y112" s="208"/>
      <c r="Z112" s="208"/>
      <c r="AA112" s="208"/>
      <c r="AB112" s="208"/>
      <c r="AC112" s="208"/>
      <c r="AD112" s="208"/>
      <c r="AE112" s="208"/>
      <c r="AF112" s="208"/>
      <c r="AG112" s="208"/>
      <c r="AH112" s="208"/>
      <c r="AL112" s="208"/>
      <c r="AM112" s="208"/>
      <c r="AN112" s="208"/>
      <c r="AO112" s="208"/>
      <c r="AP112" s="208"/>
      <c r="AQ112" s="208"/>
      <c r="AR112" s="208"/>
      <c r="AS112" s="208"/>
    </row>
    <row r="113" spans="20:45" x14ac:dyDescent="0.25">
      <c r="T113" s="208"/>
      <c r="U113" s="208"/>
      <c r="V113" s="208"/>
      <c r="W113" s="208"/>
      <c r="X113" s="208"/>
      <c r="Y113" s="208"/>
      <c r="Z113" s="208"/>
      <c r="AA113" s="208"/>
      <c r="AB113" s="208"/>
      <c r="AC113" s="208"/>
      <c r="AD113" s="208"/>
      <c r="AE113" s="208"/>
      <c r="AF113" s="208"/>
      <c r="AG113" s="208"/>
      <c r="AH113" s="208"/>
      <c r="AL113" s="208"/>
      <c r="AM113" s="208"/>
      <c r="AN113" s="208"/>
      <c r="AO113" s="208"/>
      <c r="AP113" s="208"/>
      <c r="AQ113" s="208"/>
      <c r="AR113" s="208"/>
      <c r="AS113" s="208"/>
    </row>
    <row r="114" spans="20:45" x14ac:dyDescent="0.25"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8"/>
      <c r="AD114" s="208"/>
      <c r="AE114" s="208"/>
      <c r="AF114" s="208"/>
      <c r="AG114" s="208"/>
      <c r="AH114" s="208"/>
      <c r="AL114" s="208"/>
      <c r="AM114" s="208"/>
      <c r="AN114" s="208"/>
      <c r="AO114" s="208"/>
      <c r="AP114" s="208"/>
      <c r="AQ114" s="208"/>
      <c r="AR114" s="208"/>
      <c r="AS114" s="208"/>
    </row>
    <row r="115" spans="20:45" x14ac:dyDescent="0.25">
      <c r="T115" s="208"/>
      <c r="U115" s="208"/>
      <c r="V115" s="208"/>
      <c r="W115" s="208"/>
      <c r="X115" s="208"/>
      <c r="Y115" s="208"/>
      <c r="Z115" s="208"/>
      <c r="AA115" s="208"/>
      <c r="AB115" s="208"/>
      <c r="AC115" s="208"/>
      <c r="AD115" s="208"/>
      <c r="AE115" s="208"/>
      <c r="AF115" s="208"/>
      <c r="AG115" s="208"/>
      <c r="AH115" s="208"/>
      <c r="AL115" s="208"/>
      <c r="AM115" s="208"/>
      <c r="AN115" s="208"/>
      <c r="AO115" s="208"/>
      <c r="AP115" s="208"/>
      <c r="AQ115" s="208"/>
      <c r="AR115" s="208"/>
      <c r="AS115" s="208"/>
    </row>
    <row r="116" spans="20:45" x14ac:dyDescent="0.25">
      <c r="T116" s="208"/>
      <c r="U116" s="208"/>
      <c r="V116" s="208"/>
      <c r="W116" s="208"/>
      <c r="X116" s="208"/>
      <c r="Y116" s="208"/>
      <c r="Z116" s="208"/>
      <c r="AA116" s="208"/>
      <c r="AB116" s="208"/>
      <c r="AC116" s="208"/>
      <c r="AD116" s="208"/>
      <c r="AE116" s="208"/>
      <c r="AF116" s="208"/>
      <c r="AG116" s="208"/>
      <c r="AH116" s="208"/>
      <c r="AL116" s="208"/>
      <c r="AM116" s="208"/>
      <c r="AN116" s="208"/>
      <c r="AO116" s="208"/>
      <c r="AP116" s="208"/>
      <c r="AQ116" s="208"/>
      <c r="AR116" s="208"/>
      <c r="AS116" s="208"/>
    </row>
    <row r="117" spans="20:45" x14ac:dyDescent="0.25">
      <c r="T117" s="208"/>
      <c r="U117" s="208"/>
      <c r="V117" s="208"/>
      <c r="W117" s="208"/>
      <c r="X117" s="208"/>
      <c r="Y117" s="208"/>
      <c r="Z117" s="208"/>
      <c r="AA117" s="208"/>
      <c r="AB117" s="208"/>
      <c r="AC117" s="208"/>
      <c r="AD117" s="208"/>
      <c r="AE117" s="208"/>
      <c r="AF117" s="208"/>
      <c r="AG117" s="208"/>
      <c r="AH117" s="208"/>
      <c r="AL117" s="208"/>
      <c r="AM117" s="208"/>
      <c r="AN117" s="208"/>
      <c r="AO117" s="208"/>
      <c r="AP117" s="208"/>
      <c r="AQ117" s="208"/>
      <c r="AR117" s="208"/>
      <c r="AS117" s="208"/>
    </row>
    <row r="118" spans="20:45" x14ac:dyDescent="0.25">
      <c r="T118" s="208"/>
      <c r="U118" s="208"/>
      <c r="V118" s="208"/>
      <c r="W118" s="208"/>
      <c r="X118" s="208"/>
      <c r="Y118" s="208"/>
      <c r="Z118" s="208"/>
      <c r="AA118" s="208"/>
      <c r="AB118" s="208"/>
      <c r="AC118" s="208"/>
      <c r="AD118" s="208"/>
      <c r="AE118" s="208"/>
      <c r="AF118" s="208"/>
      <c r="AG118" s="208"/>
      <c r="AH118" s="208"/>
      <c r="AL118" s="208"/>
      <c r="AM118" s="208"/>
      <c r="AN118" s="208"/>
      <c r="AO118" s="208"/>
      <c r="AP118" s="208"/>
      <c r="AQ118" s="208"/>
      <c r="AR118" s="208"/>
      <c r="AS118" s="208"/>
    </row>
    <row r="119" spans="20:45" x14ac:dyDescent="0.25"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L119" s="208"/>
      <c r="AM119" s="208"/>
      <c r="AN119" s="208"/>
      <c r="AO119" s="208"/>
      <c r="AP119" s="208"/>
      <c r="AQ119" s="208"/>
      <c r="AR119" s="208"/>
      <c r="AS119" s="208"/>
    </row>
    <row r="120" spans="20:45" x14ac:dyDescent="0.25">
      <c r="T120" s="208"/>
      <c r="U120" s="208"/>
      <c r="V120" s="208"/>
      <c r="W120" s="208"/>
      <c r="X120" s="208"/>
      <c r="Y120" s="208"/>
      <c r="Z120" s="208"/>
      <c r="AA120" s="208"/>
      <c r="AB120" s="208"/>
      <c r="AC120" s="208"/>
      <c r="AD120" s="208"/>
      <c r="AE120" s="208"/>
      <c r="AF120" s="208"/>
      <c r="AG120" s="208"/>
      <c r="AH120" s="208"/>
      <c r="AL120" s="208"/>
      <c r="AM120" s="208"/>
      <c r="AN120" s="208"/>
      <c r="AO120" s="208"/>
      <c r="AP120" s="208"/>
      <c r="AQ120" s="208"/>
      <c r="AR120" s="208"/>
      <c r="AS120" s="208"/>
    </row>
    <row r="121" spans="20:45" x14ac:dyDescent="0.25">
      <c r="T121" s="208"/>
      <c r="U121" s="208"/>
      <c r="V121" s="208"/>
      <c r="W121" s="208"/>
      <c r="X121" s="208"/>
      <c r="Y121" s="208"/>
      <c r="Z121" s="208"/>
      <c r="AA121" s="208"/>
      <c r="AB121" s="208"/>
      <c r="AC121" s="208"/>
      <c r="AD121" s="208"/>
      <c r="AE121" s="208"/>
      <c r="AF121" s="208"/>
      <c r="AG121" s="208"/>
      <c r="AH121" s="208"/>
      <c r="AL121" s="208"/>
      <c r="AM121" s="208"/>
      <c r="AN121" s="208"/>
      <c r="AO121" s="208"/>
      <c r="AP121" s="208"/>
      <c r="AQ121" s="208"/>
      <c r="AR121" s="208"/>
      <c r="AS121" s="208"/>
    </row>
    <row r="122" spans="20:45" x14ac:dyDescent="0.25">
      <c r="T122" s="208"/>
      <c r="U122" s="208"/>
      <c r="V122" s="208"/>
      <c r="W122" s="208"/>
      <c r="X122" s="208"/>
      <c r="Y122" s="208"/>
      <c r="Z122" s="208"/>
      <c r="AA122" s="208"/>
      <c r="AB122" s="208"/>
      <c r="AC122" s="208"/>
      <c r="AD122" s="208"/>
      <c r="AE122" s="208"/>
      <c r="AF122" s="208"/>
      <c r="AG122" s="208"/>
      <c r="AH122" s="208"/>
      <c r="AL122" s="208"/>
      <c r="AM122" s="208"/>
      <c r="AN122" s="208"/>
      <c r="AO122" s="208"/>
      <c r="AP122" s="208"/>
      <c r="AQ122" s="208"/>
      <c r="AR122" s="208"/>
      <c r="AS122" s="208"/>
    </row>
    <row r="123" spans="20:45" x14ac:dyDescent="0.25">
      <c r="T123" s="208"/>
      <c r="U123" s="208"/>
      <c r="V123" s="208"/>
      <c r="W123" s="208"/>
      <c r="X123" s="208"/>
      <c r="Y123" s="208"/>
      <c r="Z123" s="208"/>
      <c r="AA123" s="208"/>
      <c r="AB123" s="208"/>
      <c r="AC123" s="208"/>
      <c r="AD123" s="208"/>
      <c r="AE123" s="208"/>
      <c r="AF123" s="208"/>
      <c r="AG123" s="208"/>
      <c r="AH123" s="208"/>
      <c r="AL123" s="208"/>
      <c r="AM123" s="208"/>
      <c r="AN123" s="208"/>
      <c r="AO123" s="208"/>
      <c r="AP123" s="208"/>
      <c r="AQ123" s="208"/>
      <c r="AR123" s="208"/>
      <c r="AS123" s="208"/>
    </row>
    <row r="124" spans="20:45" x14ac:dyDescent="0.25">
      <c r="T124" s="208"/>
      <c r="U124" s="208"/>
      <c r="V124" s="208"/>
      <c r="W124" s="208"/>
      <c r="X124" s="208"/>
      <c r="Y124" s="208"/>
      <c r="Z124" s="208"/>
      <c r="AA124" s="208"/>
      <c r="AB124" s="208"/>
      <c r="AC124" s="208"/>
      <c r="AD124" s="208"/>
      <c r="AE124" s="208"/>
      <c r="AF124" s="208"/>
      <c r="AG124" s="208"/>
      <c r="AH124" s="208"/>
      <c r="AL124" s="208"/>
      <c r="AM124" s="208"/>
      <c r="AN124" s="208"/>
      <c r="AO124" s="208"/>
      <c r="AP124" s="208"/>
      <c r="AQ124" s="208"/>
      <c r="AR124" s="208"/>
      <c r="AS124" s="208"/>
    </row>
    <row r="125" spans="20:45" x14ac:dyDescent="0.25">
      <c r="T125" s="208"/>
      <c r="U125" s="208"/>
      <c r="V125" s="208"/>
      <c r="W125" s="208"/>
      <c r="X125" s="208"/>
      <c r="Y125" s="208"/>
      <c r="Z125" s="208"/>
      <c r="AA125" s="208"/>
      <c r="AB125" s="208"/>
      <c r="AC125" s="208"/>
      <c r="AD125" s="208"/>
      <c r="AE125" s="208"/>
      <c r="AF125" s="208"/>
      <c r="AG125" s="208"/>
      <c r="AH125" s="208"/>
      <c r="AL125" s="208"/>
      <c r="AM125" s="208"/>
      <c r="AN125" s="208"/>
      <c r="AO125" s="208"/>
      <c r="AP125" s="208"/>
      <c r="AQ125" s="208"/>
      <c r="AR125" s="208"/>
      <c r="AS125" s="208"/>
    </row>
    <row r="126" spans="20:45" x14ac:dyDescent="0.25">
      <c r="T126" s="208"/>
      <c r="U126" s="208"/>
      <c r="V126" s="208"/>
      <c r="W126" s="208"/>
      <c r="X126" s="208"/>
      <c r="Y126" s="208"/>
      <c r="Z126" s="208"/>
      <c r="AA126" s="208"/>
      <c r="AB126" s="208"/>
      <c r="AC126" s="208"/>
      <c r="AD126" s="208"/>
      <c r="AE126" s="208"/>
      <c r="AF126" s="208"/>
      <c r="AG126" s="208"/>
      <c r="AH126" s="208"/>
      <c r="AL126" s="208"/>
      <c r="AM126" s="208"/>
      <c r="AN126" s="208"/>
      <c r="AO126" s="208"/>
      <c r="AP126" s="208"/>
      <c r="AQ126" s="208"/>
      <c r="AR126" s="208"/>
      <c r="AS126" s="208"/>
    </row>
    <row r="127" spans="20:45" x14ac:dyDescent="0.25">
      <c r="T127" s="208"/>
      <c r="U127" s="208"/>
      <c r="V127" s="208"/>
      <c r="W127" s="208"/>
      <c r="X127" s="208"/>
      <c r="Y127" s="208"/>
      <c r="Z127" s="208"/>
      <c r="AA127" s="208"/>
      <c r="AB127" s="208"/>
      <c r="AC127" s="208"/>
      <c r="AD127" s="208"/>
      <c r="AE127" s="208"/>
      <c r="AF127" s="208"/>
      <c r="AG127" s="208"/>
      <c r="AH127" s="208"/>
      <c r="AL127" s="208"/>
      <c r="AM127" s="208"/>
      <c r="AN127" s="208"/>
      <c r="AO127" s="208"/>
      <c r="AP127" s="208"/>
      <c r="AQ127" s="208"/>
      <c r="AR127" s="208"/>
      <c r="AS127" s="208"/>
    </row>
    <row r="128" spans="20:45" x14ac:dyDescent="0.25">
      <c r="T128" s="208"/>
      <c r="U128" s="208"/>
      <c r="V128" s="208"/>
      <c r="W128" s="208"/>
      <c r="X128" s="208"/>
      <c r="Y128" s="208"/>
      <c r="Z128" s="208"/>
      <c r="AA128" s="208"/>
      <c r="AB128" s="208"/>
      <c r="AC128" s="208"/>
      <c r="AD128" s="208"/>
      <c r="AE128" s="208"/>
      <c r="AF128" s="208"/>
      <c r="AG128" s="208"/>
      <c r="AH128" s="208"/>
      <c r="AL128" s="208"/>
      <c r="AM128" s="208"/>
      <c r="AN128" s="208"/>
      <c r="AO128" s="208"/>
      <c r="AP128" s="208"/>
      <c r="AQ128" s="208"/>
      <c r="AR128" s="208"/>
      <c r="AS128" s="208"/>
    </row>
    <row r="129" spans="20:45" x14ac:dyDescent="0.25">
      <c r="T129" s="208"/>
      <c r="U129" s="208"/>
      <c r="V129" s="208"/>
      <c r="W129" s="208"/>
      <c r="X129" s="208"/>
      <c r="Y129" s="208"/>
      <c r="Z129" s="208"/>
      <c r="AA129" s="208"/>
      <c r="AB129" s="208"/>
      <c r="AC129" s="208"/>
      <c r="AD129" s="208"/>
      <c r="AE129" s="208"/>
      <c r="AF129" s="208"/>
      <c r="AG129" s="208"/>
      <c r="AH129" s="208"/>
      <c r="AL129" s="208"/>
      <c r="AM129" s="208"/>
      <c r="AN129" s="208"/>
      <c r="AO129" s="208"/>
      <c r="AP129" s="208"/>
      <c r="AQ129" s="208"/>
      <c r="AR129" s="208"/>
      <c r="AS129" s="208"/>
    </row>
    <row r="130" spans="20:45" x14ac:dyDescent="0.25">
      <c r="T130" s="208"/>
      <c r="U130" s="208"/>
      <c r="V130" s="208"/>
      <c r="W130" s="208"/>
      <c r="X130" s="208"/>
      <c r="Y130" s="208"/>
      <c r="Z130" s="208"/>
      <c r="AA130" s="208"/>
      <c r="AB130" s="208"/>
      <c r="AC130" s="208"/>
      <c r="AD130" s="208"/>
      <c r="AE130" s="208"/>
      <c r="AF130" s="208"/>
      <c r="AG130" s="208"/>
      <c r="AH130" s="208"/>
      <c r="AL130" s="208"/>
      <c r="AM130" s="208"/>
      <c r="AN130" s="208"/>
      <c r="AO130" s="208"/>
      <c r="AP130" s="208"/>
      <c r="AQ130" s="208"/>
      <c r="AR130" s="208"/>
      <c r="AS130" s="208"/>
    </row>
    <row r="131" spans="20:45" x14ac:dyDescent="0.25">
      <c r="T131" s="208"/>
      <c r="U131" s="208"/>
      <c r="V131" s="208"/>
      <c r="W131" s="208"/>
      <c r="X131" s="208"/>
      <c r="Y131" s="208"/>
      <c r="Z131" s="208"/>
      <c r="AA131" s="208"/>
      <c r="AB131" s="208"/>
      <c r="AC131" s="208"/>
      <c r="AD131" s="208"/>
      <c r="AE131" s="208"/>
      <c r="AF131" s="208"/>
      <c r="AG131" s="208"/>
      <c r="AH131" s="208"/>
      <c r="AL131" s="208"/>
      <c r="AM131" s="208"/>
      <c r="AN131" s="208"/>
      <c r="AO131" s="208"/>
      <c r="AP131" s="208"/>
      <c r="AQ131" s="208"/>
      <c r="AR131" s="208"/>
      <c r="AS131" s="208"/>
    </row>
    <row r="132" spans="20:45" x14ac:dyDescent="0.25"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L132" s="208"/>
      <c r="AM132" s="208"/>
      <c r="AN132" s="208"/>
      <c r="AO132" s="208"/>
      <c r="AP132" s="208"/>
      <c r="AQ132" s="208"/>
      <c r="AR132" s="208"/>
      <c r="AS132" s="208"/>
    </row>
    <row r="133" spans="20:45" x14ac:dyDescent="0.25"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L133" s="208"/>
      <c r="AM133" s="208"/>
      <c r="AN133" s="208"/>
      <c r="AO133" s="208"/>
      <c r="AP133" s="208"/>
      <c r="AQ133" s="208"/>
      <c r="AR133" s="208"/>
      <c r="AS133" s="208"/>
    </row>
    <row r="134" spans="20:45" x14ac:dyDescent="0.25">
      <c r="T134" s="208"/>
      <c r="U134" s="208"/>
      <c r="V134" s="208"/>
      <c r="W134" s="208"/>
      <c r="X134" s="208"/>
      <c r="Y134" s="208"/>
      <c r="Z134" s="208"/>
      <c r="AA134" s="208"/>
      <c r="AB134" s="208"/>
      <c r="AC134" s="208"/>
      <c r="AD134" s="208"/>
      <c r="AE134" s="208"/>
      <c r="AF134" s="208"/>
      <c r="AG134" s="208"/>
      <c r="AH134" s="208"/>
      <c r="AL134" s="208"/>
      <c r="AM134" s="208"/>
      <c r="AN134" s="208"/>
      <c r="AO134" s="208"/>
      <c r="AP134" s="208"/>
      <c r="AQ134" s="208"/>
      <c r="AR134" s="208"/>
      <c r="AS134" s="208"/>
    </row>
    <row r="135" spans="20:45" x14ac:dyDescent="0.25">
      <c r="T135" s="208"/>
      <c r="U135" s="208"/>
      <c r="V135" s="208"/>
      <c r="W135" s="208"/>
      <c r="X135" s="208"/>
      <c r="Y135" s="208"/>
      <c r="Z135" s="208"/>
      <c r="AA135" s="208"/>
      <c r="AB135" s="208"/>
      <c r="AC135" s="208"/>
      <c r="AD135" s="208"/>
      <c r="AE135" s="208"/>
      <c r="AF135" s="208"/>
      <c r="AG135" s="208"/>
      <c r="AH135" s="208"/>
      <c r="AL135" s="208"/>
      <c r="AM135" s="208"/>
      <c r="AN135" s="208"/>
      <c r="AO135" s="208"/>
      <c r="AP135" s="208"/>
      <c r="AQ135" s="208"/>
      <c r="AR135" s="208"/>
      <c r="AS135" s="208"/>
    </row>
    <row r="136" spans="20:45" x14ac:dyDescent="0.25">
      <c r="T136" s="208"/>
      <c r="U136" s="208"/>
      <c r="V136" s="208"/>
      <c r="W136" s="208"/>
      <c r="X136" s="208"/>
      <c r="Y136" s="208"/>
      <c r="Z136" s="208"/>
      <c r="AA136" s="208"/>
      <c r="AB136" s="208"/>
      <c r="AC136" s="208"/>
      <c r="AD136" s="208"/>
      <c r="AE136" s="208"/>
      <c r="AF136" s="208"/>
      <c r="AG136" s="208"/>
      <c r="AH136" s="208"/>
      <c r="AL136" s="208"/>
      <c r="AM136" s="208"/>
      <c r="AN136" s="208"/>
      <c r="AO136" s="208"/>
      <c r="AP136" s="208"/>
      <c r="AQ136" s="208"/>
      <c r="AR136" s="208"/>
      <c r="AS136" s="208"/>
    </row>
    <row r="137" spans="20:45" x14ac:dyDescent="0.25">
      <c r="T137" s="208"/>
      <c r="U137" s="208"/>
      <c r="V137" s="208"/>
      <c r="W137" s="208"/>
      <c r="X137" s="208"/>
      <c r="Y137" s="208"/>
      <c r="Z137" s="208"/>
      <c r="AA137" s="208"/>
      <c r="AB137" s="208"/>
      <c r="AC137" s="208"/>
      <c r="AD137" s="208"/>
      <c r="AE137" s="208"/>
      <c r="AF137" s="208"/>
      <c r="AG137" s="208"/>
      <c r="AH137" s="208"/>
      <c r="AL137" s="208"/>
      <c r="AM137" s="208"/>
      <c r="AN137" s="208"/>
      <c r="AO137" s="208"/>
      <c r="AP137" s="208"/>
      <c r="AQ137" s="208"/>
      <c r="AR137" s="208"/>
      <c r="AS137" s="208"/>
    </row>
    <row r="138" spans="20:45" x14ac:dyDescent="0.25">
      <c r="T138" s="208"/>
      <c r="U138" s="208"/>
      <c r="V138" s="208"/>
      <c r="W138" s="208"/>
      <c r="X138" s="208"/>
      <c r="Y138" s="208"/>
      <c r="Z138" s="208"/>
      <c r="AA138" s="208"/>
      <c r="AB138" s="208"/>
      <c r="AC138" s="208"/>
      <c r="AD138" s="208"/>
      <c r="AE138" s="208"/>
      <c r="AF138" s="208"/>
      <c r="AG138" s="208"/>
      <c r="AH138" s="208"/>
      <c r="AL138" s="208"/>
      <c r="AM138" s="208"/>
      <c r="AN138" s="208"/>
      <c r="AO138" s="208"/>
      <c r="AP138" s="208"/>
      <c r="AQ138" s="208"/>
      <c r="AR138" s="208"/>
      <c r="AS138" s="208"/>
    </row>
    <row r="139" spans="20:45" x14ac:dyDescent="0.25"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L139" s="208"/>
      <c r="AM139" s="208"/>
      <c r="AN139" s="208"/>
      <c r="AO139" s="208"/>
      <c r="AP139" s="208"/>
      <c r="AQ139" s="208"/>
      <c r="AR139" s="208"/>
      <c r="AS139" s="208"/>
    </row>
    <row r="140" spans="20:45" x14ac:dyDescent="0.25">
      <c r="T140" s="208"/>
      <c r="U140" s="208"/>
      <c r="V140" s="208"/>
      <c r="W140" s="208"/>
      <c r="X140" s="208"/>
      <c r="Y140" s="208"/>
      <c r="Z140" s="208"/>
      <c r="AA140" s="208"/>
      <c r="AB140" s="208"/>
      <c r="AC140" s="208"/>
      <c r="AD140" s="208"/>
      <c r="AE140" s="208"/>
      <c r="AF140" s="208"/>
      <c r="AG140" s="208"/>
      <c r="AH140" s="208"/>
      <c r="AL140" s="208"/>
      <c r="AM140" s="208"/>
      <c r="AN140" s="208"/>
      <c r="AO140" s="208"/>
      <c r="AP140" s="208"/>
      <c r="AQ140" s="208"/>
      <c r="AR140" s="208"/>
      <c r="AS140" s="208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6" priority="10" stopIfTrue="1" operator="equal">
      <formula>"QA"</formula>
    </cfRule>
    <cfRule type="cellIs" dxfId="15" priority="11" stopIfTrue="1" operator="equal">
      <formula>"DA"</formula>
    </cfRule>
  </conditionalFormatting>
  <conditionalFormatting sqref="E7 E21">
    <cfRule type="expression" dxfId="14" priority="13" stopIfTrue="1">
      <formula>$E7&lt;5</formula>
    </cfRule>
  </conditionalFormatting>
  <conditionalFormatting sqref="E22 E24 E26 E28 E30 E32 E34 E36 E38 E40 E42 E44 E46 E48 E50 E52">
    <cfRule type="expression" dxfId="13" priority="5" stopIfTrue="1">
      <formula>AND($E22&lt;9,$C22&gt;0)</formula>
    </cfRule>
  </conditionalFormatting>
  <conditionalFormatting sqref="F7 F9 F11 F13 F15 F17 F19">
    <cfRule type="cellIs" dxfId="12" priority="14" stopIfTrue="1" operator="equal">
      <formula>"Bye"</formula>
    </cfRule>
  </conditionalFormatting>
  <conditionalFormatting sqref="F21:F22 F24 F26 F28 F30 F32 F34 F36 F38 F40 F42 F44 F46 F48 F50">
    <cfRule type="cellIs" dxfId="11" priority="6" stopIfTrue="1" operator="equal">
      <formula>"Bye"</formula>
    </cfRule>
  </conditionalFormatting>
  <conditionalFormatting sqref="F22 F24 F26 F28 F30 F32 F34 F36 F38 F40 F42 F44 F46 F48 F50">
    <cfRule type="expression" dxfId="10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9" priority="1" stopIfTrue="1">
      <formula>AND($E7&lt;9,$C7&gt;0)</formula>
    </cfRule>
  </conditionalFormatting>
  <conditionalFormatting sqref="I8 K10 I12 M14 I16 K18 I20 I23 K25 I27 M29 I31 K33 I35 I39 K41 I43 M45 I47 K49 I51">
    <cfRule type="expression" dxfId="8" priority="2" stopIfTrue="1">
      <formula>AND($O$1="CU",I8="Umpire")</formula>
    </cfRule>
    <cfRule type="expression" dxfId="7" priority="3" stopIfTrue="1">
      <formula>AND($O$1="CU",I8&lt;&gt;"Umpire",J8&lt;&gt;"")</formula>
    </cfRule>
    <cfRule type="expression" dxfId="6" priority="4" stopIfTrue="1">
      <formula>AND($O$1="CU",I8&lt;&gt;"Umpire")</formula>
    </cfRule>
  </conditionalFormatting>
  <conditionalFormatting sqref="J8 L10 J12 N14 J16 L18 J20 R62">
    <cfRule type="expression" dxfId="5" priority="12" stopIfTrue="1">
      <formula>$O$1="CU"</formula>
    </cfRule>
  </conditionalFormatting>
  <conditionalFormatting sqref="K8 M10 K12 O14 K16 M18 K20 K23 M25 K27 O29 K31 M33 K35 K39 M41 K43 O45 K47 M49 K51">
    <cfRule type="expression" dxfId="4" priority="8" stopIfTrue="1">
      <formula>J8="as"</formula>
    </cfRule>
    <cfRule type="expression" dxfId="3" priority="9" stopIfTrue="1">
      <formula>J8="bs"</formula>
    </cfRule>
  </conditionalFormatting>
  <conditionalFormatting sqref="O16">
    <cfRule type="expression" dxfId="2" priority="15" stopIfTrue="1">
      <formula>AND($O$1="CU",O16="Umpire")</formula>
    </cfRule>
    <cfRule type="expression" dxfId="1" priority="16" stopIfTrue="1">
      <formula>AND($O$1="CU",O16&lt;&gt;"Umpire",P16&lt;&gt;"")</formula>
    </cfRule>
    <cfRule type="expression" dxfId="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14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5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27"/>
  </sheetPr>
  <dimension ref="A1:Q156"/>
  <sheetViews>
    <sheetView showGridLines="0" showZeros="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3.88671875" customWidth="1"/>
    <col min="2" max="2" width="15.5546875" bestFit="1" customWidth="1"/>
    <col min="3" max="3" width="13.44140625" bestFit="1" customWidth="1"/>
    <col min="4" max="4" width="58.6640625" style="39" bestFit="1" customWidth="1"/>
    <col min="5" max="5" width="10.5546875" style="88" customWidth="1"/>
    <col min="6" max="6" width="6.109375" style="89" hidden="1" customWidth="1"/>
    <col min="7" max="7" width="28.664062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98" t="str">
        <f>Altalanos!$A$8</f>
        <v>Lány 1 kcs. A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50</v>
      </c>
      <c r="C7" s="140" t="s">
        <v>51</v>
      </c>
      <c r="D7" s="141" t="s">
        <v>52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25">
      <c r="A8" s="139">
        <v>2</v>
      </c>
      <c r="B8" s="140" t="s">
        <v>53</v>
      </c>
      <c r="C8" s="140" t="s">
        <v>54</v>
      </c>
      <c r="D8" s="141" t="s">
        <v>55</v>
      </c>
      <c r="E8" s="142"/>
      <c r="F8" s="152"/>
      <c r="G8" s="153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3">
      <c r="A9" s="139">
        <v>3</v>
      </c>
      <c r="B9" s="154" t="s">
        <v>56</v>
      </c>
      <c r="C9" s="154" t="s">
        <v>57</v>
      </c>
      <c r="D9" s="155" t="s">
        <v>58</v>
      </c>
      <c r="E9" s="142"/>
      <c r="F9" s="152"/>
      <c r="G9" s="153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158" t="s">
        <v>59</v>
      </c>
      <c r="C10" s="159" t="s">
        <v>60</v>
      </c>
      <c r="D10" s="160" t="s">
        <v>61</v>
      </c>
      <c r="E10" s="142"/>
      <c r="F10" s="152"/>
      <c r="G10" s="153"/>
      <c r="H10" s="145"/>
      <c r="I10" s="145"/>
      <c r="J10" s="146"/>
      <c r="K10" s="147"/>
      <c r="L10" s="148"/>
      <c r="M10" s="147"/>
      <c r="N10" s="149"/>
      <c r="O10" s="145"/>
      <c r="P10" s="161"/>
      <c r="Q10" s="162"/>
    </row>
    <row r="11" spans="1:17" ht="18.899999999999999" customHeight="1" x14ac:dyDescent="0.3">
      <c r="A11" s="139">
        <v>5</v>
      </c>
      <c r="B11" s="154" t="s">
        <v>62</v>
      </c>
      <c r="C11" s="163" t="s">
        <v>63</v>
      </c>
      <c r="D11" s="164" t="s">
        <v>64</v>
      </c>
      <c r="E11" s="142"/>
      <c r="F11" s="152"/>
      <c r="G11" s="153"/>
      <c r="H11" s="145"/>
      <c r="I11" s="145"/>
      <c r="J11" s="146"/>
      <c r="K11" s="147"/>
      <c r="L11" s="148"/>
      <c r="M11" s="147"/>
      <c r="N11" s="149"/>
      <c r="O11" s="145"/>
      <c r="P11" s="161"/>
      <c r="Q11" s="162"/>
    </row>
    <row r="12" spans="1:17" ht="18.899999999999999" customHeight="1" x14ac:dyDescent="0.25">
      <c r="A12" s="139">
        <v>6</v>
      </c>
      <c r="B12" s="140" t="s">
        <v>65</v>
      </c>
      <c r="C12" s="140" t="s">
        <v>66</v>
      </c>
      <c r="D12" s="165" t="s">
        <v>67</v>
      </c>
      <c r="E12" s="142"/>
      <c r="F12" s="152"/>
      <c r="G12" s="153"/>
      <c r="H12" s="145"/>
      <c r="I12" s="145"/>
      <c r="J12" s="146"/>
      <c r="K12" s="147"/>
      <c r="L12" s="148"/>
      <c r="M12" s="147"/>
      <c r="N12" s="149"/>
      <c r="O12" s="145"/>
      <c r="P12" s="161"/>
      <c r="Q12" s="162"/>
    </row>
    <row r="13" spans="1:17" ht="18.899999999999999" customHeight="1" x14ac:dyDescent="0.25">
      <c r="A13" s="139">
        <v>7</v>
      </c>
      <c r="B13" s="166"/>
      <c r="C13" s="166"/>
      <c r="D13" s="145"/>
      <c r="E13" s="142"/>
      <c r="F13" s="152"/>
      <c r="G13" s="153"/>
      <c r="H13" s="145"/>
      <c r="I13" s="145"/>
      <c r="J13" s="146"/>
      <c r="K13" s="147"/>
      <c r="L13" s="148"/>
      <c r="M13" s="147"/>
      <c r="N13" s="149"/>
      <c r="O13" s="145"/>
      <c r="P13" s="161"/>
      <c r="Q13" s="162"/>
    </row>
    <row r="14" spans="1:17" ht="18.899999999999999" customHeight="1" x14ac:dyDescent="0.25">
      <c r="A14" s="139">
        <v>8</v>
      </c>
      <c r="B14" s="166"/>
      <c r="C14" s="166"/>
      <c r="D14" s="145"/>
      <c r="E14" s="142"/>
      <c r="F14" s="152"/>
      <c r="G14" s="153"/>
      <c r="H14" s="145"/>
      <c r="I14" s="145"/>
      <c r="J14" s="146"/>
      <c r="K14" s="147"/>
      <c r="L14" s="148"/>
      <c r="M14" s="147"/>
      <c r="N14" s="149"/>
      <c r="O14" s="145"/>
      <c r="P14" s="161"/>
      <c r="Q14" s="162"/>
    </row>
    <row r="15" spans="1:17" ht="18.899999999999999" customHeight="1" x14ac:dyDescent="0.25">
      <c r="A15" s="139">
        <v>9</v>
      </c>
      <c r="B15" s="166"/>
      <c r="C15" s="166"/>
      <c r="D15" s="145"/>
      <c r="E15" s="142"/>
      <c r="F15" s="151"/>
      <c r="G15" s="151"/>
      <c r="H15" s="145"/>
      <c r="I15" s="145"/>
      <c r="J15" s="146"/>
      <c r="K15" s="147"/>
      <c r="L15" s="148"/>
      <c r="M15" s="167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66"/>
      <c r="C16" s="166"/>
      <c r="D16" s="145"/>
      <c r="E16" s="142"/>
      <c r="F16" s="151"/>
      <c r="G16" s="151"/>
      <c r="H16" s="145"/>
      <c r="I16" s="145"/>
      <c r="J16" s="146"/>
      <c r="K16" s="147"/>
      <c r="L16" s="148"/>
      <c r="M16" s="167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66"/>
      <c r="C17" s="166"/>
      <c r="D17" s="145"/>
      <c r="E17" s="142"/>
      <c r="F17" s="151"/>
      <c r="G17" s="151"/>
      <c r="H17" s="145"/>
      <c r="I17" s="145"/>
      <c r="J17" s="146"/>
      <c r="K17" s="147"/>
      <c r="L17" s="148"/>
      <c r="M17" s="167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66"/>
      <c r="C18" s="166"/>
      <c r="D18" s="145"/>
      <c r="E18" s="142"/>
      <c r="F18" s="151"/>
      <c r="G18" s="151"/>
      <c r="H18" s="145"/>
      <c r="I18" s="145"/>
      <c r="J18" s="146"/>
      <c r="K18" s="147"/>
      <c r="L18" s="148"/>
      <c r="M18" s="167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66"/>
      <c r="C19" s="166"/>
      <c r="D19" s="145"/>
      <c r="E19" s="142"/>
      <c r="F19" s="151"/>
      <c r="G19" s="151"/>
      <c r="H19" s="145"/>
      <c r="I19" s="145"/>
      <c r="J19" s="146"/>
      <c r="K19" s="147"/>
      <c r="L19" s="148"/>
      <c r="M19" s="167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66"/>
      <c r="C20" s="166"/>
      <c r="D20" s="145"/>
      <c r="E20" s="142"/>
      <c r="F20" s="151"/>
      <c r="G20" s="151"/>
      <c r="H20" s="145"/>
      <c r="I20" s="145"/>
      <c r="J20" s="146"/>
      <c r="K20" s="147"/>
      <c r="L20" s="148"/>
      <c r="M20" s="167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66"/>
      <c r="C21" s="166"/>
      <c r="D21" s="145"/>
      <c r="E21" s="142"/>
      <c r="F21" s="151"/>
      <c r="G21" s="151"/>
      <c r="H21" s="145"/>
      <c r="I21" s="145"/>
      <c r="J21" s="146"/>
      <c r="K21" s="147"/>
      <c r="L21" s="148"/>
      <c r="M21" s="167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66"/>
      <c r="C22" s="166"/>
      <c r="D22" s="145"/>
      <c r="E22" s="142"/>
      <c r="F22" s="151"/>
      <c r="G22" s="151"/>
      <c r="H22" s="145"/>
      <c r="I22" s="145"/>
      <c r="J22" s="146"/>
      <c r="K22" s="147"/>
      <c r="L22" s="148"/>
      <c r="M22" s="167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66"/>
      <c r="C23" s="166"/>
      <c r="D23" s="145"/>
      <c r="E23" s="142"/>
      <c r="F23" s="151"/>
      <c r="G23" s="151"/>
      <c r="H23" s="145"/>
      <c r="I23" s="145"/>
      <c r="J23" s="146"/>
      <c r="K23" s="147"/>
      <c r="L23" s="148"/>
      <c r="M23" s="167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66"/>
      <c r="C24" s="166"/>
      <c r="D24" s="145"/>
      <c r="E24" s="142"/>
      <c r="F24" s="151"/>
      <c r="G24" s="151"/>
      <c r="H24" s="145"/>
      <c r="I24" s="145"/>
      <c r="J24" s="146"/>
      <c r="K24" s="147"/>
      <c r="L24" s="148"/>
      <c r="M24" s="167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66"/>
      <c r="C25" s="166"/>
      <c r="D25" s="145"/>
      <c r="E25" s="142"/>
      <c r="F25" s="151"/>
      <c r="G25" s="151"/>
      <c r="H25" s="145"/>
      <c r="I25" s="145"/>
      <c r="J25" s="146"/>
      <c r="K25" s="147"/>
      <c r="L25" s="148"/>
      <c r="M25" s="167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66"/>
      <c r="C26" s="166"/>
      <c r="D26" s="145"/>
      <c r="E26" s="142"/>
      <c r="F26" s="151"/>
      <c r="G26" s="151"/>
      <c r="H26" s="145"/>
      <c r="I26" s="145"/>
      <c r="J26" s="146"/>
      <c r="K26" s="147"/>
      <c r="L26" s="148"/>
      <c r="M26" s="167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66"/>
      <c r="C27" s="166"/>
      <c r="D27" s="145"/>
      <c r="E27" s="142"/>
      <c r="F27" s="151"/>
      <c r="G27" s="151"/>
      <c r="H27" s="145"/>
      <c r="I27" s="145"/>
      <c r="J27" s="146"/>
      <c r="K27" s="147"/>
      <c r="L27" s="148"/>
      <c r="M27" s="167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66"/>
      <c r="C28" s="166"/>
      <c r="D28" s="145"/>
      <c r="E28" s="168"/>
      <c r="F28" s="169"/>
      <c r="G28" s="157"/>
      <c r="H28" s="145"/>
      <c r="I28" s="145"/>
      <c r="J28" s="146"/>
      <c r="K28" s="147"/>
      <c r="L28" s="148"/>
      <c r="M28" s="167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166"/>
      <c r="C29" s="166"/>
      <c r="D29" s="145"/>
      <c r="E29" s="170"/>
      <c r="F29" s="151"/>
      <c r="G29" s="151"/>
      <c r="H29" s="145"/>
      <c r="I29" s="145"/>
      <c r="J29" s="146"/>
      <c r="K29" s="147"/>
      <c r="L29" s="148"/>
      <c r="M29" s="167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66"/>
      <c r="C30" s="166"/>
      <c r="D30" s="145"/>
      <c r="E30" s="142"/>
      <c r="F30" s="151"/>
      <c r="G30" s="151"/>
      <c r="H30" s="145"/>
      <c r="I30" s="145"/>
      <c r="J30" s="146"/>
      <c r="K30" s="147"/>
      <c r="L30" s="148"/>
      <c r="M30" s="167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66"/>
      <c r="C31" s="166"/>
      <c r="D31" s="145"/>
      <c r="E31" s="142"/>
      <c r="F31" s="151"/>
      <c r="G31" s="151"/>
      <c r="H31" s="145"/>
      <c r="I31" s="145"/>
      <c r="J31" s="146"/>
      <c r="K31" s="147"/>
      <c r="L31" s="148"/>
      <c r="M31" s="167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66"/>
      <c r="C32" s="166"/>
      <c r="D32" s="145"/>
      <c r="E32" s="171"/>
      <c r="F32" s="151"/>
      <c r="G32" s="151"/>
      <c r="H32" s="145"/>
      <c r="I32" s="145"/>
      <c r="J32" s="146"/>
      <c r="K32" s="147"/>
      <c r="L32" s="148"/>
      <c r="M32" s="167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66"/>
      <c r="C33" s="166"/>
      <c r="D33" s="145"/>
      <c r="E33" s="142"/>
      <c r="F33" s="151"/>
      <c r="G33" s="151"/>
      <c r="H33" s="145"/>
      <c r="I33" s="145"/>
      <c r="J33" s="146"/>
      <c r="K33" s="147"/>
      <c r="L33" s="148"/>
      <c r="M33" s="167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6"/>
      <c r="C34" s="166"/>
      <c r="D34" s="145"/>
      <c r="E34" s="142"/>
      <c r="F34" s="151"/>
      <c r="G34" s="151"/>
      <c r="H34" s="145"/>
      <c r="I34" s="145"/>
      <c r="J34" s="146"/>
      <c r="K34" s="147"/>
      <c r="L34" s="148"/>
      <c r="M34" s="167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6"/>
      <c r="C35" s="166"/>
      <c r="D35" s="145"/>
      <c r="E35" s="142"/>
      <c r="F35" s="151"/>
      <c r="G35" s="151"/>
      <c r="H35" s="145"/>
      <c r="I35" s="145"/>
      <c r="J35" s="146"/>
      <c r="K35" s="147"/>
      <c r="L35" s="148"/>
      <c r="M35" s="167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6"/>
      <c r="C36" s="166"/>
      <c r="D36" s="145"/>
      <c r="E36" s="142"/>
      <c r="F36" s="151"/>
      <c r="G36" s="151"/>
      <c r="H36" s="145"/>
      <c r="I36" s="145"/>
      <c r="J36" s="146"/>
      <c r="K36" s="147"/>
      <c r="L36" s="148"/>
      <c r="M36" s="167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6"/>
      <c r="C37" s="166"/>
      <c r="D37" s="145"/>
      <c r="E37" s="142"/>
      <c r="F37" s="151"/>
      <c r="G37" s="151"/>
      <c r="H37" s="145"/>
      <c r="I37" s="145"/>
      <c r="J37" s="146"/>
      <c r="K37" s="147"/>
      <c r="L37" s="148"/>
      <c r="M37" s="167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6"/>
      <c r="C38" s="166"/>
      <c r="D38" s="145"/>
      <c r="E38" s="142"/>
      <c r="F38" s="151"/>
      <c r="G38" s="151"/>
      <c r="H38" s="152"/>
      <c r="I38" s="153"/>
      <c r="J38" s="146"/>
      <c r="K38" s="147"/>
      <c r="L38" s="148"/>
      <c r="M38" s="167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6"/>
      <c r="C39" s="166"/>
      <c r="D39" s="145"/>
      <c r="E39" s="142"/>
      <c r="F39" s="151"/>
      <c r="G39" s="151"/>
      <c r="H39" s="152"/>
      <c r="I39" s="153"/>
      <c r="J39" s="146"/>
      <c r="K39" s="147"/>
      <c r="L39" s="148"/>
      <c r="M39" s="167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6"/>
      <c r="C40" s="166"/>
      <c r="D40" s="145"/>
      <c r="E40" s="142"/>
      <c r="F40" s="151"/>
      <c r="G40" s="151"/>
      <c r="H40" s="152"/>
      <c r="I40" s="153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7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6"/>
      <c r="C41" s="166"/>
      <c r="D41" s="145"/>
      <c r="E41" s="142"/>
      <c r="F41" s="151"/>
      <c r="G41" s="151"/>
      <c r="H41" s="152"/>
      <c r="I41" s="153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7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6"/>
      <c r="C42" s="166"/>
      <c r="D42" s="145"/>
      <c r="E42" s="142"/>
      <c r="F42" s="151"/>
      <c r="G42" s="151"/>
      <c r="H42" s="152"/>
      <c r="I42" s="153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7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6"/>
      <c r="C43" s="166"/>
      <c r="D43" s="145"/>
      <c r="E43" s="142"/>
      <c r="F43" s="151"/>
      <c r="G43" s="151"/>
      <c r="H43" s="152"/>
      <c r="I43" s="153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7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6"/>
      <c r="C44" s="166"/>
      <c r="D44" s="145"/>
      <c r="E44" s="142"/>
      <c r="F44" s="151"/>
      <c r="G44" s="151"/>
      <c r="H44" s="152"/>
      <c r="I44" s="153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7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6"/>
      <c r="C45" s="166"/>
      <c r="D45" s="145"/>
      <c r="E45" s="142"/>
      <c r="F45" s="151"/>
      <c r="G45" s="151"/>
      <c r="H45" s="152"/>
      <c r="I45" s="153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7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6"/>
      <c r="C46" s="166"/>
      <c r="D46" s="145"/>
      <c r="E46" s="142"/>
      <c r="F46" s="151"/>
      <c r="G46" s="151"/>
      <c r="H46" s="152"/>
      <c r="I46" s="153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7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6"/>
      <c r="C47" s="166"/>
      <c r="D47" s="145"/>
      <c r="E47" s="142"/>
      <c r="F47" s="151"/>
      <c r="G47" s="151"/>
      <c r="H47" s="152"/>
      <c r="I47" s="153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7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6"/>
      <c r="C48" s="166"/>
      <c r="D48" s="145"/>
      <c r="E48" s="142"/>
      <c r="F48" s="151"/>
      <c r="G48" s="151"/>
      <c r="H48" s="152"/>
      <c r="I48" s="153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7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6"/>
      <c r="C49" s="166"/>
      <c r="D49" s="145"/>
      <c r="E49" s="142"/>
      <c r="F49" s="151"/>
      <c r="G49" s="151"/>
      <c r="H49" s="152"/>
      <c r="I49" s="153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7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6"/>
      <c r="C50" s="166"/>
      <c r="D50" s="145"/>
      <c r="E50" s="142"/>
      <c r="F50" s="151"/>
      <c r="G50" s="151"/>
      <c r="H50" s="152"/>
      <c r="I50" s="153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7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6"/>
      <c r="C51" s="166"/>
      <c r="D51" s="145"/>
      <c r="E51" s="142"/>
      <c r="F51" s="151"/>
      <c r="G51" s="151"/>
      <c r="H51" s="152"/>
      <c r="I51" s="153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7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6"/>
      <c r="C52" s="166"/>
      <c r="D52" s="145"/>
      <c r="E52" s="142"/>
      <c r="F52" s="151"/>
      <c r="G52" s="151"/>
      <c r="H52" s="152"/>
      <c r="I52" s="153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7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6"/>
      <c r="C53" s="166"/>
      <c r="D53" s="145"/>
      <c r="E53" s="142"/>
      <c r="F53" s="151"/>
      <c r="G53" s="151"/>
      <c r="H53" s="152"/>
      <c r="I53" s="153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7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6"/>
      <c r="C54" s="166"/>
      <c r="D54" s="145"/>
      <c r="E54" s="142"/>
      <c r="F54" s="151"/>
      <c r="G54" s="151"/>
      <c r="H54" s="152"/>
      <c r="I54" s="153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7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6"/>
      <c r="C55" s="166"/>
      <c r="D55" s="145"/>
      <c r="E55" s="142"/>
      <c r="F55" s="151"/>
      <c r="G55" s="151"/>
      <c r="H55" s="152"/>
      <c r="I55" s="153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7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6"/>
      <c r="C56" s="166"/>
      <c r="D56" s="145"/>
      <c r="E56" s="142"/>
      <c r="F56" s="151"/>
      <c r="G56" s="151"/>
      <c r="H56" s="152"/>
      <c r="I56" s="153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7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6"/>
      <c r="C57" s="166"/>
      <c r="D57" s="145"/>
      <c r="E57" s="142"/>
      <c r="F57" s="151"/>
      <c r="G57" s="151"/>
      <c r="H57" s="152"/>
      <c r="I57" s="153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7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6"/>
      <c r="C58" s="166"/>
      <c r="D58" s="145"/>
      <c r="E58" s="142"/>
      <c r="F58" s="151"/>
      <c r="G58" s="151"/>
      <c r="H58" s="152"/>
      <c r="I58" s="153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7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6"/>
      <c r="C59" s="166"/>
      <c r="D59" s="145"/>
      <c r="E59" s="142"/>
      <c r="F59" s="151"/>
      <c r="G59" s="151"/>
      <c r="H59" s="152"/>
      <c r="I59" s="153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7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6"/>
      <c r="C60" s="166"/>
      <c r="D60" s="145"/>
      <c r="E60" s="142"/>
      <c r="F60" s="151"/>
      <c r="G60" s="151"/>
      <c r="H60" s="152"/>
      <c r="I60" s="153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7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6"/>
      <c r="C61" s="166"/>
      <c r="D61" s="145"/>
      <c r="E61" s="142"/>
      <c r="F61" s="151"/>
      <c r="G61" s="151"/>
      <c r="H61" s="152"/>
      <c r="I61" s="153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7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6"/>
      <c r="C62" s="166"/>
      <c r="D62" s="145"/>
      <c r="E62" s="142"/>
      <c r="F62" s="151"/>
      <c r="G62" s="151"/>
      <c r="H62" s="152"/>
      <c r="I62" s="153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7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6"/>
      <c r="C63" s="166"/>
      <c r="D63" s="145"/>
      <c r="E63" s="142"/>
      <c r="F63" s="151"/>
      <c r="G63" s="151"/>
      <c r="H63" s="152"/>
      <c r="I63" s="153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7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6"/>
      <c r="C64" s="166"/>
      <c r="D64" s="145"/>
      <c r="E64" s="142"/>
      <c r="F64" s="151"/>
      <c r="G64" s="151"/>
      <c r="H64" s="152"/>
      <c r="I64" s="153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7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6"/>
      <c r="C65" s="166"/>
      <c r="D65" s="145"/>
      <c r="E65" s="142"/>
      <c r="F65" s="151"/>
      <c r="G65" s="151"/>
      <c r="H65" s="152"/>
      <c r="I65" s="153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7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6"/>
      <c r="C66" s="166"/>
      <c r="D66" s="145"/>
      <c r="E66" s="142"/>
      <c r="F66" s="151"/>
      <c r="G66" s="151"/>
      <c r="H66" s="152"/>
      <c r="I66" s="153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7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6"/>
      <c r="C67" s="166"/>
      <c r="D67" s="145"/>
      <c r="E67" s="142"/>
      <c r="F67" s="151"/>
      <c r="G67" s="151"/>
      <c r="H67" s="152"/>
      <c r="I67" s="153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7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6"/>
      <c r="C68" s="166"/>
      <c r="D68" s="145"/>
      <c r="E68" s="142"/>
      <c r="F68" s="151"/>
      <c r="G68" s="151"/>
      <c r="H68" s="152"/>
      <c r="I68" s="153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7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6"/>
      <c r="C69" s="166"/>
      <c r="D69" s="145"/>
      <c r="E69" s="142"/>
      <c r="F69" s="151"/>
      <c r="G69" s="151"/>
      <c r="H69" s="152"/>
      <c r="I69" s="153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7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6"/>
      <c r="C70" s="166"/>
      <c r="D70" s="145"/>
      <c r="E70" s="142"/>
      <c r="F70" s="151"/>
      <c r="G70" s="151"/>
      <c r="H70" s="152"/>
      <c r="I70" s="153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7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6"/>
      <c r="C71" s="166"/>
      <c r="D71" s="145"/>
      <c r="E71" s="142"/>
      <c r="F71" s="151"/>
      <c r="G71" s="151"/>
      <c r="H71" s="152"/>
      <c r="I71" s="153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7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6"/>
      <c r="C72" s="166"/>
      <c r="D72" s="145"/>
      <c r="E72" s="142"/>
      <c r="F72" s="151"/>
      <c r="G72" s="151"/>
      <c r="H72" s="152"/>
      <c r="I72" s="153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7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6"/>
      <c r="C73" s="166"/>
      <c r="D73" s="145"/>
      <c r="E73" s="142"/>
      <c r="F73" s="151"/>
      <c r="G73" s="151"/>
      <c r="H73" s="152"/>
      <c r="I73" s="153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7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6"/>
      <c r="C74" s="166"/>
      <c r="D74" s="145"/>
      <c r="E74" s="142"/>
      <c r="F74" s="151"/>
      <c r="G74" s="151"/>
      <c r="H74" s="152"/>
      <c r="I74" s="153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7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6"/>
      <c r="C75" s="166"/>
      <c r="D75" s="145"/>
      <c r="E75" s="142"/>
      <c r="F75" s="151"/>
      <c r="G75" s="151"/>
      <c r="H75" s="152"/>
      <c r="I75" s="153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7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6"/>
      <c r="C76" s="166"/>
      <c r="D76" s="145"/>
      <c r="E76" s="142"/>
      <c r="F76" s="151"/>
      <c r="G76" s="151"/>
      <c r="H76" s="152"/>
      <c r="I76" s="153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7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6"/>
      <c r="C77" s="166"/>
      <c r="D77" s="145"/>
      <c r="E77" s="142"/>
      <c r="F77" s="151"/>
      <c r="G77" s="151"/>
      <c r="H77" s="152"/>
      <c r="I77" s="153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7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6"/>
      <c r="C78" s="166"/>
      <c r="D78" s="145"/>
      <c r="E78" s="142"/>
      <c r="F78" s="151"/>
      <c r="G78" s="151"/>
      <c r="H78" s="152"/>
      <c r="I78" s="153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7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6"/>
      <c r="C79" s="166"/>
      <c r="D79" s="145"/>
      <c r="E79" s="142"/>
      <c r="F79" s="151"/>
      <c r="G79" s="151"/>
      <c r="H79" s="152"/>
      <c r="I79" s="153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7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6"/>
      <c r="C80" s="166"/>
      <c r="D80" s="145"/>
      <c r="E80" s="142"/>
      <c r="F80" s="151"/>
      <c r="G80" s="151"/>
      <c r="H80" s="152"/>
      <c r="I80" s="153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7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6"/>
      <c r="C81" s="166"/>
      <c r="D81" s="145"/>
      <c r="E81" s="142"/>
      <c r="F81" s="151"/>
      <c r="G81" s="151"/>
      <c r="H81" s="152"/>
      <c r="I81" s="153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7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6"/>
      <c r="C82" s="166"/>
      <c r="D82" s="145"/>
      <c r="E82" s="142"/>
      <c r="F82" s="151"/>
      <c r="G82" s="151"/>
      <c r="H82" s="152"/>
      <c r="I82" s="153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7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6"/>
      <c r="C83" s="166"/>
      <c r="D83" s="145"/>
      <c r="E83" s="142"/>
      <c r="F83" s="151"/>
      <c r="G83" s="151"/>
      <c r="H83" s="152"/>
      <c r="I83" s="153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7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6"/>
      <c r="C84" s="166"/>
      <c r="D84" s="145"/>
      <c r="E84" s="142"/>
      <c r="F84" s="151"/>
      <c r="G84" s="151"/>
      <c r="H84" s="152"/>
      <c r="I84" s="153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7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6"/>
      <c r="C85" s="166"/>
      <c r="D85" s="145"/>
      <c r="E85" s="142"/>
      <c r="F85" s="151"/>
      <c r="G85" s="151"/>
      <c r="H85" s="152"/>
      <c r="I85" s="153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7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6"/>
      <c r="C86" s="166"/>
      <c r="D86" s="145"/>
      <c r="E86" s="142"/>
      <c r="F86" s="151"/>
      <c r="G86" s="151"/>
      <c r="H86" s="152"/>
      <c r="I86" s="153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7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6"/>
      <c r="C87" s="166"/>
      <c r="D87" s="145"/>
      <c r="E87" s="142"/>
      <c r="F87" s="151"/>
      <c r="G87" s="151"/>
      <c r="H87" s="152"/>
      <c r="I87" s="153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7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6"/>
      <c r="C88" s="166"/>
      <c r="D88" s="145"/>
      <c r="E88" s="142"/>
      <c r="F88" s="151"/>
      <c r="G88" s="151"/>
      <c r="H88" s="152"/>
      <c r="I88" s="153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7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6"/>
      <c r="C89" s="166"/>
      <c r="D89" s="145"/>
      <c r="E89" s="142"/>
      <c r="F89" s="151"/>
      <c r="G89" s="151"/>
      <c r="H89" s="152"/>
      <c r="I89" s="153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7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6"/>
      <c r="C90" s="166"/>
      <c r="D90" s="145"/>
      <c r="E90" s="142"/>
      <c r="F90" s="151"/>
      <c r="G90" s="151"/>
      <c r="H90" s="152"/>
      <c r="I90" s="153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7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6"/>
      <c r="C91" s="166"/>
      <c r="D91" s="145"/>
      <c r="E91" s="142"/>
      <c r="F91" s="151"/>
      <c r="G91" s="151"/>
      <c r="H91" s="152"/>
      <c r="I91" s="153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7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6"/>
      <c r="C92" s="166"/>
      <c r="D92" s="145"/>
      <c r="E92" s="142"/>
      <c r="F92" s="151"/>
      <c r="G92" s="151"/>
      <c r="H92" s="152"/>
      <c r="I92" s="153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7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6"/>
      <c r="C93" s="166"/>
      <c r="D93" s="145"/>
      <c r="E93" s="142"/>
      <c r="F93" s="151"/>
      <c r="G93" s="151"/>
      <c r="H93" s="152"/>
      <c r="I93" s="153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7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6"/>
      <c r="C94" s="166"/>
      <c r="D94" s="145"/>
      <c r="E94" s="142"/>
      <c r="F94" s="151"/>
      <c r="G94" s="151"/>
      <c r="H94" s="152"/>
      <c r="I94" s="153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7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6"/>
      <c r="C95" s="166"/>
      <c r="D95" s="145"/>
      <c r="E95" s="142"/>
      <c r="F95" s="151"/>
      <c r="G95" s="151"/>
      <c r="H95" s="152"/>
      <c r="I95" s="153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7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6"/>
      <c r="C96" s="166"/>
      <c r="D96" s="145"/>
      <c r="E96" s="142"/>
      <c r="F96" s="151"/>
      <c r="G96" s="151"/>
      <c r="H96" s="152"/>
      <c r="I96" s="153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7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6"/>
      <c r="C97" s="166"/>
      <c r="D97" s="145"/>
      <c r="E97" s="142"/>
      <c r="F97" s="151"/>
      <c r="G97" s="151"/>
      <c r="H97" s="152"/>
      <c r="I97" s="153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7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6"/>
      <c r="C98" s="166"/>
      <c r="D98" s="145"/>
      <c r="E98" s="142"/>
      <c r="F98" s="151"/>
      <c r="G98" s="151"/>
      <c r="H98" s="152"/>
      <c r="I98" s="153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7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6"/>
      <c r="C99" s="166"/>
      <c r="D99" s="145"/>
      <c r="E99" s="142"/>
      <c r="F99" s="151"/>
      <c r="G99" s="151"/>
      <c r="H99" s="152"/>
      <c r="I99" s="153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7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6"/>
      <c r="C100" s="166"/>
      <c r="D100" s="145"/>
      <c r="E100" s="142"/>
      <c r="F100" s="151"/>
      <c r="G100" s="151"/>
      <c r="H100" s="152"/>
      <c r="I100" s="153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7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6"/>
      <c r="C101" s="166"/>
      <c r="D101" s="145"/>
      <c r="E101" s="142"/>
      <c r="F101" s="151"/>
      <c r="G101" s="151"/>
      <c r="H101" s="152"/>
      <c r="I101" s="153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7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6"/>
      <c r="C102" s="166"/>
      <c r="D102" s="145"/>
      <c r="E102" s="142"/>
      <c r="F102" s="151"/>
      <c r="G102" s="151"/>
      <c r="H102" s="152"/>
      <c r="I102" s="153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7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6"/>
      <c r="C103" s="166"/>
      <c r="D103" s="145"/>
      <c r="E103" s="142"/>
      <c r="F103" s="151"/>
      <c r="G103" s="151"/>
      <c r="H103" s="152"/>
      <c r="I103" s="153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7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6"/>
      <c r="C104" s="166"/>
      <c r="D104" s="145"/>
      <c r="E104" s="142"/>
      <c r="F104" s="151"/>
      <c r="G104" s="151"/>
      <c r="H104" s="152"/>
      <c r="I104" s="153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7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6"/>
      <c r="C105" s="166"/>
      <c r="D105" s="145"/>
      <c r="E105" s="142"/>
      <c r="F105" s="151"/>
      <c r="G105" s="151"/>
      <c r="H105" s="152"/>
      <c r="I105" s="153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7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6"/>
      <c r="C106" s="166"/>
      <c r="D106" s="145"/>
      <c r="E106" s="142"/>
      <c r="F106" s="151"/>
      <c r="G106" s="151"/>
      <c r="H106" s="152"/>
      <c r="I106" s="153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7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6"/>
      <c r="C107" s="166"/>
      <c r="D107" s="145"/>
      <c r="E107" s="142"/>
      <c r="F107" s="151"/>
      <c r="G107" s="151"/>
      <c r="H107" s="152"/>
      <c r="I107" s="153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7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6"/>
      <c r="C108" s="166"/>
      <c r="D108" s="145"/>
      <c r="E108" s="142"/>
      <c r="F108" s="151"/>
      <c r="G108" s="151"/>
      <c r="H108" s="152"/>
      <c r="I108" s="153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7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6"/>
      <c r="C109" s="166"/>
      <c r="D109" s="145"/>
      <c r="E109" s="142"/>
      <c r="F109" s="151"/>
      <c r="G109" s="151"/>
      <c r="H109" s="152"/>
      <c r="I109" s="153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7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6"/>
      <c r="C110" s="166"/>
      <c r="D110" s="145"/>
      <c r="E110" s="142"/>
      <c r="F110" s="151"/>
      <c r="G110" s="151"/>
      <c r="H110" s="152"/>
      <c r="I110" s="153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7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6"/>
      <c r="C111" s="166"/>
      <c r="D111" s="145"/>
      <c r="E111" s="142"/>
      <c r="F111" s="151"/>
      <c r="G111" s="151"/>
      <c r="H111" s="152"/>
      <c r="I111" s="153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7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6"/>
      <c r="C112" s="166"/>
      <c r="D112" s="145"/>
      <c r="E112" s="142"/>
      <c r="F112" s="151"/>
      <c r="G112" s="151"/>
      <c r="H112" s="152"/>
      <c r="I112" s="153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7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6"/>
      <c r="C113" s="166"/>
      <c r="D113" s="145"/>
      <c r="E113" s="142"/>
      <c r="F113" s="151"/>
      <c r="G113" s="151"/>
      <c r="H113" s="152"/>
      <c r="I113" s="153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7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6"/>
      <c r="C114" s="166"/>
      <c r="D114" s="145"/>
      <c r="E114" s="142"/>
      <c r="F114" s="151"/>
      <c r="G114" s="151"/>
      <c r="H114" s="152"/>
      <c r="I114" s="153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7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6"/>
      <c r="C115" s="166"/>
      <c r="D115" s="145"/>
      <c r="E115" s="142"/>
      <c r="F115" s="151"/>
      <c r="G115" s="151"/>
      <c r="H115" s="152"/>
      <c r="I115" s="153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7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6"/>
      <c r="C116" s="166"/>
      <c r="D116" s="145"/>
      <c r="E116" s="142"/>
      <c r="F116" s="151"/>
      <c r="G116" s="151"/>
      <c r="H116" s="152"/>
      <c r="I116" s="153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7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6"/>
      <c r="C117" s="166"/>
      <c r="D117" s="145"/>
      <c r="E117" s="142"/>
      <c r="F117" s="151"/>
      <c r="G117" s="151"/>
      <c r="H117" s="152"/>
      <c r="I117" s="153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7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6"/>
      <c r="C118" s="166"/>
      <c r="D118" s="145"/>
      <c r="E118" s="142"/>
      <c r="F118" s="151"/>
      <c r="G118" s="151"/>
      <c r="H118" s="152"/>
      <c r="I118" s="153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7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6"/>
      <c r="C119" s="166"/>
      <c r="D119" s="145"/>
      <c r="E119" s="142"/>
      <c r="F119" s="151"/>
      <c r="G119" s="151"/>
      <c r="H119" s="152"/>
      <c r="I119" s="153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7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6"/>
      <c r="C120" s="166"/>
      <c r="D120" s="145"/>
      <c r="E120" s="142"/>
      <c r="F120" s="151"/>
      <c r="G120" s="151"/>
      <c r="H120" s="152"/>
      <c r="I120" s="153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7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6"/>
      <c r="C121" s="166"/>
      <c r="D121" s="145"/>
      <c r="E121" s="142"/>
      <c r="F121" s="151"/>
      <c r="G121" s="151"/>
      <c r="H121" s="152"/>
      <c r="I121" s="153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7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6"/>
      <c r="C122" s="166"/>
      <c r="D122" s="145"/>
      <c r="E122" s="142"/>
      <c r="F122" s="151"/>
      <c r="G122" s="151"/>
      <c r="H122" s="152"/>
      <c r="I122" s="153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7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6"/>
      <c r="C123" s="166"/>
      <c r="D123" s="145"/>
      <c r="E123" s="142"/>
      <c r="F123" s="151"/>
      <c r="G123" s="151"/>
      <c r="H123" s="152"/>
      <c r="I123" s="153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7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6"/>
      <c r="C124" s="166"/>
      <c r="D124" s="145"/>
      <c r="E124" s="142"/>
      <c r="F124" s="151"/>
      <c r="G124" s="151"/>
      <c r="H124" s="152"/>
      <c r="I124" s="153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7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6"/>
      <c r="C125" s="166"/>
      <c r="D125" s="145"/>
      <c r="E125" s="142"/>
      <c r="F125" s="151"/>
      <c r="G125" s="151"/>
      <c r="H125" s="152"/>
      <c r="I125" s="153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7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6"/>
      <c r="C126" s="166"/>
      <c r="D126" s="145"/>
      <c r="E126" s="142"/>
      <c r="F126" s="151"/>
      <c r="G126" s="151"/>
      <c r="H126" s="152"/>
      <c r="I126" s="153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7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6"/>
      <c r="C127" s="166"/>
      <c r="D127" s="145"/>
      <c r="E127" s="142"/>
      <c r="F127" s="151"/>
      <c r="G127" s="151"/>
      <c r="H127" s="152"/>
      <c r="I127" s="153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7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6"/>
      <c r="C128" s="166"/>
      <c r="D128" s="145"/>
      <c r="E128" s="142"/>
      <c r="F128" s="151"/>
      <c r="G128" s="151"/>
      <c r="H128" s="152"/>
      <c r="I128" s="153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7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6"/>
      <c r="C129" s="166"/>
      <c r="D129" s="145"/>
      <c r="E129" s="142"/>
      <c r="F129" s="151"/>
      <c r="G129" s="151"/>
      <c r="H129" s="152"/>
      <c r="I129" s="153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7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6"/>
      <c r="C130" s="166"/>
      <c r="D130" s="145"/>
      <c r="E130" s="142"/>
      <c r="F130" s="151"/>
      <c r="G130" s="151"/>
      <c r="H130" s="152"/>
      <c r="I130" s="153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7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6"/>
      <c r="C131" s="166"/>
      <c r="D131" s="145"/>
      <c r="E131" s="142"/>
      <c r="F131" s="151"/>
      <c r="G131" s="151"/>
      <c r="H131" s="152"/>
      <c r="I131" s="153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7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6"/>
      <c r="C132" s="166"/>
      <c r="D132" s="145"/>
      <c r="E132" s="142"/>
      <c r="F132" s="151"/>
      <c r="G132" s="151"/>
      <c r="H132" s="152"/>
      <c r="I132" s="153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7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6"/>
      <c r="C133" s="166"/>
      <c r="D133" s="145"/>
      <c r="E133" s="142"/>
      <c r="F133" s="151"/>
      <c r="G133" s="151"/>
      <c r="H133" s="152"/>
      <c r="I133" s="153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7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6"/>
      <c r="C134" s="166"/>
      <c r="D134" s="145"/>
      <c r="E134" s="142"/>
      <c r="F134" s="151"/>
      <c r="G134" s="151"/>
      <c r="H134" s="152"/>
      <c r="I134" s="153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7">
        <f t="shared" si="1"/>
        <v>999</v>
      </c>
      <c r="N134" s="157"/>
      <c r="O134" s="153"/>
      <c r="P134" s="172">
        <f t="shared" si="2"/>
        <v>999</v>
      </c>
      <c r="Q134" s="153"/>
    </row>
    <row r="135" spans="1:17" x14ac:dyDescent="0.25">
      <c r="A135" s="139">
        <v>129</v>
      </c>
      <c r="B135" s="166"/>
      <c r="C135" s="166"/>
      <c r="D135" s="145"/>
      <c r="E135" s="142"/>
      <c r="F135" s="151"/>
      <c r="G135" s="151"/>
      <c r="H135" s="152"/>
      <c r="I135" s="153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7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6"/>
      <c r="C136" s="166"/>
      <c r="D136" s="145"/>
      <c r="E136" s="142"/>
      <c r="F136" s="151"/>
      <c r="G136" s="151"/>
      <c r="H136" s="152"/>
      <c r="I136" s="153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7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6"/>
      <c r="C137" s="166"/>
      <c r="D137" s="145"/>
      <c r="E137" s="142"/>
      <c r="F137" s="151"/>
      <c r="G137" s="151"/>
      <c r="H137" s="152"/>
      <c r="I137" s="153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7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6"/>
      <c r="C138" s="166"/>
      <c r="D138" s="145"/>
      <c r="E138" s="142"/>
      <c r="F138" s="151"/>
      <c r="G138" s="151"/>
      <c r="H138" s="152"/>
      <c r="I138" s="153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7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6"/>
      <c r="C139" s="166"/>
      <c r="D139" s="145"/>
      <c r="E139" s="142"/>
      <c r="F139" s="151"/>
      <c r="G139" s="151"/>
      <c r="H139" s="152"/>
      <c r="I139" s="153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7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6"/>
      <c r="C140" s="166"/>
      <c r="D140" s="145"/>
      <c r="E140" s="142"/>
      <c r="F140" s="151"/>
      <c r="G140" s="151"/>
      <c r="H140" s="152"/>
      <c r="I140" s="153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7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6"/>
      <c r="C141" s="166"/>
      <c r="D141" s="145"/>
      <c r="E141" s="142"/>
      <c r="F141" s="151"/>
      <c r="G141" s="151"/>
      <c r="H141" s="152"/>
      <c r="I141" s="153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7">
        <f t="shared" si="1"/>
        <v>999</v>
      </c>
      <c r="N141" s="157"/>
      <c r="O141" s="153"/>
      <c r="P141" s="172">
        <f t="shared" si="2"/>
        <v>999</v>
      </c>
      <c r="Q141" s="153"/>
    </row>
    <row r="142" spans="1:17" x14ac:dyDescent="0.25">
      <c r="A142" s="139">
        <v>136</v>
      </c>
      <c r="B142" s="166"/>
      <c r="C142" s="166"/>
      <c r="D142" s="145"/>
      <c r="E142" s="142"/>
      <c r="F142" s="151"/>
      <c r="G142" s="151"/>
      <c r="H142" s="152"/>
      <c r="I142" s="153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7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6"/>
      <c r="C143" s="166"/>
      <c r="D143" s="145"/>
      <c r="E143" s="142"/>
      <c r="F143" s="151"/>
      <c r="G143" s="151"/>
      <c r="H143" s="152"/>
      <c r="I143" s="153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7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6"/>
      <c r="C144" s="166"/>
      <c r="D144" s="145"/>
      <c r="E144" s="142"/>
      <c r="F144" s="151"/>
      <c r="G144" s="151"/>
      <c r="H144" s="152"/>
      <c r="I144" s="153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7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6"/>
      <c r="C145" s="166"/>
      <c r="D145" s="145"/>
      <c r="E145" s="142"/>
      <c r="F145" s="151"/>
      <c r="G145" s="151"/>
      <c r="H145" s="152"/>
      <c r="I145" s="153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7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6"/>
      <c r="C146" s="166"/>
      <c r="D146" s="145"/>
      <c r="E146" s="142"/>
      <c r="F146" s="151"/>
      <c r="G146" s="151"/>
      <c r="H146" s="152"/>
      <c r="I146" s="153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7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6"/>
      <c r="C147" s="166"/>
      <c r="D147" s="145"/>
      <c r="E147" s="142"/>
      <c r="F147" s="151"/>
      <c r="G147" s="151"/>
      <c r="H147" s="152"/>
      <c r="I147" s="153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7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6"/>
      <c r="C148" s="166"/>
      <c r="D148" s="145"/>
      <c r="E148" s="142"/>
      <c r="F148" s="151"/>
      <c r="G148" s="151"/>
      <c r="H148" s="152"/>
      <c r="I148" s="153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7">
        <f t="shared" si="1"/>
        <v>999</v>
      </c>
      <c r="N148" s="157"/>
      <c r="O148" s="153"/>
      <c r="P148" s="172">
        <f t="shared" si="2"/>
        <v>999</v>
      </c>
      <c r="Q148" s="153"/>
    </row>
    <row r="149" spans="1:17" x14ac:dyDescent="0.25">
      <c r="A149" s="139">
        <v>143</v>
      </c>
      <c r="B149" s="166"/>
      <c r="C149" s="166"/>
      <c r="D149" s="145"/>
      <c r="E149" s="142"/>
      <c r="F149" s="151"/>
      <c r="G149" s="151"/>
      <c r="H149" s="152"/>
      <c r="I149" s="153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7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6"/>
      <c r="C150" s="166"/>
      <c r="D150" s="145"/>
      <c r="E150" s="142"/>
      <c r="F150" s="151"/>
      <c r="G150" s="151"/>
      <c r="H150" s="152"/>
      <c r="I150" s="153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7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6"/>
      <c r="C151" s="166"/>
      <c r="D151" s="145"/>
      <c r="E151" s="142"/>
      <c r="F151" s="151"/>
      <c r="G151" s="151"/>
      <c r="H151" s="152"/>
      <c r="I151" s="153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7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6"/>
      <c r="C152" s="166"/>
      <c r="D152" s="145"/>
      <c r="E152" s="142"/>
      <c r="F152" s="151"/>
      <c r="G152" s="151"/>
      <c r="H152" s="152"/>
      <c r="I152" s="153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7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6"/>
      <c r="C153" s="166"/>
      <c r="D153" s="145"/>
      <c r="E153" s="142"/>
      <c r="F153" s="151"/>
      <c r="G153" s="151"/>
      <c r="H153" s="152"/>
      <c r="I153" s="153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7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6"/>
      <c r="C154" s="166"/>
      <c r="D154" s="145"/>
      <c r="E154" s="142"/>
      <c r="F154" s="151"/>
      <c r="G154" s="151"/>
      <c r="H154" s="152"/>
      <c r="I154" s="153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7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6"/>
      <c r="C155" s="166"/>
      <c r="D155" s="145"/>
      <c r="E155" s="142"/>
      <c r="F155" s="151"/>
      <c r="G155" s="151"/>
      <c r="H155" s="152"/>
      <c r="I155" s="153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7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6"/>
      <c r="C156" s="166"/>
      <c r="D156" s="145"/>
      <c r="E156" s="142"/>
      <c r="F156" s="151"/>
      <c r="G156" s="151"/>
      <c r="H156" s="152"/>
      <c r="I156" s="153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7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12 A13:D156">
    <cfRule type="expression" dxfId="134" priority="5" stopIfTrue="1">
      <formula>$Q7&gt;=1</formula>
    </cfRule>
  </conditionalFormatting>
  <conditionalFormatting sqref="B13:D37">
    <cfRule type="expression" dxfId="133" priority="10" stopIfTrue="1">
      <formula>$Q13&gt;=1</formula>
    </cfRule>
  </conditionalFormatting>
  <conditionalFormatting sqref="D9 B11:D11">
    <cfRule type="expression" dxfId="132" priority="19" stopIfTrue="1">
      <formula>$S9&gt;=1</formula>
    </cfRule>
  </conditionalFormatting>
  <conditionalFormatting sqref="E7:E14">
    <cfRule type="expression" dxfId="131" priority="6" stopIfTrue="1">
      <formula>AND(ROUNDDOWN(($A$4-E7)/365.25,0)&lt;=13,G7&lt;&gt;"OK")</formula>
    </cfRule>
    <cfRule type="expression" dxfId="130" priority="7" stopIfTrue="1">
      <formula>AND(ROUNDDOWN(($A$4-E7)/365.25,0)&lt;=14,G7&lt;&gt;"OK")</formula>
    </cfRule>
    <cfRule type="expression" dxfId="129" priority="8" stopIfTrue="1">
      <formula>AND(ROUNDDOWN(($A$4-E7)/365.25,0)&lt;=17,G7&lt;&gt;"OK")</formula>
    </cfRule>
    <cfRule type="expression" dxfId="128" priority="11" stopIfTrue="1">
      <formula>AND(ROUNDDOWN(($A$4-E7)/365.25,0)&lt;=13,G7&lt;&gt;"OK")</formula>
    </cfRule>
    <cfRule type="expression" dxfId="127" priority="12" stopIfTrue="1">
      <formula>AND(ROUNDDOWN(($A$4-E7)/365.25,0)&lt;=14,G7&lt;&gt;"OK")</formula>
    </cfRule>
    <cfRule type="expression" dxfId="126" priority="13" stopIfTrue="1">
      <formula>AND(ROUNDDOWN(($A$4-E7)/365.25,0)&lt;=17,G7&lt;&gt;"OK")</formula>
    </cfRule>
  </conditionalFormatting>
  <conditionalFormatting sqref="E7:E27 E29:E37">
    <cfRule type="expression" dxfId="125" priority="15" stopIfTrue="1">
      <formula>AND(ROUNDDOWN(($A$4-E7)/365.25,0)&lt;=13,G7&lt;&gt;"OK")</formula>
    </cfRule>
    <cfRule type="expression" dxfId="124" priority="16" stopIfTrue="1">
      <formula>AND(ROUNDDOWN(($A$4-E7)/365.25,0)&lt;=14,G7&lt;&gt;"OK")</formula>
    </cfRule>
    <cfRule type="expression" dxfId="123" priority="17" stopIfTrue="1">
      <formula>AND(ROUNDDOWN(($A$4-E7)/365.25,0)&lt;=17,G7&lt;&gt;"OK")</formula>
    </cfRule>
  </conditionalFormatting>
  <conditionalFormatting sqref="E7:E156">
    <cfRule type="expression" dxfId="122" priority="1" stopIfTrue="1">
      <formula>AND(ROUNDDOWN(($A$4-E7)/365.25,0)&lt;=13,G7&lt;&gt;"OK")</formula>
    </cfRule>
    <cfRule type="expression" dxfId="121" priority="2" stopIfTrue="1">
      <formula>AND(ROUNDDOWN(($A$4-E7)/365.25,0)&lt;=14,G7&lt;&gt;"OK")</formula>
    </cfRule>
    <cfRule type="expression" dxfId="120" priority="3" stopIfTrue="1">
      <formula>AND(ROUNDDOWN(($A$4-E7)/365.25,0)&lt;=17,G7&lt;&gt;"OK")</formula>
    </cfRule>
  </conditionalFormatting>
  <conditionalFormatting sqref="J7:J156">
    <cfRule type="cellIs" dxfId="119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82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indexed="27"/>
  </sheetPr>
  <dimension ref="A1:Q156"/>
  <sheetViews>
    <sheetView showGridLines="0" showZeros="0" workbookViewId="0">
      <pane ySplit="6" topLeftCell="A18" activePane="bottomLeft" state="frozen"/>
      <selection pane="bottomLeft" activeCell="D34" sqref="D34"/>
    </sheetView>
  </sheetViews>
  <sheetFormatPr defaultRowHeight="13.2" x14ac:dyDescent="0.25"/>
  <cols>
    <col min="1" max="1" width="3.88671875" customWidth="1"/>
    <col min="2" max="2" width="14" bestFit="1" customWidth="1"/>
    <col min="3" max="3" width="13.44140625" bestFit="1" customWidth="1"/>
    <col min="4" max="4" width="66.77734375" style="39" bestFit="1" customWidth="1"/>
    <col min="5" max="5" width="10.6640625" style="88" customWidth="1"/>
    <col min="6" max="6" width="6.109375" style="89" hidden="1" customWidth="1"/>
    <col min="7" max="7" width="3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89" t="str">
        <f>Altalanos!$B$8</f>
        <v>Lány 1 kcs. B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141</v>
      </c>
      <c r="C7" s="140" t="s">
        <v>142</v>
      </c>
      <c r="D7" s="165" t="s">
        <v>143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3">
      <c r="A8" s="139">
        <v>2</v>
      </c>
      <c r="B8" s="154" t="s">
        <v>144</v>
      </c>
      <c r="C8" s="154" t="s">
        <v>145</v>
      </c>
      <c r="D8" s="390" t="s">
        <v>146</v>
      </c>
      <c r="E8" s="142"/>
      <c r="F8" s="152"/>
      <c r="G8" s="153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3">
      <c r="A9" s="139">
        <v>3</v>
      </c>
      <c r="B9" s="154" t="s">
        <v>147</v>
      </c>
      <c r="C9" s="154" t="s">
        <v>148</v>
      </c>
      <c r="D9" s="155" t="s">
        <v>149</v>
      </c>
      <c r="E9" s="142"/>
      <c r="F9" s="152"/>
      <c r="G9" s="153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140" t="s">
        <v>150</v>
      </c>
      <c r="C10" s="159" t="s">
        <v>151</v>
      </c>
      <c r="D10" s="160" t="s">
        <v>61</v>
      </c>
      <c r="E10" s="142"/>
      <c r="F10" s="152"/>
      <c r="G10" s="153"/>
      <c r="H10" s="145"/>
      <c r="I10" s="145"/>
      <c r="J10" s="146"/>
      <c r="K10" s="147"/>
      <c r="L10" s="148"/>
      <c r="M10" s="147"/>
      <c r="N10" s="149"/>
      <c r="O10" s="145"/>
      <c r="P10" s="161"/>
      <c r="Q10" s="162"/>
    </row>
    <row r="11" spans="1:17" ht="18.899999999999999" customHeight="1" x14ac:dyDescent="0.25">
      <c r="A11" s="139">
        <v>5</v>
      </c>
      <c r="B11" s="140" t="s">
        <v>152</v>
      </c>
      <c r="C11" s="159" t="s">
        <v>153</v>
      </c>
      <c r="D11" s="160" t="s">
        <v>61</v>
      </c>
      <c r="E11" s="142"/>
      <c r="F11" s="152"/>
      <c r="G11" s="153"/>
      <c r="H11" s="145"/>
      <c r="I11" s="145"/>
      <c r="J11" s="146"/>
      <c r="K11" s="147"/>
      <c r="L11" s="148"/>
      <c r="M11" s="147"/>
      <c r="N11" s="149"/>
      <c r="O11" s="145"/>
      <c r="P11" s="161"/>
      <c r="Q11" s="162"/>
    </row>
    <row r="12" spans="1:17" ht="18.899999999999999" customHeight="1" x14ac:dyDescent="0.3">
      <c r="A12" s="139">
        <v>6</v>
      </c>
      <c r="B12" s="159" t="s">
        <v>154</v>
      </c>
      <c r="C12" s="391" t="s">
        <v>155</v>
      </c>
      <c r="D12" s="392" t="s">
        <v>156</v>
      </c>
      <c r="E12" s="142"/>
      <c r="F12" s="152"/>
      <c r="G12" s="153"/>
      <c r="H12" s="145"/>
      <c r="I12" s="145"/>
      <c r="J12" s="146"/>
      <c r="K12" s="147"/>
      <c r="L12" s="148"/>
      <c r="M12" s="147"/>
      <c r="N12" s="149"/>
      <c r="O12" s="145"/>
      <c r="P12" s="161"/>
      <c r="Q12" s="162"/>
    </row>
    <row r="13" spans="1:17" ht="18.899999999999999" customHeight="1" x14ac:dyDescent="0.3">
      <c r="A13" s="139">
        <v>7</v>
      </c>
      <c r="B13" s="159" t="s">
        <v>157</v>
      </c>
      <c r="C13" s="391" t="s">
        <v>158</v>
      </c>
      <c r="D13" s="392" t="s">
        <v>159</v>
      </c>
      <c r="E13" s="142"/>
      <c r="F13" s="152"/>
      <c r="G13" s="153"/>
      <c r="H13" s="145"/>
      <c r="I13" s="145"/>
      <c r="J13" s="146"/>
      <c r="K13" s="147"/>
      <c r="L13" s="148"/>
      <c r="M13" s="147"/>
      <c r="N13" s="149"/>
      <c r="O13" s="145"/>
      <c r="P13" s="161"/>
      <c r="Q13" s="162"/>
    </row>
    <row r="14" spans="1:17" ht="18.899999999999999" customHeight="1" x14ac:dyDescent="0.25">
      <c r="A14" s="139">
        <v>8</v>
      </c>
      <c r="B14" s="140" t="s">
        <v>160</v>
      </c>
      <c r="C14" s="140" t="s">
        <v>161</v>
      </c>
      <c r="D14" s="165" t="s">
        <v>162</v>
      </c>
      <c r="E14" s="142"/>
      <c r="F14" s="152"/>
      <c r="G14" s="153"/>
      <c r="H14" s="145"/>
      <c r="I14" s="145"/>
      <c r="J14" s="146"/>
      <c r="K14" s="147"/>
      <c r="L14" s="148"/>
      <c r="M14" s="147"/>
      <c r="N14" s="149"/>
      <c r="O14" s="145"/>
      <c r="P14" s="161"/>
      <c r="Q14" s="162"/>
    </row>
    <row r="15" spans="1:17" ht="18.899999999999999" customHeight="1" x14ac:dyDescent="0.25">
      <c r="A15" s="139">
        <v>9</v>
      </c>
      <c r="B15" s="140" t="s">
        <v>163</v>
      </c>
      <c r="C15" s="159" t="s">
        <v>164</v>
      </c>
      <c r="D15" s="160" t="s">
        <v>165</v>
      </c>
      <c r="E15" s="142"/>
      <c r="F15" s="151"/>
      <c r="G15" s="151"/>
      <c r="H15" s="145"/>
      <c r="I15" s="145"/>
      <c r="J15" s="146"/>
      <c r="K15" s="147"/>
      <c r="L15" s="148"/>
      <c r="M15" s="167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166</v>
      </c>
      <c r="C16" s="159" t="s">
        <v>167</v>
      </c>
      <c r="D16" s="160" t="s">
        <v>165</v>
      </c>
      <c r="E16" s="142"/>
      <c r="F16" s="151"/>
      <c r="G16" s="151"/>
      <c r="H16" s="145"/>
      <c r="I16" s="145"/>
      <c r="J16" s="146"/>
      <c r="K16" s="147"/>
      <c r="L16" s="148"/>
      <c r="M16" s="167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40" t="s">
        <v>168</v>
      </c>
      <c r="C17" s="159" t="s">
        <v>169</v>
      </c>
      <c r="D17" s="165" t="s">
        <v>170</v>
      </c>
      <c r="E17" s="142"/>
      <c r="F17" s="151"/>
      <c r="G17" s="151"/>
      <c r="H17" s="145"/>
      <c r="I17" s="145"/>
      <c r="J17" s="146"/>
      <c r="K17" s="147"/>
      <c r="L17" s="148"/>
      <c r="M17" s="167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40" t="s">
        <v>171</v>
      </c>
      <c r="C18" s="159" t="s">
        <v>172</v>
      </c>
      <c r="D18" s="165" t="s">
        <v>173</v>
      </c>
      <c r="E18" s="142"/>
      <c r="F18" s="151"/>
      <c r="G18" s="151"/>
      <c r="H18" s="145"/>
      <c r="I18" s="145"/>
      <c r="J18" s="146"/>
      <c r="K18" s="147"/>
      <c r="L18" s="148"/>
      <c r="M18" s="167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40" t="s">
        <v>174</v>
      </c>
      <c r="C19" s="140" t="s">
        <v>175</v>
      </c>
      <c r="D19" s="141" t="s">
        <v>176</v>
      </c>
      <c r="E19" s="142"/>
      <c r="F19" s="151"/>
      <c r="G19" s="151"/>
      <c r="H19" s="145"/>
      <c r="I19" s="145"/>
      <c r="J19" s="146"/>
      <c r="K19" s="147"/>
      <c r="L19" s="148"/>
      <c r="M19" s="167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40" t="s">
        <v>177</v>
      </c>
      <c r="C20" s="140" t="s">
        <v>178</v>
      </c>
      <c r="D20" s="141" t="s">
        <v>179</v>
      </c>
      <c r="E20" s="142"/>
      <c r="F20" s="151"/>
      <c r="G20" s="151"/>
      <c r="H20" s="145"/>
      <c r="I20" s="145"/>
      <c r="J20" s="146"/>
      <c r="K20" s="147"/>
      <c r="L20" s="148"/>
      <c r="M20" s="167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40" t="s">
        <v>180</v>
      </c>
      <c r="C21" s="140" t="s">
        <v>181</v>
      </c>
      <c r="D21" s="165" t="s">
        <v>182</v>
      </c>
      <c r="E21" s="142"/>
      <c r="F21" s="151"/>
      <c r="G21" s="151"/>
      <c r="H21" s="145"/>
      <c r="I21" s="145"/>
      <c r="J21" s="146"/>
      <c r="K21" s="147"/>
      <c r="L21" s="148"/>
      <c r="M21" s="167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40" t="s">
        <v>183</v>
      </c>
      <c r="C22" s="140" t="s">
        <v>184</v>
      </c>
      <c r="D22" s="165" t="s">
        <v>185</v>
      </c>
      <c r="E22" s="142"/>
      <c r="F22" s="151"/>
      <c r="G22" s="151"/>
      <c r="H22" s="145"/>
      <c r="I22" s="145"/>
      <c r="J22" s="146"/>
      <c r="K22" s="147"/>
      <c r="L22" s="148"/>
      <c r="M22" s="167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40" t="s">
        <v>60</v>
      </c>
      <c r="C23" s="140" t="s">
        <v>186</v>
      </c>
      <c r="D23" s="165" t="s">
        <v>187</v>
      </c>
      <c r="E23" s="142"/>
      <c r="F23" s="151"/>
      <c r="G23" s="151"/>
      <c r="H23" s="145"/>
      <c r="I23" s="145"/>
      <c r="J23" s="146"/>
      <c r="K23" s="147"/>
      <c r="L23" s="148"/>
      <c r="M23" s="167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40" t="s">
        <v>188</v>
      </c>
      <c r="C24" s="393" t="s">
        <v>66</v>
      </c>
      <c r="D24" s="165" t="s">
        <v>189</v>
      </c>
      <c r="E24" s="142"/>
      <c r="F24" s="151"/>
      <c r="G24" s="151"/>
      <c r="H24" s="145"/>
      <c r="I24" s="145"/>
      <c r="J24" s="146"/>
      <c r="K24" s="147"/>
      <c r="L24" s="148"/>
      <c r="M24" s="167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40" t="s">
        <v>190</v>
      </c>
      <c r="C25" s="140" t="s">
        <v>191</v>
      </c>
      <c r="D25" s="165" t="s">
        <v>192</v>
      </c>
      <c r="E25" s="142"/>
      <c r="F25" s="151"/>
      <c r="G25" s="151"/>
      <c r="H25" s="145"/>
      <c r="I25" s="145"/>
      <c r="J25" s="146"/>
      <c r="K25" s="147"/>
      <c r="L25" s="148"/>
      <c r="M25" s="167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40" t="s">
        <v>193</v>
      </c>
      <c r="C26" s="140" t="s">
        <v>194</v>
      </c>
      <c r="D26" s="165" t="s">
        <v>195</v>
      </c>
      <c r="E26" s="142"/>
      <c r="F26" s="151"/>
      <c r="G26" s="151"/>
      <c r="H26" s="145"/>
      <c r="I26" s="145"/>
      <c r="J26" s="146"/>
      <c r="K26" s="147"/>
      <c r="L26" s="148"/>
      <c r="M26" s="167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40" t="s">
        <v>196</v>
      </c>
      <c r="C27" s="140" t="s">
        <v>197</v>
      </c>
      <c r="D27" s="165" t="s">
        <v>198</v>
      </c>
      <c r="E27" s="142"/>
      <c r="F27" s="151"/>
      <c r="G27" s="151"/>
      <c r="H27" s="145"/>
      <c r="I27" s="145"/>
      <c r="J27" s="146"/>
      <c r="K27" s="147"/>
      <c r="L27" s="148"/>
      <c r="M27" s="167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40" t="s">
        <v>190</v>
      </c>
      <c r="C28" s="140" t="s">
        <v>199</v>
      </c>
      <c r="D28" s="165" t="s">
        <v>198</v>
      </c>
      <c r="E28" s="168"/>
      <c r="F28" s="169"/>
      <c r="G28" s="157"/>
      <c r="H28" s="145"/>
      <c r="I28" s="145"/>
      <c r="J28" s="146"/>
      <c r="K28" s="147"/>
      <c r="L28" s="148"/>
      <c r="M28" s="167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166"/>
      <c r="C29" s="166"/>
      <c r="D29" s="145"/>
      <c r="E29" s="170"/>
      <c r="F29" s="151"/>
      <c r="G29" s="151"/>
      <c r="H29" s="145"/>
      <c r="I29" s="145"/>
      <c r="J29" s="146"/>
      <c r="K29" s="147"/>
      <c r="L29" s="148"/>
      <c r="M29" s="167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66"/>
      <c r="C30" s="166"/>
      <c r="D30" s="145"/>
      <c r="E30" s="142"/>
      <c r="F30" s="151"/>
      <c r="G30" s="151"/>
      <c r="H30" s="145"/>
      <c r="I30" s="145"/>
      <c r="J30" s="146"/>
      <c r="K30" s="147"/>
      <c r="L30" s="148"/>
      <c r="M30" s="167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66"/>
      <c r="C31" s="166"/>
      <c r="D31" s="145"/>
      <c r="E31" s="142"/>
      <c r="F31" s="151"/>
      <c r="G31" s="151"/>
      <c r="H31" s="145"/>
      <c r="I31" s="145"/>
      <c r="J31" s="146"/>
      <c r="K31" s="147"/>
      <c r="L31" s="148"/>
      <c r="M31" s="167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66"/>
      <c r="C32" s="166"/>
      <c r="D32" s="145"/>
      <c r="E32" s="171"/>
      <c r="F32" s="151"/>
      <c r="G32" s="151"/>
      <c r="H32" s="145"/>
      <c r="I32" s="145"/>
      <c r="J32" s="146"/>
      <c r="K32" s="147"/>
      <c r="L32" s="148"/>
      <c r="M32" s="167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66"/>
      <c r="C33" s="166"/>
      <c r="D33" s="145"/>
      <c r="E33" s="142"/>
      <c r="F33" s="151"/>
      <c r="G33" s="151"/>
      <c r="H33" s="145"/>
      <c r="I33" s="145"/>
      <c r="J33" s="146"/>
      <c r="K33" s="147"/>
      <c r="L33" s="148"/>
      <c r="M33" s="167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6"/>
      <c r="C34" s="166"/>
      <c r="D34" s="145"/>
      <c r="E34" s="142"/>
      <c r="F34" s="151"/>
      <c r="G34" s="151"/>
      <c r="H34" s="145"/>
      <c r="I34" s="145"/>
      <c r="J34" s="146"/>
      <c r="K34" s="147"/>
      <c r="L34" s="148"/>
      <c r="M34" s="167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6"/>
      <c r="C35" s="166"/>
      <c r="D35" s="145"/>
      <c r="E35" s="142"/>
      <c r="F35" s="151"/>
      <c r="G35" s="151"/>
      <c r="H35" s="145"/>
      <c r="I35" s="145"/>
      <c r="J35" s="146"/>
      <c r="K35" s="147"/>
      <c r="L35" s="148"/>
      <c r="M35" s="167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6"/>
      <c r="C36" s="166"/>
      <c r="D36" s="145"/>
      <c r="E36" s="142"/>
      <c r="F36" s="151"/>
      <c r="G36" s="151"/>
      <c r="H36" s="145"/>
      <c r="I36" s="145"/>
      <c r="J36" s="146"/>
      <c r="K36" s="147"/>
      <c r="L36" s="148"/>
      <c r="M36" s="167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6"/>
      <c r="C37" s="166"/>
      <c r="D37" s="145"/>
      <c r="E37" s="142"/>
      <c r="F37" s="151"/>
      <c r="G37" s="151"/>
      <c r="H37" s="145"/>
      <c r="I37" s="145"/>
      <c r="J37" s="146"/>
      <c r="K37" s="147"/>
      <c r="L37" s="148"/>
      <c r="M37" s="167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6"/>
      <c r="C38" s="166"/>
      <c r="D38" s="145"/>
      <c r="E38" s="142"/>
      <c r="F38" s="151"/>
      <c r="G38" s="151"/>
      <c r="H38" s="152"/>
      <c r="I38" s="153"/>
      <c r="J38" s="146"/>
      <c r="K38" s="147"/>
      <c r="L38" s="148"/>
      <c r="M38" s="167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6"/>
      <c r="C39" s="166"/>
      <c r="D39" s="145"/>
      <c r="E39" s="142"/>
      <c r="F39" s="151"/>
      <c r="G39" s="151"/>
      <c r="H39" s="152"/>
      <c r="I39" s="153"/>
      <c r="J39" s="146"/>
      <c r="K39" s="147"/>
      <c r="L39" s="148"/>
      <c r="M39" s="167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6"/>
      <c r="C40" s="166"/>
      <c r="D40" s="145"/>
      <c r="E40" s="142"/>
      <c r="F40" s="151"/>
      <c r="G40" s="151"/>
      <c r="H40" s="152"/>
      <c r="I40" s="153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7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6"/>
      <c r="C41" s="166"/>
      <c r="D41" s="145"/>
      <c r="E41" s="142"/>
      <c r="F41" s="151"/>
      <c r="G41" s="151"/>
      <c r="H41" s="152"/>
      <c r="I41" s="153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7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6"/>
      <c r="C42" s="166"/>
      <c r="D42" s="145"/>
      <c r="E42" s="142"/>
      <c r="F42" s="151"/>
      <c r="G42" s="151"/>
      <c r="H42" s="152"/>
      <c r="I42" s="153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7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6"/>
      <c r="C43" s="166"/>
      <c r="D43" s="145"/>
      <c r="E43" s="142"/>
      <c r="F43" s="151"/>
      <c r="G43" s="151"/>
      <c r="H43" s="152"/>
      <c r="I43" s="153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7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6"/>
      <c r="C44" s="166"/>
      <c r="D44" s="145"/>
      <c r="E44" s="142"/>
      <c r="F44" s="151"/>
      <c r="G44" s="151"/>
      <c r="H44" s="152"/>
      <c r="I44" s="153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7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6"/>
      <c r="C45" s="166"/>
      <c r="D45" s="145"/>
      <c r="E45" s="142"/>
      <c r="F45" s="151"/>
      <c r="G45" s="151"/>
      <c r="H45" s="152"/>
      <c r="I45" s="153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7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6"/>
      <c r="C46" s="166"/>
      <c r="D46" s="145"/>
      <c r="E46" s="142"/>
      <c r="F46" s="151"/>
      <c r="G46" s="151"/>
      <c r="H46" s="152"/>
      <c r="I46" s="153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7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6"/>
      <c r="C47" s="166"/>
      <c r="D47" s="145"/>
      <c r="E47" s="142"/>
      <c r="F47" s="151"/>
      <c r="G47" s="151"/>
      <c r="H47" s="152"/>
      <c r="I47" s="153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7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6"/>
      <c r="C48" s="166"/>
      <c r="D48" s="145"/>
      <c r="E48" s="142"/>
      <c r="F48" s="151"/>
      <c r="G48" s="151"/>
      <c r="H48" s="152"/>
      <c r="I48" s="153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7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6"/>
      <c r="C49" s="166"/>
      <c r="D49" s="145"/>
      <c r="E49" s="142"/>
      <c r="F49" s="151"/>
      <c r="G49" s="151"/>
      <c r="H49" s="152"/>
      <c r="I49" s="153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7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6"/>
      <c r="C50" s="166"/>
      <c r="D50" s="145"/>
      <c r="E50" s="142"/>
      <c r="F50" s="151"/>
      <c r="G50" s="151"/>
      <c r="H50" s="152"/>
      <c r="I50" s="153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7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6"/>
      <c r="C51" s="166"/>
      <c r="D51" s="145"/>
      <c r="E51" s="142"/>
      <c r="F51" s="151"/>
      <c r="G51" s="151"/>
      <c r="H51" s="152"/>
      <c r="I51" s="153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7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6"/>
      <c r="C52" s="166"/>
      <c r="D52" s="145"/>
      <c r="E52" s="142"/>
      <c r="F52" s="151"/>
      <c r="G52" s="151"/>
      <c r="H52" s="152"/>
      <c r="I52" s="153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7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6"/>
      <c r="C53" s="166"/>
      <c r="D53" s="145"/>
      <c r="E53" s="142"/>
      <c r="F53" s="151"/>
      <c r="G53" s="151"/>
      <c r="H53" s="152"/>
      <c r="I53" s="153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7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6"/>
      <c r="C54" s="166"/>
      <c r="D54" s="145"/>
      <c r="E54" s="142"/>
      <c r="F54" s="151"/>
      <c r="G54" s="151"/>
      <c r="H54" s="152"/>
      <c r="I54" s="153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7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6"/>
      <c r="C55" s="166"/>
      <c r="D55" s="145"/>
      <c r="E55" s="142"/>
      <c r="F55" s="151"/>
      <c r="G55" s="151"/>
      <c r="H55" s="152"/>
      <c r="I55" s="153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7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6"/>
      <c r="C56" s="166"/>
      <c r="D56" s="145"/>
      <c r="E56" s="142"/>
      <c r="F56" s="151"/>
      <c r="G56" s="151"/>
      <c r="H56" s="152"/>
      <c r="I56" s="153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7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6"/>
      <c r="C57" s="166"/>
      <c r="D57" s="145"/>
      <c r="E57" s="142"/>
      <c r="F57" s="151"/>
      <c r="G57" s="151"/>
      <c r="H57" s="152"/>
      <c r="I57" s="153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7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6"/>
      <c r="C58" s="166"/>
      <c r="D58" s="145"/>
      <c r="E58" s="142"/>
      <c r="F58" s="151"/>
      <c r="G58" s="151"/>
      <c r="H58" s="152"/>
      <c r="I58" s="153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7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6"/>
      <c r="C59" s="166"/>
      <c r="D59" s="145"/>
      <c r="E59" s="142"/>
      <c r="F59" s="151"/>
      <c r="G59" s="151"/>
      <c r="H59" s="152"/>
      <c r="I59" s="153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7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6"/>
      <c r="C60" s="166"/>
      <c r="D60" s="145"/>
      <c r="E60" s="142"/>
      <c r="F60" s="151"/>
      <c r="G60" s="151"/>
      <c r="H60" s="152"/>
      <c r="I60" s="153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7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6"/>
      <c r="C61" s="166"/>
      <c r="D61" s="145"/>
      <c r="E61" s="142"/>
      <c r="F61" s="151"/>
      <c r="G61" s="151"/>
      <c r="H61" s="152"/>
      <c r="I61" s="153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7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6"/>
      <c r="C62" s="166"/>
      <c r="D62" s="145"/>
      <c r="E62" s="142"/>
      <c r="F62" s="151"/>
      <c r="G62" s="151"/>
      <c r="H62" s="152"/>
      <c r="I62" s="153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7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6"/>
      <c r="C63" s="166"/>
      <c r="D63" s="145"/>
      <c r="E63" s="142"/>
      <c r="F63" s="151"/>
      <c r="G63" s="151"/>
      <c r="H63" s="152"/>
      <c r="I63" s="153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7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6"/>
      <c r="C64" s="166"/>
      <c r="D64" s="145"/>
      <c r="E64" s="142"/>
      <c r="F64" s="151"/>
      <c r="G64" s="151"/>
      <c r="H64" s="152"/>
      <c r="I64" s="153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7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6"/>
      <c r="C65" s="166"/>
      <c r="D65" s="145"/>
      <c r="E65" s="142"/>
      <c r="F65" s="151"/>
      <c r="G65" s="151"/>
      <c r="H65" s="152"/>
      <c r="I65" s="153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7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6"/>
      <c r="C66" s="166"/>
      <c r="D66" s="145"/>
      <c r="E66" s="142"/>
      <c r="F66" s="151"/>
      <c r="G66" s="151"/>
      <c r="H66" s="152"/>
      <c r="I66" s="153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7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6"/>
      <c r="C67" s="166"/>
      <c r="D67" s="145"/>
      <c r="E67" s="142"/>
      <c r="F67" s="151"/>
      <c r="G67" s="151"/>
      <c r="H67" s="152"/>
      <c r="I67" s="153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7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6"/>
      <c r="C68" s="166"/>
      <c r="D68" s="145"/>
      <c r="E68" s="142"/>
      <c r="F68" s="151"/>
      <c r="G68" s="151"/>
      <c r="H68" s="152"/>
      <c r="I68" s="153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7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6"/>
      <c r="C69" s="166"/>
      <c r="D69" s="145"/>
      <c r="E69" s="142"/>
      <c r="F69" s="151"/>
      <c r="G69" s="151"/>
      <c r="H69" s="152"/>
      <c r="I69" s="153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7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6"/>
      <c r="C70" s="166"/>
      <c r="D70" s="145"/>
      <c r="E70" s="142"/>
      <c r="F70" s="151"/>
      <c r="G70" s="151"/>
      <c r="H70" s="152"/>
      <c r="I70" s="153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7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6"/>
      <c r="C71" s="166"/>
      <c r="D71" s="145"/>
      <c r="E71" s="142"/>
      <c r="F71" s="151"/>
      <c r="G71" s="151"/>
      <c r="H71" s="152"/>
      <c r="I71" s="153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7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6"/>
      <c r="C72" s="166"/>
      <c r="D72" s="145"/>
      <c r="E72" s="142"/>
      <c r="F72" s="151"/>
      <c r="G72" s="151"/>
      <c r="H72" s="152"/>
      <c r="I72" s="153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7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6"/>
      <c r="C73" s="166"/>
      <c r="D73" s="145"/>
      <c r="E73" s="142"/>
      <c r="F73" s="151"/>
      <c r="G73" s="151"/>
      <c r="H73" s="152"/>
      <c r="I73" s="153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7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6"/>
      <c r="C74" s="166"/>
      <c r="D74" s="145"/>
      <c r="E74" s="142"/>
      <c r="F74" s="151"/>
      <c r="G74" s="151"/>
      <c r="H74" s="152"/>
      <c r="I74" s="153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7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6"/>
      <c r="C75" s="166"/>
      <c r="D75" s="145"/>
      <c r="E75" s="142"/>
      <c r="F75" s="151"/>
      <c r="G75" s="151"/>
      <c r="H75" s="152"/>
      <c r="I75" s="153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7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6"/>
      <c r="C76" s="166"/>
      <c r="D76" s="145"/>
      <c r="E76" s="142"/>
      <c r="F76" s="151"/>
      <c r="G76" s="151"/>
      <c r="H76" s="152"/>
      <c r="I76" s="153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7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6"/>
      <c r="C77" s="166"/>
      <c r="D77" s="145"/>
      <c r="E77" s="142"/>
      <c r="F77" s="151"/>
      <c r="G77" s="151"/>
      <c r="H77" s="152"/>
      <c r="I77" s="153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7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6"/>
      <c r="C78" s="166"/>
      <c r="D78" s="145"/>
      <c r="E78" s="142"/>
      <c r="F78" s="151"/>
      <c r="G78" s="151"/>
      <c r="H78" s="152"/>
      <c r="I78" s="153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7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6"/>
      <c r="C79" s="166"/>
      <c r="D79" s="145"/>
      <c r="E79" s="142"/>
      <c r="F79" s="151"/>
      <c r="G79" s="151"/>
      <c r="H79" s="152"/>
      <c r="I79" s="153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7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6"/>
      <c r="C80" s="166"/>
      <c r="D80" s="145"/>
      <c r="E80" s="142"/>
      <c r="F80" s="151"/>
      <c r="G80" s="151"/>
      <c r="H80" s="152"/>
      <c r="I80" s="153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7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6"/>
      <c r="C81" s="166"/>
      <c r="D81" s="145"/>
      <c r="E81" s="142"/>
      <c r="F81" s="151"/>
      <c r="G81" s="151"/>
      <c r="H81" s="152"/>
      <c r="I81" s="153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7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6"/>
      <c r="C82" s="166"/>
      <c r="D82" s="145"/>
      <c r="E82" s="142"/>
      <c r="F82" s="151"/>
      <c r="G82" s="151"/>
      <c r="H82" s="152"/>
      <c r="I82" s="153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7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6"/>
      <c r="C83" s="166"/>
      <c r="D83" s="145"/>
      <c r="E83" s="142"/>
      <c r="F83" s="151"/>
      <c r="G83" s="151"/>
      <c r="H83" s="152"/>
      <c r="I83" s="153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7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6"/>
      <c r="C84" s="166"/>
      <c r="D84" s="145"/>
      <c r="E84" s="142"/>
      <c r="F84" s="151"/>
      <c r="G84" s="151"/>
      <c r="H84" s="152"/>
      <c r="I84" s="153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7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6"/>
      <c r="C85" s="166"/>
      <c r="D85" s="145"/>
      <c r="E85" s="142"/>
      <c r="F85" s="151"/>
      <c r="G85" s="151"/>
      <c r="H85" s="152"/>
      <c r="I85" s="153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7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6"/>
      <c r="C86" s="166"/>
      <c r="D86" s="145"/>
      <c r="E86" s="142"/>
      <c r="F86" s="151"/>
      <c r="G86" s="151"/>
      <c r="H86" s="152"/>
      <c r="I86" s="153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7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6"/>
      <c r="C87" s="166"/>
      <c r="D87" s="145"/>
      <c r="E87" s="142"/>
      <c r="F87" s="151"/>
      <c r="G87" s="151"/>
      <c r="H87" s="152"/>
      <c r="I87" s="153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7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6"/>
      <c r="C88" s="166"/>
      <c r="D88" s="145"/>
      <c r="E88" s="142"/>
      <c r="F88" s="151"/>
      <c r="G88" s="151"/>
      <c r="H88" s="152"/>
      <c r="I88" s="153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7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6"/>
      <c r="C89" s="166"/>
      <c r="D89" s="145"/>
      <c r="E89" s="142"/>
      <c r="F89" s="151"/>
      <c r="G89" s="151"/>
      <c r="H89" s="152"/>
      <c r="I89" s="153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7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6"/>
      <c r="C90" s="166"/>
      <c r="D90" s="145"/>
      <c r="E90" s="142"/>
      <c r="F90" s="151"/>
      <c r="G90" s="151"/>
      <c r="H90" s="152"/>
      <c r="I90" s="153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7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6"/>
      <c r="C91" s="166"/>
      <c r="D91" s="145"/>
      <c r="E91" s="142"/>
      <c r="F91" s="151"/>
      <c r="G91" s="151"/>
      <c r="H91" s="152"/>
      <c r="I91" s="153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7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6"/>
      <c r="C92" s="166"/>
      <c r="D92" s="145"/>
      <c r="E92" s="142"/>
      <c r="F92" s="151"/>
      <c r="G92" s="151"/>
      <c r="H92" s="152"/>
      <c r="I92" s="153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7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6"/>
      <c r="C93" s="166"/>
      <c r="D93" s="145"/>
      <c r="E93" s="142"/>
      <c r="F93" s="151"/>
      <c r="G93" s="151"/>
      <c r="H93" s="152"/>
      <c r="I93" s="153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7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6"/>
      <c r="C94" s="166"/>
      <c r="D94" s="145"/>
      <c r="E94" s="142"/>
      <c r="F94" s="151"/>
      <c r="G94" s="151"/>
      <c r="H94" s="152"/>
      <c r="I94" s="153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7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6"/>
      <c r="C95" s="166"/>
      <c r="D95" s="145"/>
      <c r="E95" s="142"/>
      <c r="F95" s="151"/>
      <c r="G95" s="151"/>
      <c r="H95" s="152"/>
      <c r="I95" s="153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7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6"/>
      <c r="C96" s="166"/>
      <c r="D96" s="145"/>
      <c r="E96" s="142"/>
      <c r="F96" s="151"/>
      <c r="G96" s="151"/>
      <c r="H96" s="152"/>
      <c r="I96" s="153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7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6"/>
      <c r="C97" s="166"/>
      <c r="D97" s="145"/>
      <c r="E97" s="142"/>
      <c r="F97" s="151"/>
      <c r="G97" s="151"/>
      <c r="H97" s="152"/>
      <c r="I97" s="153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7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6"/>
      <c r="C98" s="166"/>
      <c r="D98" s="145"/>
      <c r="E98" s="142"/>
      <c r="F98" s="151"/>
      <c r="G98" s="151"/>
      <c r="H98" s="152"/>
      <c r="I98" s="153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7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6"/>
      <c r="C99" s="166"/>
      <c r="D99" s="145"/>
      <c r="E99" s="142"/>
      <c r="F99" s="151"/>
      <c r="G99" s="151"/>
      <c r="H99" s="152"/>
      <c r="I99" s="153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7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6"/>
      <c r="C100" s="166"/>
      <c r="D100" s="145"/>
      <c r="E100" s="142"/>
      <c r="F100" s="151"/>
      <c r="G100" s="151"/>
      <c r="H100" s="152"/>
      <c r="I100" s="153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7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6"/>
      <c r="C101" s="166"/>
      <c r="D101" s="145"/>
      <c r="E101" s="142"/>
      <c r="F101" s="151"/>
      <c r="G101" s="151"/>
      <c r="H101" s="152"/>
      <c r="I101" s="153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7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6"/>
      <c r="C102" s="166"/>
      <c r="D102" s="145"/>
      <c r="E102" s="142"/>
      <c r="F102" s="151"/>
      <c r="G102" s="151"/>
      <c r="H102" s="152"/>
      <c r="I102" s="153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7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6"/>
      <c r="C103" s="166"/>
      <c r="D103" s="145"/>
      <c r="E103" s="142"/>
      <c r="F103" s="151"/>
      <c r="G103" s="151"/>
      <c r="H103" s="152"/>
      <c r="I103" s="153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7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6"/>
      <c r="C104" s="166"/>
      <c r="D104" s="145"/>
      <c r="E104" s="142"/>
      <c r="F104" s="151"/>
      <c r="G104" s="151"/>
      <c r="H104" s="152"/>
      <c r="I104" s="153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7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6"/>
      <c r="C105" s="166"/>
      <c r="D105" s="145"/>
      <c r="E105" s="142"/>
      <c r="F105" s="151"/>
      <c r="G105" s="151"/>
      <c r="H105" s="152"/>
      <c r="I105" s="153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7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6"/>
      <c r="C106" s="166"/>
      <c r="D106" s="145"/>
      <c r="E106" s="142"/>
      <c r="F106" s="151"/>
      <c r="G106" s="151"/>
      <c r="H106" s="152"/>
      <c r="I106" s="153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7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6"/>
      <c r="C107" s="166"/>
      <c r="D107" s="145"/>
      <c r="E107" s="142"/>
      <c r="F107" s="151"/>
      <c r="G107" s="151"/>
      <c r="H107" s="152"/>
      <c r="I107" s="153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7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6"/>
      <c r="C108" s="166"/>
      <c r="D108" s="145"/>
      <c r="E108" s="142"/>
      <c r="F108" s="151"/>
      <c r="G108" s="151"/>
      <c r="H108" s="152"/>
      <c r="I108" s="153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7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6"/>
      <c r="C109" s="166"/>
      <c r="D109" s="145"/>
      <c r="E109" s="142"/>
      <c r="F109" s="151"/>
      <c r="G109" s="151"/>
      <c r="H109" s="152"/>
      <c r="I109" s="153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7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6"/>
      <c r="C110" s="166"/>
      <c r="D110" s="145"/>
      <c r="E110" s="142"/>
      <c r="F110" s="151"/>
      <c r="G110" s="151"/>
      <c r="H110" s="152"/>
      <c r="I110" s="153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7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6"/>
      <c r="C111" s="166"/>
      <c r="D111" s="145"/>
      <c r="E111" s="142"/>
      <c r="F111" s="151"/>
      <c r="G111" s="151"/>
      <c r="H111" s="152"/>
      <c r="I111" s="153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7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6"/>
      <c r="C112" s="166"/>
      <c r="D112" s="145"/>
      <c r="E112" s="142"/>
      <c r="F112" s="151"/>
      <c r="G112" s="151"/>
      <c r="H112" s="152"/>
      <c r="I112" s="153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7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6"/>
      <c r="C113" s="166"/>
      <c r="D113" s="145"/>
      <c r="E113" s="142"/>
      <c r="F113" s="151"/>
      <c r="G113" s="151"/>
      <c r="H113" s="152"/>
      <c r="I113" s="153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7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6"/>
      <c r="C114" s="166"/>
      <c r="D114" s="145"/>
      <c r="E114" s="142"/>
      <c r="F114" s="151"/>
      <c r="G114" s="151"/>
      <c r="H114" s="152"/>
      <c r="I114" s="153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7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6"/>
      <c r="C115" s="166"/>
      <c r="D115" s="145"/>
      <c r="E115" s="142"/>
      <c r="F115" s="151"/>
      <c r="G115" s="151"/>
      <c r="H115" s="152"/>
      <c r="I115" s="153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7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6"/>
      <c r="C116" s="166"/>
      <c r="D116" s="145"/>
      <c r="E116" s="142"/>
      <c r="F116" s="151"/>
      <c r="G116" s="151"/>
      <c r="H116" s="152"/>
      <c r="I116" s="153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7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6"/>
      <c r="C117" s="166"/>
      <c r="D117" s="145"/>
      <c r="E117" s="142"/>
      <c r="F117" s="151"/>
      <c r="G117" s="151"/>
      <c r="H117" s="152"/>
      <c r="I117" s="153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7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6"/>
      <c r="C118" s="166"/>
      <c r="D118" s="145"/>
      <c r="E118" s="142"/>
      <c r="F118" s="151"/>
      <c r="G118" s="151"/>
      <c r="H118" s="152"/>
      <c r="I118" s="153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7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6"/>
      <c r="C119" s="166"/>
      <c r="D119" s="145"/>
      <c r="E119" s="142"/>
      <c r="F119" s="151"/>
      <c r="G119" s="151"/>
      <c r="H119" s="152"/>
      <c r="I119" s="153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7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6"/>
      <c r="C120" s="166"/>
      <c r="D120" s="145"/>
      <c r="E120" s="142"/>
      <c r="F120" s="151"/>
      <c r="G120" s="151"/>
      <c r="H120" s="152"/>
      <c r="I120" s="153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7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6"/>
      <c r="C121" s="166"/>
      <c r="D121" s="145"/>
      <c r="E121" s="142"/>
      <c r="F121" s="151"/>
      <c r="G121" s="151"/>
      <c r="H121" s="152"/>
      <c r="I121" s="153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7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6"/>
      <c r="C122" s="166"/>
      <c r="D122" s="145"/>
      <c r="E122" s="142"/>
      <c r="F122" s="151"/>
      <c r="G122" s="151"/>
      <c r="H122" s="152"/>
      <c r="I122" s="153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7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6"/>
      <c r="C123" s="166"/>
      <c r="D123" s="145"/>
      <c r="E123" s="142"/>
      <c r="F123" s="151"/>
      <c r="G123" s="151"/>
      <c r="H123" s="152"/>
      <c r="I123" s="153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7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6"/>
      <c r="C124" s="166"/>
      <c r="D124" s="145"/>
      <c r="E124" s="142"/>
      <c r="F124" s="151"/>
      <c r="G124" s="151"/>
      <c r="H124" s="152"/>
      <c r="I124" s="153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7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6"/>
      <c r="C125" s="166"/>
      <c r="D125" s="145"/>
      <c r="E125" s="142"/>
      <c r="F125" s="151"/>
      <c r="G125" s="151"/>
      <c r="H125" s="152"/>
      <c r="I125" s="153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7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6"/>
      <c r="C126" s="166"/>
      <c r="D126" s="145"/>
      <c r="E126" s="142"/>
      <c r="F126" s="151"/>
      <c r="G126" s="151"/>
      <c r="H126" s="152"/>
      <c r="I126" s="153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7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6"/>
      <c r="C127" s="166"/>
      <c r="D127" s="145"/>
      <c r="E127" s="142"/>
      <c r="F127" s="151"/>
      <c r="G127" s="151"/>
      <c r="H127" s="152"/>
      <c r="I127" s="153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7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6"/>
      <c r="C128" s="166"/>
      <c r="D128" s="145"/>
      <c r="E128" s="142"/>
      <c r="F128" s="151"/>
      <c r="G128" s="151"/>
      <c r="H128" s="152"/>
      <c r="I128" s="153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7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6"/>
      <c r="C129" s="166"/>
      <c r="D129" s="145"/>
      <c r="E129" s="142"/>
      <c r="F129" s="151"/>
      <c r="G129" s="151"/>
      <c r="H129" s="152"/>
      <c r="I129" s="153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7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6"/>
      <c r="C130" s="166"/>
      <c r="D130" s="145"/>
      <c r="E130" s="142"/>
      <c r="F130" s="151"/>
      <c r="G130" s="151"/>
      <c r="H130" s="152"/>
      <c r="I130" s="153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7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6"/>
      <c r="C131" s="166"/>
      <c r="D131" s="145"/>
      <c r="E131" s="142"/>
      <c r="F131" s="151"/>
      <c r="G131" s="151"/>
      <c r="H131" s="152"/>
      <c r="I131" s="153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7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6"/>
      <c r="C132" s="166"/>
      <c r="D132" s="145"/>
      <c r="E132" s="142"/>
      <c r="F132" s="151"/>
      <c r="G132" s="151"/>
      <c r="H132" s="152"/>
      <c r="I132" s="153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7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6"/>
      <c r="C133" s="166"/>
      <c r="D133" s="145"/>
      <c r="E133" s="142"/>
      <c r="F133" s="151"/>
      <c r="G133" s="151"/>
      <c r="H133" s="152"/>
      <c r="I133" s="153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7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6"/>
      <c r="C134" s="166"/>
      <c r="D134" s="145"/>
      <c r="E134" s="142"/>
      <c r="F134" s="151"/>
      <c r="G134" s="151"/>
      <c r="H134" s="152"/>
      <c r="I134" s="153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7">
        <f t="shared" si="1"/>
        <v>999</v>
      </c>
      <c r="N134" s="157"/>
      <c r="O134" s="153"/>
      <c r="P134" s="172">
        <f t="shared" si="2"/>
        <v>999</v>
      </c>
      <c r="Q134" s="153"/>
    </row>
    <row r="135" spans="1:17" x14ac:dyDescent="0.25">
      <c r="A135" s="139">
        <v>129</v>
      </c>
      <c r="B135" s="166"/>
      <c r="C135" s="166"/>
      <c r="D135" s="145"/>
      <c r="E135" s="142"/>
      <c r="F135" s="151"/>
      <c r="G135" s="151"/>
      <c r="H135" s="152"/>
      <c r="I135" s="153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7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6"/>
      <c r="C136" s="166"/>
      <c r="D136" s="145"/>
      <c r="E136" s="142"/>
      <c r="F136" s="151"/>
      <c r="G136" s="151"/>
      <c r="H136" s="152"/>
      <c r="I136" s="153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7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6"/>
      <c r="C137" s="166"/>
      <c r="D137" s="145"/>
      <c r="E137" s="142"/>
      <c r="F137" s="151"/>
      <c r="G137" s="151"/>
      <c r="H137" s="152"/>
      <c r="I137" s="153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7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6"/>
      <c r="C138" s="166"/>
      <c r="D138" s="145"/>
      <c r="E138" s="142"/>
      <c r="F138" s="151"/>
      <c r="G138" s="151"/>
      <c r="H138" s="152"/>
      <c r="I138" s="153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7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6"/>
      <c r="C139" s="166"/>
      <c r="D139" s="145"/>
      <c r="E139" s="142"/>
      <c r="F139" s="151"/>
      <c r="G139" s="151"/>
      <c r="H139" s="152"/>
      <c r="I139" s="153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7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6"/>
      <c r="C140" s="166"/>
      <c r="D140" s="145"/>
      <c r="E140" s="142"/>
      <c r="F140" s="151"/>
      <c r="G140" s="151"/>
      <c r="H140" s="152"/>
      <c r="I140" s="153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7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6"/>
      <c r="C141" s="166"/>
      <c r="D141" s="145"/>
      <c r="E141" s="142"/>
      <c r="F141" s="151"/>
      <c r="G141" s="151"/>
      <c r="H141" s="152"/>
      <c r="I141" s="153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7">
        <f t="shared" si="1"/>
        <v>999</v>
      </c>
      <c r="N141" s="157"/>
      <c r="O141" s="153"/>
      <c r="P141" s="172">
        <f t="shared" si="2"/>
        <v>999</v>
      </c>
      <c r="Q141" s="153"/>
    </row>
    <row r="142" spans="1:17" x14ac:dyDescent="0.25">
      <c r="A142" s="139">
        <v>136</v>
      </c>
      <c r="B142" s="166"/>
      <c r="C142" s="166"/>
      <c r="D142" s="145"/>
      <c r="E142" s="142"/>
      <c r="F142" s="151"/>
      <c r="G142" s="151"/>
      <c r="H142" s="152"/>
      <c r="I142" s="153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7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6"/>
      <c r="C143" s="166"/>
      <c r="D143" s="145"/>
      <c r="E143" s="142"/>
      <c r="F143" s="151"/>
      <c r="G143" s="151"/>
      <c r="H143" s="152"/>
      <c r="I143" s="153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7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6"/>
      <c r="C144" s="166"/>
      <c r="D144" s="145"/>
      <c r="E144" s="142"/>
      <c r="F144" s="151"/>
      <c r="G144" s="151"/>
      <c r="H144" s="152"/>
      <c r="I144" s="153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7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6"/>
      <c r="C145" s="166"/>
      <c r="D145" s="145"/>
      <c r="E145" s="142"/>
      <c r="F145" s="151"/>
      <c r="G145" s="151"/>
      <c r="H145" s="152"/>
      <c r="I145" s="153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7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6"/>
      <c r="C146" s="166"/>
      <c r="D146" s="145"/>
      <c r="E146" s="142"/>
      <c r="F146" s="151"/>
      <c r="G146" s="151"/>
      <c r="H146" s="152"/>
      <c r="I146" s="153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7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6"/>
      <c r="C147" s="166"/>
      <c r="D147" s="145"/>
      <c r="E147" s="142"/>
      <c r="F147" s="151"/>
      <c r="G147" s="151"/>
      <c r="H147" s="152"/>
      <c r="I147" s="153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7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6"/>
      <c r="C148" s="166"/>
      <c r="D148" s="145"/>
      <c r="E148" s="142"/>
      <c r="F148" s="151"/>
      <c r="G148" s="151"/>
      <c r="H148" s="152"/>
      <c r="I148" s="153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7">
        <f t="shared" si="1"/>
        <v>999</v>
      </c>
      <c r="N148" s="157"/>
      <c r="O148" s="153"/>
      <c r="P148" s="172">
        <f t="shared" si="2"/>
        <v>999</v>
      </c>
      <c r="Q148" s="153"/>
    </row>
    <row r="149" spans="1:17" x14ac:dyDescent="0.25">
      <c r="A149" s="139">
        <v>143</v>
      </c>
      <c r="B149" s="166"/>
      <c r="C149" s="166"/>
      <c r="D149" s="145"/>
      <c r="E149" s="142"/>
      <c r="F149" s="151"/>
      <c r="G149" s="151"/>
      <c r="H149" s="152"/>
      <c r="I149" s="153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7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6"/>
      <c r="C150" s="166"/>
      <c r="D150" s="145"/>
      <c r="E150" s="142"/>
      <c r="F150" s="151"/>
      <c r="G150" s="151"/>
      <c r="H150" s="152"/>
      <c r="I150" s="153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7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6"/>
      <c r="C151" s="166"/>
      <c r="D151" s="145"/>
      <c r="E151" s="142"/>
      <c r="F151" s="151"/>
      <c r="G151" s="151"/>
      <c r="H151" s="152"/>
      <c r="I151" s="153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7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6"/>
      <c r="C152" s="166"/>
      <c r="D152" s="145"/>
      <c r="E152" s="142"/>
      <c r="F152" s="151"/>
      <c r="G152" s="151"/>
      <c r="H152" s="152"/>
      <c r="I152" s="153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7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6"/>
      <c r="C153" s="166"/>
      <c r="D153" s="145"/>
      <c r="E153" s="142"/>
      <c r="F153" s="151"/>
      <c r="G153" s="151"/>
      <c r="H153" s="152"/>
      <c r="I153" s="153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7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6"/>
      <c r="C154" s="166"/>
      <c r="D154" s="145"/>
      <c r="E154" s="142"/>
      <c r="F154" s="151"/>
      <c r="G154" s="151"/>
      <c r="H154" s="152"/>
      <c r="I154" s="153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7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6"/>
      <c r="C155" s="166"/>
      <c r="D155" s="145"/>
      <c r="E155" s="142"/>
      <c r="F155" s="151"/>
      <c r="G155" s="151"/>
      <c r="H155" s="152"/>
      <c r="I155" s="153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7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6"/>
      <c r="C156" s="166"/>
      <c r="D156" s="145"/>
      <c r="E156" s="142"/>
      <c r="F156" s="151"/>
      <c r="G156" s="151"/>
      <c r="H156" s="152"/>
      <c r="I156" s="153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7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28 A29:D156">
    <cfRule type="expression" dxfId="118" priority="5" stopIfTrue="1">
      <formula>$Q7&gt;=1</formula>
    </cfRule>
  </conditionalFormatting>
  <conditionalFormatting sqref="B29:D37">
    <cfRule type="expression" dxfId="117" priority="16" stopIfTrue="1">
      <formula>$Q29&gt;=1</formula>
    </cfRule>
  </conditionalFormatting>
  <conditionalFormatting sqref="D9">
    <cfRule type="expression" dxfId="116" priority="17" stopIfTrue="1">
      <formula>$S9&gt;=1</formula>
    </cfRule>
  </conditionalFormatting>
  <conditionalFormatting sqref="E7:E14">
    <cfRule type="expression" dxfId="115" priority="6" stopIfTrue="1">
      <formula>AND(ROUNDDOWN(($A$4-E7)/365.25,0)&lt;=13,G7&lt;&gt;"OK")</formula>
    </cfRule>
    <cfRule type="expression" dxfId="114" priority="7" stopIfTrue="1">
      <formula>AND(ROUNDDOWN(($A$4-E7)/365.25,0)&lt;=14,G7&lt;&gt;"OK")</formula>
    </cfRule>
    <cfRule type="expression" dxfId="113" priority="8" stopIfTrue="1">
      <formula>AND(ROUNDDOWN(($A$4-E7)/365.25,0)&lt;=17,G7&lt;&gt;"OK")</formula>
    </cfRule>
    <cfRule type="expression" dxfId="112" priority="10" stopIfTrue="1">
      <formula>AND(ROUNDDOWN(($A$4-E7)/365.25,0)&lt;=13,G7&lt;&gt;"OK")</formula>
    </cfRule>
    <cfRule type="expression" dxfId="111" priority="11" stopIfTrue="1">
      <formula>AND(ROUNDDOWN(($A$4-E7)/365.25,0)&lt;=14,G7&lt;&gt;"OK")</formula>
    </cfRule>
    <cfRule type="expression" dxfId="110" priority="12" stopIfTrue="1">
      <formula>AND(ROUNDDOWN(($A$4-E7)/365.25,0)&lt;=17,G7&lt;&gt;"OK")</formula>
    </cfRule>
  </conditionalFormatting>
  <conditionalFormatting sqref="E7:E27 E29:E37">
    <cfRule type="expression" dxfId="109" priority="13" stopIfTrue="1">
      <formula>AND(ROUNDDOWN(($A$4-E7)/365.25,0)&lt;=13,G7&lt;&gt;"OK")</formula>
    </cfRule>
    <cfRule type="expression" dxfId="108" priority="14" stopIfTrue="1">
      <formula>AND(ROUNDDOWN(($A$4-E7)/365.25,0)&lt;=14,G7&lt;&gt;"OK")</formula>
    </cfRule>
    <cfRule type="expression" dxfId="107" priority="15" stopIfTrue="1">
      <formula>AND(ROUNDDOWN(($A$4-E7)/365.25,0)&lt;=17,G7&lt;&gt;"OK")</formula>
    </cfRule>
  </conditionalFormatting>
  <conditionalFormatting sqref="E7:E156">
    <cfRule type="expression" dxfId="106" priority="1" stopIfTrue="1">
      <formula>AND(ROUNDDOWN(($A$4-E7)/365.25,0)&lt;=13,G7&lt;&gt;"OK")</formula>
    </cfRule>
    <cfRule type="expression" dxfId="105" priority="2" stopIfTrue="1">
      <formula>AND(ROUNDDOWN(($A$4-E7)/365.25,0)&lt;=14,G7&lt;&gt;"OK")</formula>
    </cfRule>
    <cfRule type="expression" dxfId="104" priority="3" stopIfTrue="1">
      <formula>AND(ROUNDDOWN(($A$4-E7)/365.25,0)&lt;=17,G7&lt;&gt;"OK")</formula>
    </cfRule>
  </conditionalFormatting>
  <conditionalFormatting sqref="J7:J156">
    <cfRule type="cellIs" dxfId="103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>
    <tabColor indexed="11"/>
  </sheetPr>
  <dimension ref="A1:AK47"/>
  <sheetViews>
    <sheetView showZeros="0" topLeftCell="A10" workbookViewId="0">
      <selection activeCell="N32" sqref="N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183" t="str">
        <f>Altalanos!$A$8</f>
        <v>Lány 1 kcs. A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O5" s="195" t="s">
        <v>69</v>
      </c>
      <c r="P5" s="191" t="s">
        <v>70</v>
      </c>
      <c r="R5" s="195" t="s">
        <v>69</v>
      </c>
      <c r="S5" s="281" t="s">
        <v>118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O6" s="203" t="s">
        <v>72</v>
      </c>
      <c r="P6" s="204" t="s">
        <v>73</v>
      </c>
      <c r="R6" s="203" t="s">
        <v>72</v>
      </c>
      <c r="S6" s="282" t="s">
        <v>119</v>
      </c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4</v>
      </c>
      <c r="C7" s="211">
        <f>IF($B7="","",VLOOKUP($B7,'Lány 1  kcs A ELO'!$A$7:$O$22,5))</f>
        <v>0</v>
      </c>
      <c r="D7" s="211">
        <f>IF($B7="","",VLOOKUP($B7,'Lány 1  kcs A ELO'!$A$7:$O$22,15))</f>
        <v>0</v>
      </c>
      <c r="E7" s="285" t="str">
        <f>UPPER(IF($B7="","",VLOOKUP($B7,'Lány 1  kcs A ELO'!$A$7:$O$22,2)))</f>
        <v xml:space="preserve">RÁCZ </v>
      </c>
      <c r="F7" s="286"/>
      <c r="G7" s="285" t="str">
        <f>IF($B7="","",VLOOKUP($B7,'Lány 1  kcs A ELO'!$A$7:$O$22,3))</f>
        <v>Dóra</v>
      </c>
      <c r="H7" s="286"/>
      <c r="I7" s="285" t="str">
        <f>IF($B7="","",VLOOKUP($B7,'Lány 1  kcs A ELO'!$A$7:$O$22,4))</f>
        <v>Gyulai Implom József Általános Iskola</v>
      </c>
      <c r="J7" s="208"/>
      <c r="K7" s="214"/>
      <c r="L7" s="215" t="str">
        <f>IF(K7="","",CONCATENATE(VLOOKUP($Y$3,$AB$1:$AK$1,K7)," pont"))</f>
        <v/>
      </c>
      <c r="M7" s="216"/>
      <c r="O7" s="206" t="s">
        <v>82</v>
      </c>
      <c r="P7" s="207" t="s">
        <v>83</v>
      </c>
      <c r="R7" s="206" t="s">
        <v>82</v>
      </c>
      <c r="S7" s="287" t="s">
        <v>116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>
        <v>1</v>
      </c>
      <c r="C9" s="211">
        <f>IF($B9="","",VLOOKUP($B9,'Lány 1  kcs A ELO'!$A$7:$O$22,5))</f>
        <v>0</v>
      </c>
      <c r="D9" s="211">
        <f>IF($B9="","",VLOOKUP($B9,'Lány 1  kcs A ELO'!$A$7:$O$22,15))</f>
        <v>0</v>
      </c>
      <c r="E9" s="212" t="str">
        <f>UPPER(IF($B9="","",VLOOKUP($B9,'Lány 1  kcs A ELO'!$A$7:$O$22,2)))</f>
        <v>BÖDÖR</v>
      </c>
      <c r="F9" s="213"/>
      <c r="G9" s="212" t="str">
        <f>IF($B9="","",VLOOKUP($B9,'Lány 1  kcs A ELO'!$A$7:$O$22,3))</f>
        <v>Maja</v>
      </c>
      <c r="H9" s="213"/>
      <c r="I9" s="212" t="str">
        <f>IF($B9="","",VLOOKUP($B9,'Lány 1  kcs A ELO'!$A$7:$O$22,4))</f>
        <v>Zalaegerszegi Eötvös József Általános Iskola</v>
      </c>
      <c r="J9" s="208"/>
      <c r="K9" s="214"/>
      <c r="L9" s="215" t="str">
        <f>IF(K9="","",CONCATENATE(VLOOKUP($Y$3,$AB$1:$AK$1,K9)," pont"))</f>
        <v/>
      </c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>
        <v>5</v>
      </c>
      <c r="C11" s="211">
        <f>IF($B11="","",VLOOKUP($B11,'Lány 1  kcs A ELO'!$A$7:$O$22,5))</f>
        <v>0</v>
      </c>
      <c r="D11" s="211">
        <f>IF($B11="","",VLOOKUP($B11,'Lány 1  kcs A ELO'!$A$7:$O$22,15))</f>
        <v>0</v>
      </c>
      <c r="E11" s="212" t="str">
        <f>UPPER(IF($B11="","",VLOOKUP($B11,'Lány 1  kcs A ELO'!$A$7:$O$22,2)))</f>
        <v xml:space="preserve">ESCOBAR JANOVICS </v>
      </c>
      <c r="F11" s="213"/>
      <c r="G11" s="212" t="str">
        <f>IF($B11="","",VLOOKUP($B11,'Lány 1  kcs A ELO'!$A$7:$O$22,3))</f>
        <v>Daniella</v>
      </c>
      <c r="H11" s="213"/>
      <c r="I11" s="212" t="str">
        <f>IF($B11="","",VLOOKUP($B11,'Lány 1  kcs A ELO'!$A$7:$O$22,4))</f>
        <v>Felsővárosi Ált. Isk. Szfvár</v>
      </c>
      <c r="J11" s="208"/>
      <c r="K11" s="214"/>
      <c r="L11" s="215" t="str">
        <f>IF(K11="","",CONCATENATE(VLOOKUP($Y$3,$AB$1:$AK$1,K11)," pont"))</f>
        <v/>
      </c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83" t="s">
        <v>115</v>
      </c>
      <c r="B13" s="284">
        <v>3</v>
      </c>
      <c r="C13" s="211">
        <f>IF($B13="","",VLOOKUP($B13,'Lány 1  kcs A ELO'!$A$7:$O$22,5))</f>
        <v>0</v>
      </c>
      <c r="D13" s="211">
        <f>IF($B13="","",VLOOKUP($B13,'Lány 1  kcs A ELO'!$A$7:$O$22,15))</f>
        <v>0</v>
      </c>
      <c r="E13" s="285" t="str">
        <f>UPPER(IF($B13="","",VLOOKUP($B13,'Lány 1  kcs A ELO'!$A$7:$O$22,2)))</f>
        <v>VARGA</v>
      </c>
      <c r="F13" s="286"/>
      <c r="G13" s="285" t="str">
        <f>IF($B13="","",VLOOKUP($B13,'Lány 1  kcs A ELO'!$A$7:$O$22,3))</f>
        <v>Dóra Emili</v>
      </c>
      <c r="H13" s="286"/>
      <c r="I13" s="285" t="str">
        <f>IF($B13="","",VLOOKUP($B13,'Lány 1  kcs A ELO'!$A$7:$O$22,4))</f>
        <v>Sztárai Mihály Általános Iskola, Óvoda és Alapfokú Művészeti Iskola Pécs</v>
      </c>
      <c r="J13" s="208"/>
      <c r="K13" s="214"/>
      <c r="L13" s="215" t="str">
        <f>IF(K13="","",CONCATENATE(VLOOKUP($Y$3,$AB$1:$AK$1,K13)," pont"))</f>
        <v/>
      </c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9" t="s">
        <v>117</v>
      </c>
      <c r="B15" s="289">
        <v>2</v>
      </c>
      <c r="C15" s="211">
        <f>IF($B15="","",VLOOKUP($B15,'Lány 1  kcs A ELO'!$A$7:$O$22,5))</f>
        <v>0</v>
      </c>
      <c r="D15" s="211">
        <f>IF($B15="","",VLOOKUP($B15,'Lány 1  kcs A ELO'!$A$7:$O$22,15))</f>
        <v>0</v>
      </c>
      <c r="E15" s="212" t="str">
        <f>UPPER(IF($B15="","",VLOOKUP($B15,'Lány 1  kcs A ELO'!$A$7:$O$22,2)))</f>
        <v>MIASNIKOVA</v>
      </c>
      <c r="F15" s="213"/>
      <c r="G15" s="212" t="str">
        <f>IF($B15="","",VLOOKUP($B15,'Lány 1  kcs A ELO'!$A$7:$O$22,3))</f>
        <v>Vera</v>
      </c>
      <c r="H15" s="213"/>
      <c r="I15" s="212" t="str">
        <f>IF($B15="","",VLOOKUP($B15,'Lány 1  kcs A ELO'!$A$7:$O$22,4))</f>
        <v>Zalaegerszegi Ady Endre Általános Iskola, Gimnázium és Alapfokú Művészeti Iskola</v>
      </c>
      <c r="J15" s="208"/>
      <c r="K15" s="214"/>
      <c r="L15" s="215" t="str">
        <f>IF(K15="","",CONCATENATE(VLOOKUP($Y$3,$AB$1:$AK$1,K15)," pont"))</f>
        <v/>
      </c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>
        <v>6</v>
      </c>
      <c r="C17" s="211">
        <f>IF($B17="","",VLOOKUP($B17,'Lány 1  kcs A ELO'!$A$7:$O$22,5))</f>
        <v>0</v>
      </c>
      <c r="D17" s="211">
        <f>IF($B17="","",VLOOKUP($B17,'Lány 1  kcs A ELO'!$A$7:$O$22,15))</f>
        <v>0</v>
      </c>
      <c r="E17" s="212" t="str">
        <f>UPPER(IF($B17="","",VLOOKUP($B17,'Lány 1  kcs A ELO'!$A$7:$O$22,2)))</f>
        <v xml:space="preserve">LAKATOS </v>
      </c>
      <c r="F17" s="213"/>
      <c r="G17" s="212" t="str">
        <f>IF($B17="","",VLOOKUP($B17,'Lány 1  kcs A ELO'!$A$7:$O$22,3))</f>
        <v>Léna</v>
      </c>
      <c r="H17" s="213"/>
      <c r="I17" s="212" t="str">
        <f>IF($B17="","",VLOOKUP($B17,'Lány 1  kcs A ELO'!$A$7:$O$22,4))</f>
        <v>Fóti Fáy András Ált.Isk</v>
      </c>
      <c r="J17" s="208"/>
      <c r="K17" s="214"/>
      <c r="L17" s="215" t="str">
        <f>IF(K17="","",CONCATENATE(VLOOKUP($Y$3,$AB$1:$AK$1,K17)," pont"))</f>
        <v/>
      </c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x14ac:dyDescent="0.25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08"/>
      <c r="B22" s="414"/>
      <c r="C22" s="414"/>
      <c r="D22" s="415" t="str">
        <f>E7</f>
        <v xml:space="preserve">RÁCZ </v>
      </c>
      <c r="E22" s="415"/>
      <c r="F22" s="415" t="str">
        <f>E9</f>
        <v>BÖDÖR</v>
      </c>
      <c r="G22" s="415"/>
      <c r="H22" s="415" t="str">
        <f>E11</f>
        <v xml:space="preserve">ESCOBAR JANOVICS </v>
      </c>
      <c r="I22" s="415"/>
      <c r="J22" s="208"/>
      <c r="K22" s="208"/>
      <c r="L22" s="208"/>
      <c r="M22" s="290" t="s">
        <v>79</v>
      </c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ht="18.75" customHeight="1" x14ac:dyDescent="0.25">
      <c r="A23" s="221" t="s">
        <v>68</v>
      </c>
      <c r="B23" s="406" t="str">
        <f>E7</f>
        <v xml:space="preserve">RÁCZ </v>
      </c>
      <c r="C23" s="406"/>
      <c r="D23" s="409"/>
      <c r="E23" s="409"/>
      <c r="F23" s="407" t="s">
        <v>302</v>
      </c>
      <c r="G23" s="408"/>
      <c r="H23" s="407" t="s">
        <v>319</v>
      </c>
      <c r="I23" s="408"/>
      <c r="J23" s="208"/>
      <c r="K23" s="208"/>
      <c r="L23" s="208"/>
      <c r="M23" s="291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ht="18.75" customHeight="1" x14ac:dyDescent="0.25">
      <c r="A24" s="221" t="s">
        <v>88</v>
      </c>
      <c r="B24" s="406" t="str">
        <f>E9</f>
        <v>BÖDÖR</v>
      </c>
      <c r="C24" s="406"/>
      <c r="D24" s="407" t="s">
        <v>301</v>
      </c>
      <c r="E24" s="408"/>
      <c r="F24" s="409"/>
      <c r="G24" s="409"/>
      <c r="H24" s="407" t="s">
        <v>329</v>
      </c>
      <c r="I24" s="408"/>
      <c r="J24" s="208"/>
      <c r="K24" s="208"/>
      <c r="L24" s="208"/>
      <c r="M24" s="291">
        <v>1</v>
      </c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ht="18.75" customHeight="1" x14ac:dyDescent="0.25">
      <c r="A25" s="221" t="s">
        <v>91</v>
      </c>
      <c r="B25" s="406" t="str">
        <f>E11</f>
        <v xml:space="preserve">ESCOBAR JANOVICS </v>
      </c>
      <c r="C25" s="406"/>
      <c r="D25" s="407" t="s">
        <v>320</v>
      </c>
      <c r="E25" s="408"/>
      <c r="F25" s="407" t="s">
        <v>330</v>
      </c>
      <c r="G25" s="408"/>
      <c r="H25" s="409"/>
      <c r="I25" s="409"/>
      <c r="J25" s="208"/>
      <c r="K25" s="208"/>
      <c r="L25" s="208"/>
      <c r="M25" s="291">
        <v>2</v>
      </c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92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ht="18.75" customHeight="1" x14ac:dyDescent="0.25">
      <c r="A27" s="208"/>
      <c r="B27" s="414"/>
      <c r="C27" s="414"/>
      <c r="D27" s="415" t="str">
        <f>E13</f>
        <v>VARGA</v>
      </c>
      <c r="E27" s="415"/>
      <c r="F27" s="415" t="str">
        <f>E15</f>
        <v>MIASNIKOVA</v>
      </c>
      <c r="G27" s="415"/>
      <c r="H27" s="415" t="str">
        <f>E17</f>
        <v xml:space="preserve">LAKATOS </v>
      </c>
      <c r="I27" s="415"/>
      <c r="J27" s="208"/>
      <c r="K27" s="208"/>
      <c r="L27" s="208"/>
      <c r="M27" s="292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221" t="s">
        <v>115</v>
      </c>
      <c r="B28" s="406" t="str">
        <f>E13</f>
        <v>VARGA</v>
      </c>
      <c r="C28" s="406"/>
      <c r="D28" s="409"/>
      <c r="E28" s="409"/>
      <c r="F28" s="407" t="s">
        <v>307</v>
      </c>
      <c r="G28" s="408"/>
      <c r="H28" s="407" t="s">
        <v>318</v>
      </c>
      <c r="I28" s="408"/>
      <c r="J28" s="208"/>
      <c r="K28" s="208"/>
      <c r="L28" s="208"/>
      <c r="M28" s="291">
        <v>2</v>
      </c>
    </row>
    <row r="29" spans="1:37" ht="18.75" customHeight="1" x14ac:dyDescent="0.25">
      <c r="A29" s="221" t="s">
        <v>117</v>
      </c>
      <c r="B29" s="406" t="str">
        <f>E15</f>
        <v>MIASNIKOVA</v>
      </c>
      <c r="C29" s="406"/>
      <c r="D29" s="407" t="s">
        <v>308</v>
      </c>
      <c r="E29" s="408"/>
      <c r="F29" s="409"/>
      <c r="G29" s="409"/>
      <c r="H29" s="407" t="s">
        <v>318</v>
      </c>
      <c r="I29" s="408"/>
      <c r="J29" s="208"/>
      <c r="K29" s="208"/>
      <c r="L29" s="208"/>
      <c r="M29" s="291"/>
    </row>
    <row r="30" spans="1:37" ht="18.75" customHeight="1" x14ac:dyDescent="0.25">
      <c r="A30" s="221" t="s">
        <v>120</v>
      </c>
      <c r="B30" s="406" t="str">
        <f>E17</f>
        <v xml:space="preserve">LAKATOS </v>
      </c>
      <c r="C30" s="406"/>
      <c r="D30" s="407" t="s">
        <v>317</v>
      </c>
      <c r="E30" s="408"/>
      <c r="F30" s="407" t="s">
        <v>317</v>
      </c>
      <c r="G30" s="408"/>
      <c r="H30" s="409"/>
      <c r="I30" s="409"/>
      <c r="J30" s="208"/>
      <c r="K30" s="208"/>
      <c r="L30" s="208"/>
      <c r="M30" s="291">
        <v>1</v>
      </c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 t="s">
        <v>121</v>
      </c>
      <c r="B32" s="208"/>
      <c r="C32" s="410" t="str">
        <f>IF(M23=1,B23,IF(M24=1,B24,IF(M25=1,B25,"")))</f>
        <v>BÖDÖR</v>
      </c>
      <c r="D32" s="410"/>
      <c r="E32" s="209" t="s">
        <v>122</v>
      </c>
      <c r="F32" s="411" t="str">
        <f>IF(M28=1,B28,IF(M29=1,B29,IF(M30=1,B30,"")))</f>
        <v xml:space="preserve">LAKATOS </v>
      </c>
      <c r="G32" s="411"/>
      <c r="H32" s="208"/>
      <c r="I32" s="404" t="s">
        <v>321</v>
      </c>
      <c r="J32" s="208"/>
      <c r="K32" s="208"/>
      <c r="L32" s="208"/>
      <c r="M32" s="208"/>
    </row>
    <row r="33" spans="1:18" x14ac:dyDescent="0.25">
      <c r="A33" s="208"/>
      <c r="B33" s="208"/>
      <c r="C33" s="208"/>
      <c r="D33" s="208"/>
      <c r="E33" s="208"/>
      <c r="F33" s="209"/>
      <c r="G33" s="209"/>
      <c r="H33" s="208"/>
      <c r="I33" s="208"/>
      <c r="J33" s="208"/>
      <c r="K33" s="208"/>
      <c r="L33" s="208"/>
      <c r="M33" s="208"/>
    </row>
    <row r="34" spans="1:18" x14ac:dyDescent="0.25">
      <c r="A34" s="208" t="s">
        <v>123</v>
      </c>
      <c r="B34" s="208"/>
      <c r="C34" s="412" t="s">
        <v>339</v>
      </c>
      <c r="D34" s="411"/>
      <c r="E34" s="209" t="s">
        <v>122</v>
      </c>
      <c r="F34" s="411" t="str">
        <f>IF(M28=2,B28,IF(M29=2,B29,IF(M30=2,B30,"")))</f>
        <v>VARGA</v>
      </c>
      <c r="G34" s="411"/>
      <c r="H34" s="208"/>
      <c r="I34" s="403"/>
      <c r="J34" s="208"/>
      <c r="K34" s="208"/>
      <c r="L34" s="208"/>
      <c r="M34" s="208"/>
    </row>
    <row r="35" spans="1:18" x14ac:dyDescent="0.25">
      <c r="A35" s="208"/>
      <c r="B35" s="208"/>
      <c r="C35" s="209"/>
      <c r="D35" s="209"/>
      <c r="E35" s="209"/>
      <c r="F35" s="209"/>
      <c r="G35" s="209"/>
      <c r="H35" s="208"/>
      <c r="I35" s="208"/>
      <c r="J35" s="208"/>
      <c r="K35" s="208"/>
      <c r="L35" s="208"/>
      <c r="M35" s="208"/>
    </row>
    <row r="36" spans="1:18" x14ac:dyDescent="0.25">
      <c r="A36" s="208" t="s">
        <v>124</v>
      </c>
      <c r="B36" s="208"/>
      <c r="C36" s="411" t="str">
        <f>IF(M23=3,B23,IF(M24=3,B24,IF(M25=3,B25,"")))</f>
        <v/>
      </c>
      <c r="D36" s="411"/>
      <c r="E36" s="209" t="s">
        <v>122</v>
      </c>
      <c r="F36" s="411" t="str">
        <f>IF(M28=3,B28,IF(M29=3,B29,IF(M30=3,B30,"")))</f>
        <v/>
      </c>
      <c r="G36" s="411"/>
      <c r="H36" s="208"/>
      <c r="I36" s="222"/>
      <c r="J36" s="208"/>
      <c r="K36" s="208"/>
      <c r="L36" s="208"/>
      <c r="M36" s="208"/>
    </row>
    <row r="37" spans="1:18" x14ac:dyDescent="0.25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</row>
    <row r="38" spans="1:18" x14ac:dyDescent="0.25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22"/>
      <c r="M38" s="208"/>
    </row>
    <row r="39" spans="1:18" x14ac:dyDescent="0.25">
      <c r="A39" s="223" t="s">
        <v>77</v>
      </c>
      <c r="B39" s="224"/>
      <c r="C39" s="225"/>
      <c r="D39" s="226" t="s">
        <v>95</v>
      </c>
      <c r="E39" s="227" t="s">
        <v>96</v>
      </c>
      <c r="F39" s="228"/>
      <c r="G39" s="226" t="s">
        <v>95</v>
      </c>
      <c r="H39" s="227" t="s">
        <v>97</v>
      </c>
      <c r="I39" s="229"/>
      <c r="J39" s="227" t="s">
        <v>98</v>
      </c>
      <c r="K39" s="230" t="s">
        <v>99</v>
      </c>
      <c r="L39" s="30"/>
      <c r="M39" s="228"/>
      <c r="P39" s="233"/>
      <c r="Q39" s="233"/>
      <c r="R39" s="193"/>
    </row>
    <row r="40" spans="1:18" x14ac:dyDescent="0.25">
      <c r="A40" s="234" t="s">
        <v>100</v>
      </c>
      <c r="B40" s="235"/>
      <c r="C40" s="236"/>
      <c r="D40" s="237">
        <v>1</v>
      </c>
      <c r="E40" s="413" t="str">
        <f>IF(D40&gt;$R$47,0,UPPER(VLOOKUP(D40,'Lány 1  kcs A ELO'!$A$7:$Q$134,2)))</f>
        <v>BÖDÖR</v>
      </c>
      <c r="F40" s="413"/>
      <c r="G40" s="238" t="s">
        <v>101</v>
      </c>
      <c r="H40" s="235"/>
      <c r="I40" s="239"/>
      <c r="J40" s="240"/>
      <c r="K40" s="241" t="s">
        <v>102</v>
      </c>
      <c r="L40" s="242"/>
      <c r="M40" s="260"/>
      <c r="P40" s="194"/>
      <c r="Q40" s="194"/>
      <c r="R40" s="244"/>
    </row>
    <row r="41" spans="1:18" x14ac:dyDescent="0.25">
      <c r="A41" s="245" t="s">
        <v>103</v>
      </c>
      <c r="B41" s="246"/>
      <c r="C41" s="247"/>
      <c r="D41" s="248">
        <v>2</v>
      </c>
      <c r="E41" s="405" t="str">
        <f>IF(D41&gt;$R$47,0,UPPER(VLOOKUP(D41,'Lány 1  kcs A ELO'!$A$7:$Q$134,2)))</f>
        <v>MIASNIKOVA</v>
      </c>
      <c r="F41" s="405"/>
      <c r="G41" s="249" t="s">
        <v>104</v>
      </c>
      <c r="H41" s="250"/>
      <c r="I41" s="251"/>
      <c r="J41" s="252"/>
      <c r="K41" s="253"/>
      <c r="L41" s="222"/>
      <c r="M41" s="254"/>
      <c r="P41" s="244"/>
      <c r="Q41" s="255"/>
      <c r="R41" s="244"/>
    </row>
    <row r="42" spans="1:18" x14ac:dyDescent="0.25">
      <c r="A42" s="256"/>
      <c r="B42" s="257"/>
      <c r="C42" s="258"/>
      <c r="D42" s="248"/>
      <c r="E42" s="259"/>
      <c r="F42" s="208"/>
      <c r="G42" s="249" t="s">
        <v>105</v>
      </c>
      <c r="H42" s="250"/>
      <c r="I42" s="251"/>
      <c r="J42" s="252"/>
      <c r="K42" s="241" t="s">
        <v>106</v>
      </c>
      <c r="L42" s="242"/>
      <c r="M42" s="260"/>
      <c r="P42" s="194"/>
      <c r="Q42" s="194"/>
      <c r="R42" s="244"/>
    </row>
    <row r="43" spans="1:18" x14ac:dyDescent="0.25">
      <c r="A43" s="261"/>
      <c r="B43" s="262"/>
      <c r="C43" s="263"/>
      <c r="D43" s="248"/>
      <c r="E43" s="259"/>
      <c r="F43" s="208"/>
      <c r="G43" s="249" t="s">
        <v>107</v>
      </c>
      <c r="H43" s="250"/>
      <c r="I43" s="251"/>
      <c r="J43" s="252"/>
      <c r="K43" s="264"/>
      <c r="L43" s="208"/>
      <c r="M43" s="243"/>
      <c r="P43" s="244"/>
      <c r="Q43" s="255"/>
      <c r="R43" s="244"/>
    </row>
    <row r="44" spans="1:18" x14ac:dyDescent="0.25">
      <c r="A44" s="265"/>
      <c r="B44" s="49"/>
      <c r="C44" s="266"/>
      <c r="D44" s="248"/>
      <c r="E44" s="259"/>
      <c r="F44" s="208"/>
      <c r="G44" s="249" t="s">
        <v>108</v>
      </c>
      <c r="H44" s="250"/>
      <c r="I44" s="251"/>
      <c r="J44" s="252"/>
      <c r="K44" s="245"/>
      <c r="L44" s="222"/>
      <c r="M44" s="254"/>
      <c r="P44" s="244"/>
      <c r="Q44" s="255"/>
      <c r="R44" s="244"/>
    </row>
    <row r="45" spans="1:18" x14ac:dyDescent="0.25">
      <c r="A45" s="267"/>
      <c r="B45" s="14"/>
      <c r="C45" s="263"/>
      <c r="D45" s="248"/>
      <c r="E45" s="259"/>
      <c r="F45" s="208"/>
      <c r="G45" s="249" t="s">
        <v>109</v>
      </c>
      <c r="H45" s="250"/>
      <c r="I45" s="251"/>
      <c r="J45" s="252"/>
      <c r="K45" s="241" t="s">
        <v>33</v>
      </c>
      <c r="L45" s="242"/>
      <c r="M45" s="260"/>
      <c r="P45" s="194"/>
      <c r="Q45" s="194"/>
      <c r="R45" s="244"/>
    </row>
    <row r="46" spans="1:18" x14ac:dyDescent="0.25">
      <c r="A46" s="267"/>
      <c r="B46" s="14"/>
      <c r="C46" s="268"/>
      <c r="D46" s="248"/>
      <c r="E46" s="259"/>
      <c r="F46" s="208"/>
      <c r="G46" s="249" t="s">
        <v>110</v>
      </c>
      <c r="H46" s="250"/>
      <c r="I46" s="251"/>
      <c r="J46" s="252"/>
      <c r="K46" s="264"/>
      <c r="L46" s="208"/>
      <c r="M46" s="243"/>
      <c r="P46" s="244"/>
      <c r="Q46" s="255"/>
      <c r="R46" s="244"/>
    </row>
    <row r="47" spans="1:18" x14ac:dyDescent="0.25">
      <c r="A47" s="269"/>
      <c r="B47" s="270"/>
      <c r="C47" s="271"/>
      <c r="D47" s="272"/>
      <c r="E47" s="273"/>
      <c r="F47" s="222"/>
      <c r="G47" s="274" t="s">
        <v>111</v>
      </c>
      <c r="H47" s="246"/>
      <c r="I47" s="275"/>
      <c r="J47" s="276"/>
      <c r="K47" s="245">
        <f>L4</f>
        <v>0</v>
      </c>
      <c r="L47" s="222"/>
      <c r="M47" s="254"/>
      <c r="P47" s="244"/>
      <c r="Q47" s="255"/>
      <c r="R47" s="277">
        <f>MIN(4,'Lány 1  kcs A ELO'!Q5)</f>
        <v>4</v>
      </c>
    </row>
  </sheetData>
  <sheetProtection selectLockedCells="1" selectUnlockedCells="1"/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102" priority="2" stopIfTrue="1" operator="equal">
      <formula>"Bye"</formula>
    </cfRule>
  </conditionalFormatting>
  <conditionalFormatting sqref="R47">
    <cfRule type="expression" dxfId="101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2">
    <tabColor indexed="11"/>
  </sheetPr>
  <dimension ref="A1:AK41"/>
  <sheetViews>
    <sheetView showZeros="0" workbookViewId="0">
      <selection activeCell="M19" sqref="M1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Altalanos!$B$8</f>
        <v>Lány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09" t="s">
        <v>68</v>
      </c>
      <c r="B7" s="210">
        <v>9</v>
      </c>
      <c r="C7" s="211">
        <f>IF($B7="","",VLOOKUP($B7,'Lány 1 kcs B ELO'!$A$7:$O$22,5))</f>
        <v>0</v>
      </c>
      <c r="D7" s="211">
        <f>IF($B7="","",VLOOKUP($B7,'Lány 1 kcs B ELO'!$A$7:$O$22,15))</f>
        <v>0</v>
      </c>
      <c r="E7" s="212" t="str">
        <f>UPPER(IF($B7="","",VLOOKUP($B7,'Lány 1 kcs B ELO'!$A$7:$O$22,2)))</f>
        <v xml:space="preserve">LENTE </v>
      </c>
      <c r="F7" s="213"/>
      <c r="G7" s="212" t="str">
        <f>IF($B7="","",VLOOKUP($B7,'Lány 1 kcs B ELO'!$A$7:$O$22,3))</f>
        <v>Zoé Vera</v>
      </c>
      <c r="H7" s="213"/>
      <c r="I7" s="212" t="str">
        <f>IF($B7="","",VLOOKUP($B7,'Lány 1 kcs B ELO'!$A$7:$O$22,4))</f>
        <v>Debreceni Egyetem Kossuth Lajos Gyakorló Gimnáziuma és Általános Iskolája</v>
      </c>
      <c r="J7" s="208"/>
      <c r="K7" s="214">
        <v>1</v>
      </c>
      <c r="L7" s="215"/>
      <c r="M7" s="216"/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17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10"/>
      <c r="C9" s="211" t="str">
        <f>IF($B9="","",VLOOKUP($B9,'Lány 1 kcs B ELO'!$A$7:$O$22,5))</f>
        <v/>
      </c>
      <c r="D9" s="211" t="str">
        <f>IF($B9="","",VLOOKUP($B9,'Lány 1 kcs B ELO'!$A$7:$O$22,15))</f>
        <v/>
      </c>
      <c r="E9" s="212" t="s">
        <v>288</v>
      </c>
      <c r="F9" s="213"/>
      <c r="G9" s="212" t="s">
        <v>194</v>
      </c>
      <c r="H9" s="213"/>
      <c r="I9" s="401" t="s">
        <v>195</v>
      </c>
      <c r="J9" s="208"/>
      <c r="K9" s="214"/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17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10"/>
      <c r="C11" s="211" t="str">
        <f>IF($B11="","",VLOOKUP($B11,'Lány 1 kcs B ELO'!$A$7:$O$22,5))</f>
        <v/>
      </c>
      <c r="D11" s="211" t="str">
        <f>IF($B11="","",VLOOKUP($B11,'Lány 1 kcs B ELO'!$A$7:$O$22,15))</f>
        <v/>
      </c>
      <c r="E11" s="212" t="s">
        <v>287</v>
      </c>
      <c r="F11" s="213"/>
      <c r="G11" s="212" t="s">
        <v>66</v>
      </c>
      <c r="H11" s="213"/>
      <c r="I11" s="400" t="s">
        <v>189</v>
      </c>
      <c r="J11" s="208"/>
      <c r="K11" s="214"/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ht="18.75" customHeight="1" x14ac:dyDescent="0.25">
      <c r="A18" s="208"/>
      <c r="B18" s="414"/>
      <c r="C18" s="414"/>
      <c r="D18" s="415" t="str">
        <f>E7</f>
        <v xml:space="preserve">LENTE </v>
      </c>
      <c r="E18" s="415"/>
      <c r="F18" s="415" t="str">
        <f>E9</f>
        <v>ORBÁN</v>
      </c>
      <c r="G18" s="415"/>
      <c r="H18" s="415" t="str">
        <f>E11</f>
        <v>SZITA</v>
      </c>
      <c r="I18" s="415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ht="18.75" customHeight="1" x14ac:dyDescent="0.25">
      <c r="A19" s="221" t="s">
        <v>68</v>
      </c>
      <c r="B19" s="406" t="str">
        <f>E7</f>
        <v xml:space="preserve">LENTE </v>
      </c>
      <c r="C19" s="406"/>
      <c r="D19" s="409"/>
      <c r="E19" s="409"/>
      <c r="F19" s="407" t="s">
        <v>329</v>
      </c>
      <c r="G19" s="408"/>
      <c r="H19" s="407" t="s">
        <v>303</v>
      </c>
      <c r="I19" s="408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ht="18.75" customHeight="1" x14ac:dyDescent="0.25">
      <c r="A20" s="221" t="s">
        <v>88</v>
      </c>
      <c r="B20" s="406" t="str">
        <f>E9</f>
        <v>ORBÁN</v>
      </c>
      <c r="C20" s="406"/>
      <c r="D20" s="407" t="s">
        <v>330</v>
      </c>
      <c r="E20" s="408"/>
      <c r="F20" s="409"/>
      <c r="G20" s="409"/>
      <c r="H20" s="407" t="s">
        <v>307</v>
      </c>
      <c r="I20" s="4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ht="18.75" customHeight="1" x14ac:dyDescent="0.25">
      <c r="A21" s="221" t="s">
        <v>91</v>
      </c>
      <c r="B21" s="406" t="str">
        <f>E11</f>
        <v>SZITA</v>
      </c>
      <c r="C21" s="406"/>
      <c r="D21" s="407" t="s">
        <v>304</v>
      </c>
      <c r="E21" s="408"/>
      <c r="F21" s="407" t="s">
        <v>308</v>
      </c>
      <c r="G21" s="408"/>
      <c r="H21" s="409"/>
      <c r="I21" s="409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37" x14ac:dyDescent="0.25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22"/>
      <c r="M32" s="222"/>
    </row>
    <row r="33" spans="1:18" x14ac:dyDescent="0.25">
      <c r="A33" s="223" t="s">
        <v>77</v>
      </c>
      <c r="B33" s="224"/>
      <c r="C33" s="225"/>
      <c r="D33" s="226" t="s">
        <v>95</v>
      </c>
      <c r="E33" s="227" t="s">
        <v>96</v>
      </c>
      <c r="F33" s="228"/>
      <c r="G33" s="226" t="s">
        <v>95</v>
      </c>
      <c r="H33" s="227" t="s">
        <v>97</v>
      </c>
      <c r="I33" s="229"/>
      <c r="J33" s="227" t="s">
        <v>98</v>
      </c>
      <c r="K33" s="230" t="s">
        <v>99</v>
      </c>
      <c r="L33" s="30"/>
      <c r="M33" s="231"/>
      <c r="N33" s="232"/>
      <c r="P33" s="233"/>
      <c r="Q33" s="233"/>
      <c r="R33" s="193"/>
    </row>
    <row r="34" spans="1:18" x14ac:dyDescent="0.25">
      <c r="A34" s="234" t="s">
        <v>100</v>
      </c>
      <c r="B34" s="235"/>
      <c r="C34" s="236"/>
      <c r="D34" s="237"/>
      <c r="E34" s="413"/>
      <c r="F34" s="413"/>
      <c r="G34" s="238" t="s">
        <v>101</v>
      </c>
      <c r="H34" s="235"/>
      <c r="I34" s="239"/>
      <c r="J34" s="240"/>
      <c r="K34" s="241" t="s">
        <v>102</v>
      </c>
      <c r="L34" s="242"/>
      <c r="M34" s="243"/>
      <c r="P34" s="194"/>
      <c r="Q34" s="194"/>
      <c r="R34" s="244"/>
    </row>
    <row r="35" spans="1:18" x14ac:dyDescent="0.25">
      <c r="A35" s="245" t="s">
        <v>103</v>
      </c>
      <c r="B35" s="246"/>
      <c r="C35" s="247"/>
      <c r="D35" s="248"/>
      <c r="E35" s="405"/>
      <c r="F35" s="405"/>
      <c r="G35" s="249" t="s">
        <v>104</v>
      </c>
      <c r="H35" s="250"/>
      <c r="I35" s="251"/>
      <c r="J35" s="252"/>
      <c r="K35" s="253"/>
      <c r="L35" s="222"/>
      <c r="M35" s="254"/>
      <c r="P35" s="244"/>
      <c r="Q35" s="255"/>
      <c r="R35" s="244"/>
    </row>
    <row r="36" spans="1:18" x14ac:dyDescent="0.25">
      <c r="A36" s="256"/>
      <c r="B36" s="257"/>
      <c r="C36" s="258"/>
      <c r="D36" s="248"/>
      <c r="E36" s="259"/>
      <c r="F36" s="208"/>
      <c r="G36" s="249" t="s">
        <v>105</v>
      </c>
      <c r="H36" s="250"/>
      <c r="I36" s="251"/>
      <c r="J36" s="252"/>
      <c r="K36" s="241" t="s">
        <v>106</v>
      </c>
      <c r="L36" s="242"/>
      <c r="M36" s="260"/>
      <c r="P36" s="194"/>
      <c r="Q36" s="194"/>
      <c r="R36" s="244"/>
    </row>
    <row r="37" spans="1:18" x14ac:dyDescent="0.25">
      <c r="A37" s="261"/>
      <c r="B37" s="262"/>
      <c r="C37" s="263"/>
      <c r="D37" s="248"/>
      <c r="E37" s="259"/>
      <c r="F37" s="208"/>
      <c r="G37" s="249" t="s">
        <v>107</v>
      </c>
      <c r="H37" s="250"/>
      <c r="I37" s="251"/>
      <c r="J37" s="252"/>
      <c r="K37" s="264"/>
      <c r="L37" s="208"/>
      <c r="M37" s="243"/>
      <c r="P37" s="244"/>
      <c r="Q37" s="255"/>
      <c r="R37" s="244"/>
    </row>
    <row r="38" spans="1:18" x14ac:dyDescent="0.25">
      <c r="A38" s="265"/>
      <c r="B38" s="49"/>
      <c r="C38" s="266"/>
      <c r="D38" s="248"/>
      <c r="E38" s="259"/>
      <c r="F38" s="208"/>
      <c r="G38" s="249" t="s">
        <v>108</v>
      </c>
      <c r="H38" s="250"/>
      <c r="I38" s="251"/>
      <c r="J38" s="252"/>
      <c r="K38" s="245"/>
      <c r="L38" s="222"/>
      <c r="M38" s="254"/>
      <c r="P38" s="244"/>
      <c r="Q38" s="255"/>
      <c r="R38" s="244"/>
    </row>
    <row r="39" spans="1:18" x14ac:dyDescent="0.25">
      <c r="A39" s="267"/>
      <c r="B39" s="14"/>
      <c r="C39" s="263"/>
      <c r="D39" s="248"/>
      <c r="E39" s="259"/>
      <c r="F39" s="208"/>
      <c r="G39" s="249" t="s">
        <v>109</v>
      </c>
      <c r="H39" s="250"/>
      <c r="I39" s="251"/>
      <c r="J39" s="252"/>
      <c r="K39" s="241" t="s">
        <v>33</v>
      </c>
      <c r="L39" s="242"/>
      <c r="M39" s="260"/>
      <c r="P39" s="194"/>
      <c r="Q39" s="194"/>
      <c r="R39" s="244"/>
    </row>
    <row r="40" spans="1:18" x14ac:dyDescent="0.25">
      <c r="A40" s="267"/>
      <c r="B40" s="14"/>
      <c r="C40" s="268"/>
      <c r="D40" s="248"/>
      <c r="E40" s="259"/>
      <c r="F40" s="208"/>
      <c r="G40" s="249" t="s">
        <v>110</v>
      </c>
      <c r="H40" s="250"/>
      <c r="I40" s="251"/>
      <c r="J40" s="252"/>
      <c r="K40" s="264"/>
      <c r="L40" s="208"/>
      <c r="M40" s="243"/>
      <c r="P40" s="244"/>
      <c r="Q40" s="255"/>
      <c r="R40" s="244"/>
    </row>
    <row r="41" spans="1:18" x14ac:dyDescent="0.25">
      <c r="A41" s="269"/>
      <c r="B41" s="270"/>
      <c r="C41" s="271"/>
      <c r="D41" s="272"/>
      <c r="E41" s="273"/>
      <c r="F41" s="222"/>
      <c r="G41" s="274" t="s">
        <v>111</v>
      </c>
      <c r="H41" s="246"/>
      <c r="I41" s="275"/>
      <c r="J41" s="276"/>
      <c r="K41" s="245">
        <f>L4</f>
        <v>0</v>
      </c>
      <c r="L41" s="222"/>
      <c r="M41" s="254"/>
      <c r="P41" s="244"/>
      <c r="Q41" s="255"/>
      <c r="R41" s="277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">
    <cfRule type="cellIs" dxfId="100" priority="2" stopIfTrue="1" operator="equal">
      <formula>"Bye"</formula>
    </cfRule>
  </conditionalFormatting>
  <conditionalFormatting sqref="E11">
    <cfRule type="cellIs" dxfId="99" priority="1" stopIfTrue="1" operator="equal">
      <formula>"Bye"</formula>
    </cfRule>
  </conditionalFormatting>
  <conditionalFormatting sqref="R41">
    <cfRule type="expression" dxfId="98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">
    <tabColor indexed="11"/>
  </sheetPr>
  <dimension ref="A1:AK41"/>
  <sheetViews>
    <sheetView showZeros="0" topLeftCell="A5" workbookViewId="0">
      <selection activeCell="M24" sqref="M2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183" t="str">
        <f>Altalanos!$A$8</f>
        <v>Lány 1 kcs. A</v>
      </c>
      <c r="F2" s="183" t="s">
        <v>88</v>
      </c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Q3" s="195" t="s">
        <v>69</v>
      </c>
      <c r="R3" s="191" t="s">
        <v>70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Q4" s="203" t="s">
        <v>72</v>
      </c>
      <c r="R4" s="204" t="s">
        <v>73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09" t="s">
        <v>68</v>
      </c>
      <c r="B7" s="210"/>
      <c r="C7" s="211" t="str">
        <f>IF($B7="","",VLOOKUP($B7,'Lány 1  kcs A ELO'!$A$7:$O$22,5))</f>
        <v/>
      </c>
      <c r="D7" s="211" t="str">
        <f>IF($B7="","",VLOOKUP($B7,'Lány 1  kcs A ELO'!$A$7:$O$22,15))</f>
        <v/>
      </c>
      <c r="E7" s="212" t="s">
        <v>289</v>
      </c>
      <c r="F7" s="213"/>
      <c r="G7" s="212" t="s">
        <v>191</v>
      </c>
      <c r="H7" s="213"/>
      <c r="I7" s="165" t="s">
        <v>192</v>
      </c>
      <c r="J7" s="208"/>
      <c r="K7" s="214"/>
      <c r="L7" s="215"/>
      <c r="M7" s="216"/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17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10"/>
      <c r="C9" s="211" t="str">
        <f>IF($B9="","",VLOOKUP($B9,'Lány 1  kcs A ELO'!$A$7:$O$22,5))</f>
        <v/>
      </c>
      <c r="D9" s="211" t="str">
        <f>IF($B9="","",VLOOKUP($B9,'Lány 1  kcs A ELO'!$A$7:$O$22,15))</f>
        <v/>
      </c>
      <c r="E9" s="212" t="s">
        <v>291</v>
      </c>
      <c r="F9" s="213"/>
      <c r="G9" s="212" t="s">
        <v>151</v>
      </c>
      <c r="H9" s="213"/>
      <c r="I9" s="160" t="s">
        <v>61</v>
      </c>
      <c r="J9" s="208"/>
      <c r="K9" s="214"/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17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10"/>
      <c r="C11" s="211" t="str">
        <f>IF($B11="","",VLOOKUP($B11,'Lány 1  kcs A ELO'!$A$7:$O$22,5))</f>
        <v/>
      </c>
      <c r="D11" s="211" t="str">
        <f>IF($B11="","",VLOOKUP($B11,'Lány 1  kcs A ELO'!$A$7:$O$22,15))</f>
        <v/>
      </c>
      <c r="E11" s="212" t="s">
        <v>290</v>
      </c>
      <c r="F11" s="213"/>
      <c r="G11" s="212" t="s">
        <v>161</v>
      </c>
      <c r="H11" s="213"/>
      <c r="I11" s="165" t="s">
        <v>162</v>
      </c>
      <c r="J11" s="208"/>
      <c r="K11" s="214">
        <v>1</v>
      </c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ht="18.75" customHeight="1" x14ac:dyDescent="0.25">
      <c r="A18" s="208"/>
      <c r="B18" s="414"/>
      <c r="C18" s="414"/>
      <c r="D18" s="415" t="str">
        <f>E7</f>
        <v>SZABÓ</v>
      </c>
      <c r="E18" s="415"/>
      <c r="F18" s="415" t="str">
        <f>E9</f>
        <v>GEBEI</v>
      </c>
      <c r="G18" s="415"/>
      <c r="H18" s="415" t="str">
        <f>E11</f>
        <v>BIENER</v>
      </c>
      <c r="I18" s="415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ht="18.75" customHeight="1" x14ac:dyDescent="0.25">
      <c r="A19" s="221" t="s">
        <v>68</v>
      </c>
      <c r="B19" s="406" t="str">
        <f>E7</f>
        <v>SZABÓ</v>
      </c>
      <c r="C19" s="406"/>
      <c r="D19" s="409"/>
      <c r="E19" s="409"/>
      <c r="F19" s="407" t="s">
        <v>329</v>
      </c>
      <c r="G19" s="408"/>
      <c r="H19" s="421" t="s">
        <v>324</v>
      </c>
      <c r="I19" s="422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ht="18.75" customHeight="1" x14ac:dyDescent="0.25">
      <c r="A20" s="221" t="s">
        <v>88</v>
      </c>
      <c r="B20" s="406" t="str">
        <f>E9</f>
        <v>GEBEI</v>
      </c>
      <c r="C20" s="406"/>
      <c r="D20" s="407" t="s">
        <v>330</v>
      </c>
      <c r="E20" s="408"/>
      <c r="F20" s="409"/>
      <c r="G20" s="409"/>
      <c r="H20" s="421" t="s">
        <v>302</v>
      </c>
      <c r="I20" s="422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ht="18.75" customHeight="1" x14ac:dyDescent="0.25">
      <c r="A21" s="221" t="s">
        <v>91</v>
      </c>
      <c r="B21" s="406" t="str">
        <f>E11</f>
        <v>BIENER</v>
      </c>
      <c r="C21" s="406"/>
      <c r="D21" s="421" t="s">
        <v>323</v>
      </c>
      <c r="E21" s="422"/>
      <c r="F21" s="421" t="s">
        <v>301</v>
      </c>
      <c r="G21" s="422"/>
      <c r="H21" s="423"/>
      <c r="I21" s="423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x14ac:dyDescent="0.25">
      <c r="A22" s="208"/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37" x14ac:dyDescent="0.25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22"/>
      <c r="M32" s="222"/>
    </row>
    <row r="33" spans="1:18" x14ac:dyDescent="0.25">
      <c r="A33" s="223" t="s">
        <v>77</v>
      </c>
      <c r="B33" s="224"/>
      <c r="C33" s="225"/>
      <c r="D33" s="226" t="s">
        <v>95</v>
      </c>
      <c r="E33" s="227" t="s">
        <v>96</v>
      </c>
      <c r="F33" s="228"/>
      <c r="G33" s="226" t="s">
        <v>95</v>
      </c>
      <c r="H33" s="227" t="s">
        <v>97</v>
      </c>
      <c r="I33" s="229"/>
      <c r="J33" s="227" t="s">
        <v>98</v>
      </c>
      <c r="K33" s="230" t="s">
        <v>99</v>
      </c>
      <c r="L33" s="30"/>
      <c r="M33" s="231"/>
      <c r="N33" s="232"/>
      <c r="P33" s="233"/>
      <c r="Q33" s="233"/>
      <c r="R33" s="193"/>
    </row>
    <row r="34" spans="1:18" x14ac:dyDescent="0.25">
      <c r="A34" s="234" t="s">
        <v>100</v>
      </c>
      <c r="B34" s="235"/>
      <c r="C34" s="236"/>
      <c r="D34" s="237"/>
      <c r="E34" s="413"/>
      <c r="F34" s="413"/>
      <c r="G34" s="238" t="s">
        <v>101</v>
      </c>
      <c r="H34" s="235"/>
      <c r="I34" s="239"/>
      <c r="J34" s="240"/>
      <c r="K34" s="241" t="s">
        <v>102</v>
      </c>
      <c r="L34" s="242"/>
      <c r="M34" s="243"/>
      <c r="P34" s="194"/>
      <c r="Q34" s="194"/>
      <c r="R34" s="244"/>
    </row>
    <row r="35" spans="1:18" x14ac:dyDescent="0.25">
      <c r="A35" s="245" t="s">
        <v>103</v>
      </c>
      <c r="B35" s="246"/>
      <c r="C35" s="247"/>
      <c r="D35" s="248"/>
      <c r="E35" s="405"/>
      <c r="F35" s="405"/>
      <c r="G35" s="249" t="s">
        <v>104</v>
      </c>
      <c r="H35" s="250"/>
      <c r="I35" s="251"/>
      <c r="J35" s="252"/>
      <c r="K35" s="253"/>
      <c r="L35" s="222"/>
      <c r="M35" s="254"/>
      <c r="P35" s="244"/>
      <c r="Q35" s="255"/>
      <c r="R35" s="244"/>
    </row>
    <row r="36" spans="1:18" x14ac:dyDescent="0.25">
      <c r="A36" s="256"/>
      <c r="B36" s="257"/>
      <c r="C36" s="258"/>
      <c r="D36" s="248"/>
      <c r="E36" s="259"/>
      <c r="F36" s="208"/>
      <c r="G36" s="249" t="s">
        <v>105</v>
      </c>
      <c r="H36" s="250"/>
      <c r="I36" s="251"/>
      <c r="J36" s="252"/>
      <c r="K36" s="241" t="s">
        <v>106</v>
      </c>
      <c r="L36" s="242"/>
      <c r="M36" s="260"/>
      <c r="P36" s="194"/>
      <c r="Q36" s="194"/>
      <c r="R36" s="244"/>
    </row>
    <row r="37" spans="1:18" x14ac:dyDescent="0.25">
      <c r="A37" s="261"/>
      <c r="B37" s="262"/>
      <c r="C37" s="263"/>
      <c r="D37" s="248"/>
      <c r="E37" s="259"/>
      <c r="F37" s="208"/>
      <c r="G37" s="249" t="s">
        <v>107</v>
      </c>
      <c r="H37" s="250"/>
      <c r="I37" s="251"/>
      <c r="J37" s="252"/>
      <c r="K37" s="264"/>
      <c r="L37" s="208"/>
      <c r="M37" s="243"/>
      <c r="P37" s="244"/>
      <c r="Q37" s="255"/>
      <c r="R37" s="244"/>
    </row>
    <row r="38" spans="1:18" x14ac:dyDescent="0.25">
      <c r="A38" s="265"/>
      <c r="B38" s="49"/>
      <c r="C38" s="266"/>
      <c r="D38" s="248"/>
      <c r="E38" s="259"/>
      <c r="F38" s="208"/>
      <c r="G38" s="249" t="s">
        <v>108</v>
      </c>
      <c r="H38" s="250"/>
      <c r="I38" s="251"/>
      <c r="J38" s="252"/>
      <c r="K38" s="245"/>
      <c r="L38" s="222"/>
      <c r="M38" s="254"/>
      <c r="P38" s="244"/>
      <c r="Q38" s="255"/>
      <c r="R38" s="244"/>
    </row>
    <row r="39" spans="1:18" x14ac:dyDescent="0.25">
      <c r="A39" s="267"/>
      <c r="B39" s="14"/>
      <c r="C39" s="263"/>
      <c r="D39" s="248"/>
      <c r="E39" s="259"/>
      <c r="F39" s="208"/>
      <c r="G39" s="249" t="s">
        <v>109</v>
      </c>
      <c r="H39" s="250"/>
      <c r="I39" s="251"/>
      <c r="J39" s="252"/>
      <c r="K39" s="241" t="s">
        <v>33</v>
      </c>
      <c r="L39" s="242"/>
      <c r="M39" s="260"/>
      <c r="P39" s="194"/>
      <c r="Q39" s="194"/>
      <c r="R39" s="244"/>
    </row>
    <row r="40" spans="1:18" x14ac:dyDescent="0.25">
      <c r="A40" s="267"/>
      <c r="B40" s="14"/>
      <c r="C40" s="268"/>
      <c r="D40" s="248"/>
      <c r="E40" s="259"/>
      <c r="F40" s="208"/>
      <c r="G40" s="249" t="s">
        <v>110</v>
      </c>
      <c r="H40" s="250"/>
      <c r="I40" s="251"/>
      <c r="J40" s="252"/>
      <c r="K40" s="264"/>
      <c r="L40" s="208"/>
      <c r="M40" s="243"/>
      <c r="P40" s="244"/>
      <c r="Q40" s="255"/>
      <c r="R40" s="244"/>
    </row>
    <row r="41" spans="1:18" x14ac:dyDescent="0.25">
      <c r="A41" s="269"/>
      <c r="B41" s="270"/>
      <c r="C41" s="271"/>
      <c r="D41" s="272"/>
      <c r="E41" s="273"/>
      <c r="F41" s="222"/>
      <c r="G41" s="274" t="s">
        <v>111</v>
      </c>
      <c r="H41" s="246"/>
      <c r="I41" s="275"/>
      <c r="J41" s="276"/>
      <c r="K41" s="245">
        <f>L4</f>
        <v>0</v>
      </c>
      <c r="L41" s="222"/>
      <c r="M41" s="254"/>
      <c r="P41" s="244"/>
      <c r="Q41" s="255"/>
      <c r="R41" s="277"/>
    </row>
  </sheetData>
  <sheetProtection selectLockedCells="1" selectUnlockedCells="1"/>
  <mergeCells count="20">
    <mergeCell ref="H18:I18"/>
    <mergeCell ref="A1:F1"/>
    <mergeCell ref="A4:C4"/>
    <mergeCell ref="B18:C18"/>
    <mergeCell ref="D18:E18"/>
    <mergeCell ref="F18:G18"/>
    <mergeCell ref="E35:F35"/>
    <mergeCell ref="B19:C19"/>
    <mergeCell ref="D19:E19"/>
    <mergeCell ref="F19:G19"/>
    <mergeCell ref="H19:I19"/>
    <mergeCell ref="B20:C20"/>
    <mergeCell ref="D20:E20"/>
    <mergeCell ref="F20:G20"/>
    <mergeCell ref="H20:I20"/>
    <mergeCell ref="B21:C21"/>
    <mergeCell ref="D21:E21"/>
    <mergeCell ref="F21:G21"/>
    <mergeCell ref="H21:I21"/>
    <mergeCell ref="E34:F34"/>
  </mergeCells>
  <conditionalFormatting sqref="E7 E9 E11">
    <cfRule type="cellIs" dxfId="97" priority="1" stopIfTrue="1" operator="equal">
      <formula>"Bye"</formula>
    </cfRule>
  </conditionalFormatting>
  <conditionalFormatting sqref="R41">
    <cfRule type="expression" dxfId="96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3">
    <tabColor indexed="11"/>
  </sheetPr>
  <dimension ref="A1:AK41"/>
  <sheetViews>
    <sheetView showZeros="0" workbookViewId="0">
      <selection activeCell="N18" sqref="N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Altalanos!$B$8</f>
        <v>Lány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/>
      <c r="M3" s="51" t="s">
        <v>35</v>
      </c>
      <c r="N3" s="193"/>
      <c r="O3" s="194"/>
      <c r="P3" s="193"/>
      <c r="Q3" s="195" t="s">
        <v>69</v>
      </c>
      <c r="R3" s="191" t="s">
        <v>70</v>
      </c>
      <c r="S3" s="191" t="s">
        <v>112</v>
      </c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78"/>
      <c r="M4" s="200">
        <f>Altalanos!$E$10</f>
        <v>0</v>
      </c>
      <c r="N4" s="201"/>
      <c r="O4" s="202"/>
      <c r="P4" s="201"/>
      <c r="Q4" s="203" t="s">
        <v>72</v>
      </c>
      <c r="R4" s="204" t="s">
        <v>73</v>
      </c>
      <c r="S4" s="204" t="s">
        <v>113</v>
      </c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Q5" s="206" t="s">
        <v>82</v>
      </c>
      <c r="R5" s="207" t="s">
        <v>83</v>
      </c>
      <c r="S5" s="207" t="s">
        <v>114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09" t="s">
        <v>68</v>
      </c>
      <c r="B7" s="210">
        <v>16</v>
      </c>
      <c r="C7" s="279">
        <f>IF($B7="","",VLOOKUP($B7,'Lány 1 kcs B ELO'!$A$7:$O$22,5))</f>
        <v>0</v>
      </c>
      <c r="D7" s="279">
        <f>IF($B7="","",VLOOKUP($B7,'Lány 1 kcs B ELO'!$A$7:$O$22,15))</f>
        <v>0</v>
      </c>
      <c r="E7" s="426" t="str">
        <f>UPPER(IF($B7="","",VLOOKUP($B7,'Lány 1 kcs B ELO'!$A$7:$O$22,2)))</f>
        <v xml:space="preserve">MÁRTHA-REGŐS </v>
      </c>
      <c r="F7" s="426"/>
      <c r="G7" s="426" t="str">
        <f>IF($B7="","",VLOOKUP($B7,'Lány 1 kcs B ELO'!$A$7:$O$22,3))</f>
        <v>Lilla</v>
      </c>
      <c r="H7" s="426"/>
      <c r="I7" s="165" t="s">
        <v>185</v>
      </c>
      <c r="J7" s="208"/>
      <c r="K7" s="214"/>
      <c r="L7" s="215"/>
      <c r="M7" s="216"/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17"/>
      <c r="C8" s="280"/>
      <c r="D8" s="280"/>
      <c r="E8" s="280"/>
      <c r="F8" s="280"/>
      <c r="G8" s="280"/>
      <c r="H8" s="280"/>
      <c r="I8" s="280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10"/>
      <c r="C9" s="279" t="str">
        <f>IF($B9="","",VLOOKUP($B9,'Lány 1 kcs B ELO'!$A$7:$O$22,5))</f>
        <v/>
      </c>
      <c r="D9" s="279" t="str">
        <f>IF($B9="","",VLOOKUP($B9,'Lány 1 kcs B ELO'!$A$7:$O$22,15))</f>
        <v/>
      </c>
      <c r="E9" s="426" t="s">
        <v>299</v>
      </c>
      <c r="F9" s="426"/>
      <c r="G9" s="426" t="s">
        <v>197</v>
      </c>
      <c r="H9" s="426"/>
      <c r="I9" s="165" t="s">
        <v>198</v>
      </c>
      <c r="J9" s="208"/>
      <c r="K9" s="214"/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17"/>
      <c r="C10" s="280"/>
      <c r="D10" s="280"/>
      <c r="E10" s="280"/>
      <c r="F10" s="280"/>
      <c r="G10" s="280"/>
      <c r="H10" s="280"/>
      <c r="I10" s="280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10">
        <v>11</v>
      </c>
      <c r="C11" s="279">
        <f>IF($B11="","",VLOOKUP($B11,'Lány 1 kcs B ELO'!$A$7:$O$22,5))</f>
        <v>0</v>
      </c>
      <c r="D11" s="279">
        <f>IF($B11="","",VLOOKUP($B11,'Lány 1 kcs B ELO'!$A$7:$O$22,15))</f>
        <v>0</v>
      </c>
      <c r="E11" s="426" t="str">
        <f>UPPER(IF($B11="","",VLOOKUP($B11,'Lány 1 kcs B ELO'!$A$7:$O$22,2)))</f>
        <v xml:space="preserve">ROSICZKY </v>
      </c>
      <c r="F11" s="426"/>
      <c r="G11" s="426" t="str">
        <f>IF($B11="","",VLOOKUP($B11,'Lány 1 kcs B ELO'!$A$7:$O$22,3))</f>
        <v>Kendra</v>
      </c>
      <c r="H11" s="426"/>
      <c r="I11" s="165" t="s">
        <v>170</v>
      </c>
      <c r="J11" s="208"/>
      <c r="K11" s="214">
        <v>1</v>
      </c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9"/>
      <c r="B12" s="217"/>
      <c r="C12" s="280"/>
      <c r="D12" s="280"/>
      <c r="E12" s="280"/>
      <c r="F12" s="280"/>
      <c r="G12" s="280"/>
      <c r="H12" s="280"/>
      <c r="I12" s="280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09" t="s">
        <v>115</v>
      </c>
      <c r="B13" s="210">
        <v>3</v>
      </c>
      <c r="C13" s="279">
        <f>IF($B13="","",VLOOKUP($B13,'Lány 1 kcs B ELO'!$A$7:$O$22,5))</f>
        <v>0</v>
      </c>
      <c r="D13" s="279">
        <f>IF($B13="","",VLOOKUP($B13,'Lány 1 kcs B ELO'!$A$7:$O$22,15))</f>
        <v>0</v>
      </c>
      <c r="E13" s="426" t="str">
        <f>UPPER(IF($B13="","",VLOOKUP($B13,'Lány 1 kcs B ELO'!$A$7:$O$22,2)))</f>
        <v>ARNOLD</v>
      </c>
      <c r="F13" s="426"/>
      <c r="G13" s="426" t="str">
        <f>IF($B13="","",VLOOKUP($B13,'Lány 1 kcs B ELO'!$A$7:$O$22,3))</f>
        <v>Johanna</v>
      </c>
      <c r="H13" s="426"/>
      <c r="I13" s="155" t="s">
        <v>149</v>
      </c>
      <c r="J13" s="208"/>
      <c r="K13" s="214"/>
      <c r="L13" s="215"/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8"/>
      <c r="B16" s="208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ht="18.75" customHeight="1" x14ac:dyDescent="0.25">
      <c r="A18" s="208"/>
      <c r="B18" s="414"/>
      <c r="C18" s="414"/>
      <c r="D18" s="415" t="str">
        <f>E7</f>
        <v xml:space="preserve">MÁRTHA-REGŐS </v>
      </c>
      <c r="E18" s="415"/>
      <c r="F18" s="415" t="str">
        <f>E9</f>
        <v>BARCZA</v>
      </c>
      <c r="G18" s="415"/>
      <c r="H18" s="415" t="str">
        <f>E11</f>
        <v xml:space="preserve">ROSICZKY </v>
      </c>
      <c r="I18" s="415"/>
      <c r="J18" s="415" t="str">
        <f>E13</f>
        <v>ARNOLD</v>
      </c>
      <c r="K18" s="415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ht="18.75" customHeight="1" x14ac:dyDescent="0.25">
      <c r="A19" s="221" t="s">
        <v>68</v>
      </c>
      <c r="B19" s="406" t="str">
        <f>E7</f>
        <v xml:space="preserve">MÁRTHA-REGŐS </v>
      </c>
      <c r="C19" s="406"/>
      <c r="D19" s="409"/>
      <c r="E19" s="409"/>
      <c r="F19" s="407" t="s">
        <v>305</v>
      </c>
      <c r="G19" s="408"/>
      <c r="H19" s="407" t="s">
        <v>314</v>
      </c>
      <c r="I19" s="408"/>
      <c r="J19" s="424" t="s">
        <v>303</v>
      </c>
      <c r="K19" s="425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ht="18.75" customHeight="1" x14ac:dyDescent="0.25">
      <c r="A20" s="221" t="s">
        <v>88</v>
      </c>
      <c r="B20" s="406" t="str">
        <f>E9</f>
        <v>BARCZA</v>
      </c>
      <c r="C20" s="406"/>
      <c r="D20" s="407" t="s">
        <v>306</v>
      </c>
      <c r="E20" s="408"/>
      <c r="F20" s="409"/>
      <c r="G20" s="409"/>
      <c r="H20" s="407" t="s">
        <v>306</v>
      </c>
      <c r="I20" s="408"/>
      <c r="J20" s="407" t="s">
        <v>312</v>
      </c>
      <c r="K20" s="4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ht="18.75" customHeight="1" x14ac:dyDescent="0.25">
      <c r="A21" s="221" t="s">
        <v>91</v>
      </c>
      <c r="B21" s="406" t="str">
        <f>E11</f>
        <v xml:space="preserve">ROSICZKY </v>
      </c>
      <c r="C21" s="406"/>
      <c r="D21" s="407" t="s">
        <v>313</v>
      </c>
      <c r="E21" s="408"/>
      <c r="F21" s="407" t="s">
        <v>305</v>
      </c>
      <c r="G21" s="408"/>
      <c r="H21" s="409"/>
      <c r="I21" s="409"/>
      <c r="J21" s="407" t="s">
        <v>320</v>
      </c>
      <c r="K21" s="4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21" t="s">
        <v>115</v>
      </c>
      <c r="B22" s="406" t="str">
        <f>E13</f>
        <v>ARNOLD</v>
      </c>
      <c r="C22" s="406"/>
      <c r="D22" s="407" t="s">
        <v>304</v>
      </c>
      <c r="E22" s="408"/>
      <c r="F22" s="407" t="s">
        <v>311</v>
      </c>
      <c r="G22" s="408"/>
      <c r="H22" s="424" t="s">
        <v>319</v>
      </c>
      <c r="I22" s="425"/>
      <c r="J22" s="409"/>
      <c r="K22" s="409"/>
      <c r="L22" s="208"/>
      <c r="M22" s="208"/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x14ac:dyDescent="0.25">
      <c r="A23" s="208"/>
      <c r="B23" s="208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x14ac:dyDescent="0.25">
      <c r="A24" s="208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x14ac:dyDescent="0.25">
      <c r="A25" s="208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x14ac:dyDescent="0.25">
      <c r="A27" s="208"/>
      <c r="B27" s="208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x14ac:dyDescent="0.25">
      <c r="A28" s="208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</row>
    <row r="29" spans="1:37" x14ac:dyDescent="0.25">
      <c r="A29" s="208"/>
      <c r="B29" s="208"/>
      <c r="C29" s="208"/>
      <c r="D29" s="208"/>
      <c r="E29" s="208"/>
      <c r="F29" s="208"/>
      <c r="G29" s="208"/>
      <c r="H29" s="208"/>
      <c r="I29" s="208"/>
      <c r="J29" s="208"/>
      <c r="K29" s="208"/>
      <c r="L29" s="208"/>
      <c r="M29" s="208"/>
    </row>
    <row r="30" spans="1:37" x14ac:dyDescent="0.25">
      <c r="A30" s="208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22"/>
      <c r="M32" s="208"/>
    </row>
    <row r="33" spans="1:18" x14ac:dyDescent="0.25">
      <c r="A33" s="223" t="s">
        <v>77</v>
      </c>
      <c r="B33" s="224"/>
      <c r="C33" s="225"/>
      <c r="D33" s="226" t="s">
        <v>95</v>
      </c>
      <c r="E33" s="227" t="s">
        <v>96</v>
      </c>
      <c r="F33" s="228"/>
      <c r="G33" s="226" t="s">
        <v>95</v>
      </c>
      <c r="H33" s="227" t="s">
        <v>97</v>
      </c>
      <c r="I33" s="229"/>
      <c r="J33" s="227" t="s">
        <v>98</v>
      </c>
      <c r="K33" s="230" t="s">
        <v>99</v>
      </c>
      <c r="L33" s="30"/>
      <c r="M33" s="228"/>
      <c r="P33" s="233"/>
      <c r="Q33" s="233"/>
      <c r="R33" s="193"/>
    </row>
    <row r="34" spans="1:18" x14ac:dyDescent="0.25">
      <c r="A34" s="234" t="s">
        <v>100</v>
      </c>
      <c r="B34" s="235"/>
      <c r="C34" s="236"/>
      <c r="D34" s="237"/>
      <c r="E34" s="413"/>
      <c r="F34" s="413"/>
      <c r="G34" s="238" t="s">
        <v>101</v>
      </c>
      <c r="H34" s="235"/>
      <c r="I34" s="239"/>
      <c r="J34" s="240"/>
      <c r="K34" s="241" t="s">
        <v>102</v>
      </c>
      <c r="L34" s="242"/>
      <c r="M34" s="260"/>
      <c r="P34" s="194"/>
      <c r="Q34" s="194"/>
      <c r="R34" s="244"/>
    </row>
    <row r="35" spans="1:18" x14ac:dyDescent="0.25">
      <c r="A35" s="245" t="s">
        <v>103</v>
      </c>
      <c r="B35" s="246"/>
      <c r="C35" s="247"/>
      <c r="D35" s="248"/>
      <c r="E35" s="405"/>
      <c r="F35" s="405"/>
      <c r="G35" s="249" t="s">
        <v>104</v>
      </c>
      <c r="H35" s="250"/>
      <c r="I35" s="251"/>
      <c r="J35" s="252"/>
      <c r="K35" s="253"/>
      <c r="L35" s="222"/>
      <c r="M35" s="254"/>
      <c r="P35" s="244"/>
      <c r="Q35" s="255"/>
      <c r="R35" s="244"/>
    </row>
    <row r="36" spans="1:18" x14ac:dyDescent="0.25">
      <c r="A36" s="256"/>
      <c r="B36" s="257"/>
      <c r="C36" s="258"/>
      <c r="D36" s="248"/>
      <c r="E36" s="259"/>
      <c r="F36" s="208"/>
      <c r="G36" s="249" t="s">
        <v>105</v>
      </c>
      <c r="H36" s="250"/>
      <c r="I36" s="251"/>
      <c r="J36" s="252"/>
      <c r="K36" s="241" t="s">
        <v>106</v>
      </c>
      <c r="L36" s="242"/>
      <c r="M36" s="260"/>
      <c r="P36" s="194"/>
      <c r="Q36" s="194"/>
      <c r="R36" s="244"/>
    </row>
    <row r="37" spans="1:18" x14ac:dyDescent="0.25">
      <c r="A37" s="261"/>
      <c r="B37" s="262"/>
      <c r="C37" s="263"/>
      <c r="D37" s="248"/>
      <c r="E37" s="259"/>
      <c r="F37" s="208"/>
      <c r="G37" s="249" t="s">
        <v>107</v>
      </c>
      <c r="H37" s="250"/>
      <c r="I37" s="251"/>
      <c r="J37" s="252"/>
      <c r="K37" s="264"/>
      <c r="L37" s="208"/>
      <c r="M37" s="243"/>
      <c r="P37" s="244"/>
      <c r="Q37" s="255"/>
      <c r="R37" s="244"/>
    </row>
    <row r="38" spans="1:18" x14ac:dyDescent="0.25">
      <c r="A38" s="265"/>
      <c r="B38" s="49"/>
      <c r="C38" s="266"/>
      <c r="D38" s="248"/>
      <c r="E38" s="259"/>
      <c r="F38" s="208"/>
      <c r="G38" s="249" t="s">
        <v>108</v>
      </c>
      <c r="H38" s="250"/>
      <c r="I38" s="251"/>
      <c r="J38" s="252"/>
      <c r="K38" s="245"/>
      <c r="L38" s="222"/>
      <c r="M38" s="254"/>
      <c r="P38" s="244"/>
      <c r="Q38" s="255"/>
      <c r="R38" s="244"/>
    </row>
    <row r="39" spans="1:18" x14ac:dyDescent="0.25">
      <c r="A39" s="267"/>
      <c r="B39" s="14"/>
      <c r="C39" s="263"/>
      <c r="D39" s="248"/>
      <c r="E39" s="259"/>
      <c r="F39" s="208"/>
      <c r="G39" s="249" t="s">
        <v>109</v>
      </c>
      <c r="H39" s="250"/>
      <c r="I39" s="251"/>
      <c r="J39" s="252"/>
      <c r="K39" s="241" t="s">
        <v>33</v>
      </c>
      <c r="L39" s="242"/>
      <c r="M39" s="260"/>
      <c r="P39" s="194"/>
      <c r="Q39" s="194"/>
      <c r="R39" s="244"/>
    </row>
    <row r="40" spans="1:18" x14ac:dyDescent="0.25">
      <c r="A40" s="267"/>
      <c r="B40" s="14"/>
      <c r="C40" s="268"/>
      <c r="D40" s="248"/>
      <c r="E40" s="259"/>
      <c r="F40" s="208"/>
      <c r="G40" s="249" t="s">
        <v>110</v>
      </c>
      <c r="H40" s="250"/>
      <c r="I40" s="251"/>
      <c r="J40" s="252"/>
      <c r="K40" s="264"/>
      <c r="L40" s="208"/>
      <c r="M40" s="243"/>
      <c r="P40" s="244"/>
      <c r="Q40" s="255"/>
      <c r="R40" s="244"/>
    </row>
    <row r="41" spans="1:18" x14ac:dyDescent="0.25">
      <c r="A41" s="269"/>
      <c r="B41" s="270"/>
      <c r="C41" s="271"/>
      <c r="D41" s="272"/>
      <c r="E41" s="273"/>
      <c r="F41" s="222"/>
      <c r="G41" s="274" t="s">
        <v>111</v>
      </c>
      <c r="H41" s="246"/>
      <c r="I41" s="275"/>
      <c r="J41" s="276"/>
      <c r="K41" s="245">
        <f>M4</f>
        <v>0</v>
      </c>
      <c r="L41" s="222"/>
      <c r="M41" s="254"/>
      <c r="P41" s="244"/>
      <c r="Q41" s="255"/>
      <c r="R41" s="277"/>
    </row>
  </sheetData>
  <sheetProtection selectLockedCells="1" selectUnlockedCells="1"/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J22:K22"/>
    <mergeCell ref="E34:F34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</mergeCells>
  <conditionalFormatting sqref="E7 E9 E11 E13">
    <cfRule type="cellIs" dxfId="95" priority="2" stopIfTrue="1" operator="equal">
      <formula>"Bye"</formula>
    </cfRule>
  </conditionalFormatting>
  <conditionalFormatting sqref="I13">
    <cfRule type="expression" dxfId="94" priority="1" stopIfTrue="1">
      <formula>$S13&gt;=1</formula>
    </cfRule>
  </conditionalFormatting>
  <conditionalFormatting sqref="R41">
    <cfRule type="expression" dxfId="93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5">
    <tabColor indexed="11"/>
  </sheetPr>
  <dimension ref="A1:AK47"/>
  <sheetViews>
    <sheetView showZeros="0" topLeftCell="A5" workbookViewId="0">
      <selection activeCell="Q27" sqref="Q27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16" t="str">
        <f>Altalanos!$A$6</f>
        <v>Diákolimpia 2026</v>
      </c>
      <c r="B1" s="416"/>
      <c r="C1" s="416"/>
      <c r="D1" s="416"/>
      <c r="E1" s="416"/>
      <c r="F1" s="416"/>
      <c r="G1" s="173"/>
      <c r="H1" s="174" t="s">
        <v>29</v>
      </c>
      <c r="I1" s="175"/>
      <c r="J1" s="176"/>
      <c r="L1" s="177"/>
      <c r="M1" s="178"/>
      <c r="N1" s="179"/>
      <c r="O1" s="179"/>
      <c r="P1" s="179"/>
      <c r="Q1" s="180"/>
      <c r="R1" s="179"/>
      <c r="AB1" s="181" t="e">
        <f>IF(Y5=1,CONCATENATE(VLOOKUP(Y3,AA16:AH27,2)),CONCATENATE(VLOOKUP(Y3,AA2:AK13,2)))</f>
        <v>#N/A</v>
      </c>
      <c r="AC1" s="181" t="e">
        <f>IF(Y5=1,CONCATENATE(VLOOKUP(Y3,AA16:AK27,3)),CONCATENATE(VLOOKUP(Y3,AA2:AK13,3)))</f>
        <v>#N/A</v>
      </c>
      <c r="AD1" s="181" t="e">
        <f>IF(Y5=1,CONCATENATE(VLOOKUP(Y3,AA16:AK27,4)),CONCATENATE(VLOOKUP(Y3,AA2:AK13,4)))</f>
        <v>#N/A</v>
      </c>
      <c r="AE1" s="181" t="e">
        <f>IF(Y5=1,CONCATENATE(VLOOKUP(Y3,AA16:AK27,5)),CONCATENATE(VLOOKUP(Y3,AA2:AK13,5)))</f>
        <v>#N/A</v>
      </c>
      <c r="AF1" s="181" t="e">
        <f>IF(Y5=1,CONCATENATE(VLOOKUP(Y3,AA16:AK27,6)),CONCATENATE(VLOOKUP(Y3,AA2:AK13,6)))</f>
        <v>#N/A</v>
      </c>
      <c r="AG1" s="181" t="e">
        <f>IF(Y5=1,CONCATENATE(VLOOKUP(Y3,AA16:AK27,7)),CONCATENATE(VLOOKUP(Y3,AA2:AK13,7)))</f>
        <v>#N/A</v>
      </c>
      <c r="AH1" s="181" t="e">
        <f>IF(Y5=1,CONCATENATE(VLOOKUP(Y3,AA16:AK27,8)),CONCATENATE(VLOOKUP(Y3,AA2:AK13,8)))</f>
        <v>#N/A</v>
      </c>
      <c r="AI1" s="181" t="e">
        <f>IF(Y5=1,CONCATENATE(VLOOKUP(Y3,AA16:AK27,9)),CONCATENATE(VLOOKUP(Y3,AA2:AK13,9)))</f>
        <v>#N/A</v>
      </c>
      <c r="AJ1" s="181" t="e">
        <f>IF(Y5=1,CONCATENATE(VLOOKUP(Y3,AA16:AK27,10)),CONCATENATE(VLOOKUP(Y3,AA2:AK13,10)))</f>
        <v>#N/A</v>
      </c>
      <c r="AK1" s="181" t="e">
        <f>IF(Y5=1,CONCATENATE(VLOOKUP(Y3,AA16:AK27,11)),CONCATENATE(VLOOKUP(Y3,AA2:AK13,11)))</f>
        <v>#N/A</v>
      </c>
    </row>
    <row r="2" spans="1:37" x14ac:dyDescent="0.25">
      <c r="A2" s="182" t="s">
        <v>30</v>
      </c>
      <c r="B2" s="183"/>
      <c r="C2" s="183"/>
      <c r="D2" s="183"/>
      <c r="E2" s="394" t="str">
        <f>Altalanos!$B$8</f>
        <v>Lány 1 kcs. B</v>
      </c>
      <c r="F2" s="183"/>
      <c r="G2" s="184"/>
      <c r="H2" s="185"/>
      <c r="I2" s="185"/>
      <c r="J2" s="186"/>
      <c r="K2" s="177"/>
      <c r="L2" s="177"/>
      <c r="M2" s="177"/>
      <c r="N2" s="187"/>
      <c r="O2" s="188"/>
      <c r="P2" s="187"/>
      <c r="Q2" s="188"/>
      <c r="R2" s="187"/>
      <c r="Y2" s="189"/>
      <c r="Z2" s="190"/>
      <c r="AA2" s="190" t="s">
        <v>68</v>
      </c>
      <c r="AB2" s="191">
        <v>150</v>
      </c>
      <c r="AC2" s="191">
        <v>120</v>
      </c>
      <c r="AD2" s="191">
        <v>100</v>
      </c>
      <c r="AE2" s="191">
        <v>80</v>
      </c>
      <c r="AF2" s="191">
        <v>70</v>
      </c>
      <c r="AG2" s="191">
        <v>60</v>
      </c>
      <c r="AH2" s="191">
        <v>55</v>
      </c>
      <c r="AI2" s="191">
        <v>50</v>
      </c>
      <c r="AJ2" s="191">
        <v>45</v>
      </c>
      <c r="AK2" s="191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92"/>
      <c r="K3" s="50"/>
      <c r="L3" s="51" t="s">
        <v>35</v>
      </c>
      <c r="M3" s="50"/>
      <c r="N3" s="193"/>
      <c r="O3" s="194"/>
      <c r="P3" s="193"/>
      <c r="Y3" s="190">
        <f>IF(H4="OB","A",IF(H4="IX","W",H4))</f>
        <v>0</v>
      </c>
      <c r="Z3" s="190"/>
      <c r="AA3" s="190" t="s">
        <v>71</v>
      </c>
      <c r="AB3" s="191">
        <v>120</v>
      </c>
      <c r="AC3" s="191">
        <v>90</v>
      </c>
      <c r="AD3" s="191">
        <v>65</v>
      </c>
      <c r="AE3" s="191">
        <v>55</v>
      </c>
      <c r="AF3" s="191">
        <v>50</v>
      </c>
      <c r="AG3" s="191">
        <v>45</v>
      </c>
      <c r="AH3" s="191">
        <v>40</v>
      </c>
      <c r="AI3" s="191">
        <v>35</v>
      </c>
      <c r="AJ3" s="191">
        <v>25</v>
      </c>
      <c r="AK3" s="191">
        <v>20</v>
      </c>
    </row>
    <row r="4" spans="1:37" x14ac:dyDescent="0.25">
      <c r="A4" s="417">
        <f>Altalanos!$A$10</f>
        <v>0</v>
      </c>
      <c r="B4" s="417"/>
      <c r="C4" s="417"/>
      <c r="D4" s="196"/>
      <c r="E4" s="197">
        <f>Altalanos!$C$10</f>
        <v>0</v>
      </c>
      <c r="F4" s="197"/>
      <c r="G4" s="197"/>
      <c r="H4" s="198"/>
      <c r="I4" s="197"/>
      <c r="J4" s="199"/>
      <c r="K4" s="198"/>
      <c r="L4" s="200">
        <f>Altalanos!$E$10</f>
        <v>0</v>
      </c>
      <c r="M4" s="198"/>
      <c r="N4" s="201"/>
      <c r="O4" s="202"/>
      <c r="P4" s="201"/>
      <c r="Y4" s="190"/>
      <c r="Z4" s="190"/>
      <c r="AA4" s="190" t="s">
        <v>74</v>
      </c>
      <c r="AB4" s="191">
        <v>90</v>
      </c>
      <c r="AC4" s="191">
        <v>60</v>
      </c>
      <c r="AD4" s="191">
        <v>45</v>
      </c>
      <c r="AE4" s="191">
        <v>34</v>
      </c>
      <c r="AF4" s="191">
        <v>27</v>
      </c>
      <c r="AG4" s="191">
        <v>22</v>
      </c>
      <c r="AH4" s="191">
        <v>18</v>
      </c>
      <c r="AI4" s="191">
        <v>15</v>
      </c>
      <c r="AJ4" s="191">
        <v>12</v>
      </c>
      <c r="AK4" s="191">
        <v>9</v>
      </c>
    </row>
    <row r="5" spans="1:37" x14ac:dyDescent="0.25">
      <c r="A5" s="30"/>
      <c r="B5" s="30" t="s">
        <v>75</v>
      </c>
      <c r="C5" s="30" t="s">
        <v>76</v>
      </c>
      <c r="D5" s="30" t="s">
        <v>77</v>
      </c>
      <c r="E5" s="30" t="s">
        <v>78</v>
      </c>
      <c r="F5" s="30"/>
      <c r="G5" s="30" t="s">
        <v>26</v>
      </c>
      <c r="H5" s="30"/>
      <c r="I5" s="30" t="s">
        <v>37</v>
      </c>
      <c r="J5" s="30"/>
      <c r="K5" s="205" t="s">
        <v>79</v>
      </c>
      <c r="L5" s="205" t="s">
        <v>80</v>
      </c>
      <c r="M5" s="205" t="s">
        <v>81</v>
      </c>
      <c r="O5" s="195" t="s">
        <v>69</v>
      </c>
      <c r="P5" s="191" t="s">
        <v>70</v>
      </c>
      <c r="R5" s="195" t="s">
        <v>69</v>
      </c>
      <c r="S5" s="281" t="s">
        <v>118</v>
      </c>
      <c r="Y5" s="190">
        <f>IF(OR(Altalanos!$A$8="F1",Altalanos!$A$8="F2",Altalanos!$A$8="N1",Altalanos!$A$8="N2"),1,2)</f>
        <v>2</v>
      </c>
      <c r="Z5" s="190"/>
      <c r="AA5" s="190" t="s">
        <v>84</v>
      </c>
      <c r="AB5" s="191">
        <v>60</v>
      </c>
      <c r="AC5" s="191">
        <v>40</v>
      </c>
      <c r="AD5" s="191">
        <v>30</v>
      </c>
      <c r="AE5" s="191">
        <v>20</v>
      </c>
      <c r="AF5" s="191">
        <v>18</v>
      </c>
      <c r="AG5" s="191">
        <v>15</v>
      </c>
      <c r="AH5" s="191">
        <v>12</v>
      </c>
      <c r="AI5" s="191">
        <v>10</v>
      </c>
      <c r="AJ5" s="191">
        <v>8</v>
      </c>
      <c r="AK5" s="191">
        <v>6</v>
      </c>
    </row>
    <row r="6" spans="1:37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O6" s="203" t="s">
        <v>72</v>
      </c>
      <c r="P6" s="204" t="s">
        <v>73</v>
      </c>
      <c r="R6" s="203" t="s">
        <v>72</v>
      </c>
      <c r="S6" s="282" t="s">
        <v>119</v>
      </c>
      <c r="Y6" s="190"/>
      <c r="Z6" s="190"/>
      <c r="AA6" s="190" t="s">
        <v>85</v>
      </c>
      <c r="AB6" s="191">
        <v>40</v>
      </c>
      <c r="AC6" s="191">
        <v>25</v>
      </c>
      <c r="AD6" s="191">
        <v>18</v>
      </c>
      <c r="AE6" s="191">
        <v>13</v>
      </c>
      <c r="AF6" s="191">
        <v>10</v>
      </c>
      <c r="AG6" s="191">
        <v>8</v>
      </c>
      <c r="AH6" s="191">
        <v>6</v>
      </c>
      <c r="AI6" s="191">
        <v>5</v>
      </c>
      <c r="AJ6" s="191">
        <v>4</v>
      </c>
      <c r="AK6" s="191">
        <v>3</v>
      </c>
    </row>
    <row r="7" spans="1:37" x14ac:dyDescent="0.25">
      <c r="A7" s="283" t="s">
        <v>68</v>
      </c>
      <c r="B7" s="284">
        <v>14</v>
      </c>
      <c r="C7" s="211">
        <f>IF($B7="","",VLOOKUP($B7,'Lány 1 kcs B ELO'!$A$7:$O$22,5))</f>
        <v>0</v>
      </c>
      <c r="D7" s="211">
        <f>IF($B7="","",VLOOKUP($B7,'Lány 1 kcs B ELO'!$A$7:$O$22,15))</f>
        <v>0</v>
      </c>
      <c r="E7" s="285" t="str">
        <f>UPPER(IF($B7="","",VLOOKUP($B7,'Lány 1 kcs B ELO'!$A$7:$O$22,2)))</f>
        <v>KOVÁCS</v>
      </c>
      <c r="F7" s="286"/>
      <c r="G7" s="285" t="str">
        <f>IF($B7="","",VLOOKUP($B7,'Lány 1 kcs B ELO'!$A$7:$O$22,3))</f>
        <v>Kata</v>
      </c>
      <c r="H7" s="286"/>
      <c r="I7" s="285" t="str">
        <f>IF($B7="","",VLOOKUP($B7,'Lány 1 kcs B ELO'!$A$7:$O$22,4))</f>
        <v>Jászberényi Nagyboldogasszony Katolikus Óvoda, Kéttannyelvű Általános Iskola és Gimnázium</v>
      </c>
      <c r="J7" s="208"/>
      <c r="K7" s="214">
        <v>1</v>
      </c>
      <c r="L7" s="215"/>
      <c r="M7" s="216"/>
      <c r="O7" s="206" t="s">
        <v>82</v>
      </c>
      <c r="P7" s="207" t="s">
        <v>83</v>
      </c>
      <c r="R7" s="206" t="s">
        <v>82</v>
      </c>
      <c r="S7" s="287" t="s">
        <v>116</v>
      </c>
      <c r="Y7" s="190"/>
      <c r="Z7" s="190"/>
      <c r="AA7" s="190" t="s">
        <v>86</v>
      </c>
      <c r="AB7" s="191">
        <v>25</v>
      </c>
      <c r="AC7" s="191">
        <v>15</v>
      </c>
      <c r="AD7" s="191">
        <v>13</v>
      </c>
      <c r="AE7" s="191">
        <v>8</v>
      </c>
      <c r="AF7" s="191">
        <v>6</v>
      </c>
      <c r="AG7" s="191">
        <v>4</v>
      </c>
      <c r="AH7" s="191">
        <v>3</v>
      </c>
      <c r="AI7" s="191">
        <v>2</v>
      </c>
      <c r="AJ7" s="191">
        <v>1</v>
      </c>
      <c r="AK7" s="191">
        <v>0</v>
      </c>
    </row>
    <row r="8" spans="1:37" x14ac:dyDescent="0.25">
      <c r="A8" s="209"/>
      <c r="B8" s="288"/>
      <c r="C8" s="218"/>
      <c r="D8" s="218"/>
      <c r="E8" s="218"/>
      <c r="F8" s="218"/>
      <c r="G8" s="218"/>
      <c r="H8" s="218"/>
      <c r="I8" s="218"/>
      <c r="J8" s="208"/>
      <c r="K8" s="209"/>
      <c r="L8" s="209"/>
      <c r="M8" s="219"/>
      <c r="Y8" s="190"/>
      <c r="Z8" s="190"/>
      <c r="AA8" s="190" t="s">
        <v>87</v>
      </c>
      <c r="AB8" s="191">
        <v>15</v>
      </c>
      <c r="AC8" s="191">
        <v>10</v>
      </c>
      <c r="AD8" s="191">
        <v>7</v>
      </c>
      <c r="AE8" s="191">
        <v>5</v>
      </c>
      <c r="AF8" s="191">
        <v>4</v>
      </c>
      <c r="AG8" s="191">
        <v>3</v>
      </c>
      <c r="AH8" s="191">
        <v>2</v>
      </c>
      <c r="AI8" s="191">
        <v>1</v>
      </c>
      <c r="AJ8" s="191">
        <v>0</v>
      </c>
      <c r="AK8" s="191">
        <v>0</v>
      </c>
    </row>
    <row r="9" spans="1:37" x14ac:dyDescent="0.25">
      <c r="A9" s="209" t="s">
        <v>88</v>
      </c>
      <c r="B9" s="289">
        <v>2</v>
      </c>
      <c r="C9" s="211">
        <f>IF($B9="","",VLOOKUP($B9,'Lány 1 kcs B ELO'!$A$7:$O$22,5))</f>
        <v>0</v>
      </c>
      <c r="D9" s="211">
        <f>IF($B9="","",VLOOKUP($B9,'Lány 1 kcs B ELO'!$A$7:$O$22,15))</f>
        <v>0</v>
      </c>
      <c r="E9" s="212" t="str">
        <f>UPPER(IF($B9="","",VLOOKUP($B9,'Lány 1 kcs B ELO'!$A$7:$O$22,2)))</f>
        <v xml:space="preserve">FABÓ </v>
      </c>
      <c r="F9" s="213"/>
      <c r="G9" s="212" t="str">
        <f>IF($B9="","",VLOOKUP($B9,'Lány 1 kcs B ELO'!$A$7:$O$22,3))</f>
        <v>Emma</v>
      </c>
      <c r="H9" s="213"/>
      <c r="I9" s="212" t="str">
        <f>IF($B9="","",VLOOKUP($B9,'Lány 1 kcs B ELO'!$A$7:$O$22,4))</f>
        <v>Koch Valéria Gimnázium, Általános Iskola, Óvoda és Kollégium Pécs</v>
      </c>
      <c r="J9" s="208"/>
      <c r="K9" s="214"/>
      <c r="L9" s="215"/>
      <c r="M9" s="216"/>
      <c r="Y9" s="190"/>
      <c r="Z9" s="190"/>
      <c r="AA9" s="190" t="s">
        <v>89</v>
      </c>
      <c r="AB9" s="191">
        <v>10</v>
      </c>
      <c r="AC9" s="191">
        <v>6</v>
      </c>
      <c r="AD9" s="191">
        <v>4</v>
      </c>
      <c r="AE9" s="191">
        <v>2</v>
      </c>
      <c r="AF9" s="191">
        <v>1</v>
      </c>
      <c r="AG9" s="191">
        <v>0</v>
      </c>
      <c r="AH9" s="191">
        <v>0</v>
      </c>
      <c r="AI9" s="191">
        <v>0</v>
      </c>
      <c r="AJ9" s="191">
        <v>0</v>
      </c>
      <c r="AK9" s="191">
        <v>0</v>
      </c>
    </row>
    <row r="10" spans="1:37" x14ac:dyDescent="0.25">
      <c r="A10" s="209"/>
      <c r="B10" s="288"/>
      <c r="C10" s="218"/>
      <c r="D10" s="218"/>
      <c r="E10" s="218"/>
      <c r="F10" s="218"/>
      <c r="G10" s="218"/>
      <c r="H10" s="218"/>
      <c r="I10" s="218"/>
      <c r="J10" s="208"/>
      <c r="K10" s="209"/>
      <c r="L10" s="209"/>
      <c r="M10" s="219"/>
      <c r="Y10" s="190"/>
      <c r="Z10" s="190"/>
      <c r="AA10" s="190" t="s">
        <v>90</v>
      </c>
      <c r="AB10" s="191">
        <v>6</v>
      </c>
      <c r="AC10" s="191">
        <v>3</v>
      </c>
      <c r="AD10" s="191">
        <v>2</v>
      </c>
      <c r="AE10" s="191">
        <v>1</v>
      </c>
      <c r="AF10" s="191">
        <v>0</v>
      </c>
      <c r="AG10" s="191">
        <v>0</v>
      </c>
      <c r="AH10" s="191">
        <v>0</v>
      </c>
      <c r="AI10" s="191">
        <v>0</v>
      </c>
      <c r="AJ10" s="191">
        <v>0</v>
      </c>
      <c r="AK10" s="191">
        <v>0</v>
      </c>
    </row>
    <row r="11" spans="1:37" x14ac:dyDescent="0.25">
      <c r="A11" s="209" t="s">
        <v>91</v>
      </c>
      <c r="B11" s="289">
        <v>6</v>
      </c>
      <c r="C11" s="211">
        <f>IF($B11="","",VLOOKUP($B11,'Lány 1 kcs B ELO'!$A$7:$O$22,5))</f>
        <v>0</v>
      </c>
      <c r="D11" s="211">
        <f>IF($B11="","",VLOOKUP($B11,'Lány 1 kcs B ELO'!$A$7:$O$22,15))</f>
        <v>0</v>
      </c>
      <c r="E11" s="212" t="str">
        <f>UPPER(IF($B11="","",VLOOKUP($B11,'Lány 1 kcs B ELO'!$A$7:$O$22,2)))</f>
        <v>OLÁH</v>
      </c>
      <c r="F11" s="213"/>
      <c r="G11" s="212" t="str">
        <f>IF($B11="","",VLOOKUP($B11,'Lány 1 kcs B ELO'!$A$7:$O$22,3))</f>
        <v>Sarolta</v>
      </c>
      <c r="H11" s="213"/>
      <c r="I11" s="212" t="str">
        <f>IF($B11="","",VLOOKUP($B11,'Lány 1 kcs B ELO'!$A$7:$O$22,4))</f>
        <v>Szent György Görögkatolikus Általános Iskola</v>
      </c>
      <c r="J11" s="208"/>
      <c r="K11" s="214"/>
      <c r="L11" s="215"/>
      <c r="M11" s="216"/>
      <c r="Y11" s="190"/>
      <c r="Z11" s="190"/>
      <c r="AA11" s="190" t="s">
        <v>92</v>
      </c>
      <c r="AB11" s="191">
        <v>3</v>
      </c>
      <c r="AC11" s="191">
        <v>2</v>
      </c>
      <c r="AD11" s="191">
        <v>1</v>
      </c>
      <c r="AE11" s="191">
        <v>0</v>
      </c>
      <c r="AF11" s="191">
        <v>0</v>
      </c>
      <c r="AG11" s="191">
        <v>0</v>
      </c>
      <c r="AH11" s="191">
        <v>0</v>
      </c>
      <c r="AI11" s="191">
        <v>0</v>
      </c>
      <c r="AJ11" s="191">
        <v>0</v>
      </c>
      <c r="AK11" s="191">
        <v>0</v>
      </c>
    </row>
    <row r="12" spans="1:37" x14ac:dyDescent="0.25">
      <c r="A12" s="208"/>
      <c r="B12" s="283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19"/>
      <c r="Y12" s="190"/>
      <c r="Z12" s="190"/>
      <c r="AA12" s="190" t="s">
        <v>93</v>
      </c>
      <c r="AB12" s="220">
        <v>0</v>
      </c>
      <c r="AC12" s="220">
        <v>0</v>
      </c>
      <c r="AD12" s="220">
        <v>0</v>
      </c>
      <c r="AE12" s="220">
        <v>0</v>
      </c>
      <c r="AF12" s="220">
        <v>0</v>
      </c>
      <c r="AG12" s="220">
        <v>0</v>
      </c>
      <c r="AH12" s="220">
        <v>0</v>
      </c>
      <c r="AI12" s="220">
        <v>0</v>
      </c>
      <c r="AJ12" s="220">
        <v>0</v>
      </c>
      <c r="AK12" s="220">
        <v>0</v>
      </c>
    </row>
    <row r="13" spans="1:37" x14ac:dyDescent="0.25">
      <c r="A13" s="283" t="s">
        <v>115</v>
      </c>
      <c r="B13" s="284">
        <v>12</v>
      </c>
      <c r="C13" s="211">
        <f>IF($B13="","",VLOOKUP($B13,'Lány 1 kcs B ELO'!$A$7:$O$22,5))</f>
        <v>0</v>
      </c>
      <c r="D13" s="211">
        <f>IF($B13="","",VLOOKUP($B13,'Lány 1 kcs B ELO'!$A$7:$O$22,15))</f>
        <v>0</v>
      </c>
      <c r="E13" s="285" t="str">
        <f>UPPER(IF($B13="","",VLOOKUP($B13,'Lány 1 kcs B ELO'!$A$7:$O$22,2)))</f>
        <v xml:space="preserve">RÉZMŰVES </v>
      </c>
      <c r="F13" s="286"/>
      <c r="G13" s="285" t="str">
        <f>IF($B13="","",VLOOKUP($B13,'Lány 1 kcs B ELO'!$A$7:$O$22,3))</f>
        <v>Kitti</v>
      </c>
      <c r="H13" s="286"/>
      <c r="I13" s="285" t="str">
        <f>IF($B13="","",VLOOKUP($B13,'Lány 1 kcs B ELO'!$A$7:$O$22,4))</f>
        <v>Gyöngyössolymosi Nagy Gyula Katolikus Általános Iskola és Alapfokú Művészeti Iskola</v>
      </c>
      <c r="J13" s="208"/>
      <c r="K13" s="214"/>
      <c r="L13" s="215"/>
      <c r="M13" s="216"/>
      <c r="Y13" s="190"/>
      <c r="Z13" s="190"/>
      <c r="AA13" s="190" t="s">
        <v>94</v>
      </c>
      <c r="AB13" s="220">
        <v>0</v>
      </c>
      <c r="AC13" s="220">
        <v>0</v>
      </c>
      <c r="AD13" s="220">
        <v>0</v>
      </c>
      <c r="AE13" s="220">
        <v>0</v>
      </c>
      <c r="AF13" s="220">
        <v>0</v>
      </c>
      <c r="AG13" s="220">
        <v>0</v>
      </c>
      <c r="AH13" s="220">
        <v>0</v>
      </c>
      <c r="AI13" s="220">
        <v>0</v>
      </c>
      <c r="AJ13" s="220">
        <v>0</v>
      </c>
      <c r="AK13" s="220">
        <v>0</v>
      </c>
    </row>
    <row r="14" spans="1:37" x14ac:dyDescent="0.25">
      <c r="A14" s="209"/>
      <c r="B14" s="288"/>
      <c r="C14" s="218"/>
      <c r="D14" s="218"/>
      <c r="E14" s="218"/>
      <c r="F14" s="218"/>
      <c r="G14" s="218"/>
      <c r="H14" s="218"/>
      <c r="I14" s="218"/>
      <c r="J14" s="208"/>
      <c r="K14" s="209"/>
      <c r="L14" s="209"/>
      <c r="M14" s="219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</row>
    <row r="15" spans="1:37" x14ac:dyDescent="0.25">
      <c r="A15" s="209" t="s">
        <v>117</v>
      </c>
      <c r="B15" s="289">
        <v>5</v>
      </c>
      <c r="C15" s="211">
        <f>IF($B15="","",VLOOKUP($B15,'Lány 1 kcs B ELO'!$A$7:$O$22,5))</f>
        <v>0</v>
      </c>
      <c r="D15" s="211">
        <f>IF($B15="","",VLOOKUP($B15,'Lány 1 kcs B ELO'!$A$7:$O$22,15))</f>
        <v>0</v>
      </c>
      <c r="E15" s="212" t="str">
        <f>UPPER(IF($B15="","",VLOOKUP($B15,'Lány 1 kcs B ELO'!$A$7:$O$22,2)))</f>
        <v xml:space="preserve">SCHRIFFERT </v>
      </c>
      <c r="F15" s="213"/>
      <c r="G15" s="212" t="str">
        <f>IF($B15="","",VLOOKUP($B15,'Lány 1 kcs B ELO'!$A$7:$O$22,3))</f>
        <v>Janka</v>
      </c>
      <c r="H15" s="213"/>
      <c r="I15" s="212" t="str">
        <f>IF($B15="","",VLOOKUP($B15,'Lány 1 kcs B ELO'!$A$7:$O$22,4))</f>
        <v>Gyulai Implom József Általános Iskola</v>
      </c>
      <c r="J15" s="208"/>
      <c r="K15" s="214"/>
      <c r="L15" s="215"/>
      <c r="M15" s="216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</row>
    <row r="16" spans="1:37" x14ac:dyDescent="0.25">
      <c r="A16" s="209"/>
      <c r="B16" s="288"/>
      <c r="C16" s="218"/>
      <c r="D16" s="218"/>
      <c r="E16" s="218"/>
      <c r="F16" s="218"/>
      <c r="G16" s="218"/>
      <c r="H16" s="218"/>
      <c r="I16" s="218"/>
      <c r="J16" s="208"/>
      <c r="K16" s="209"/>
      <c r="L16" s="209"/>
      <c r="M16" s="219"/>
      <c r="Y16" s="190"/>
      <c r="Z16" s="190"/>
      <c r="AA16" s="190" t="s">
        <v>68</v>
      </c>
      <c r="AB16" s="190">
        <v>300</v>
      </c>
      <c r="AC16" s="190">
        <v>250</v>
      </c>
      <c r="AD16" s="190">
        <v>220</v>
      </c>
      <c r="AE16" s="190">
        <v>180</v>
      </c>
      <c r="AF16" s="190">
        <v>160</v>
      </c>
      <c r="AG16" s="190">
        <v>150</v>
      </c>
      <c r="AH16" s="190">
        <v>140</v>
      </c>
      <c r="AI16" s="190">
        <v>130</v>
      </c>
      <c r="AJ16" s="190">
        <v>120</v>
      </c>
      <c r="AK16" s="190">
        <v>110</v>
      </c>
    </row>
    <row r="17" spans="1:37" x14ac:dyDescent="0.25">
      <c r="A17" s="209" t="s">
        <v>120</v>
      </c>
      <c r="B17" s="289"/>
      <c r="C17" s="211" t="str">
        <f>IF($B17="","",VLOOKUP($B17,'Lány 1 kcs B ELO'!$A$7:$O$22,5))</f>
        <v/>
      </c>
      <c r="D17" s="211" t="str">
        <f>IF($B17="","",VLOOKUP($B17,'Lány 1 kcs B ELO'!$A$7:$O$22,15))</f>
        <v/>
      </c>
      <c r="E17" s="212" t="s">
        <v>300</v>
      </c>
      <c r="F17" s="213"/>
      <c r="G17" s="212" t="s">
        <v>186</v>
      </c>
      <c r="H17" s="213"/>
      <c r="I17" s="165" t="s">
        <v>187</v>
      </c>
      <c r="J17" s="208"/>
      <c r="K17" s="214">
        <v>1</v>
      </c>
      <c r="L17" s="215"/>
      <c r="M17" s="216"/>
      <c r="Y17" s="190"/>
      <c r="Z17" s="190"/>
      <c r="AA17" s="190" t="s">
        <v>71</v>
      </c>
      <c r="AB17" s="190">
        <v>250</v>
      </c>
      <c r="AC17" s="190">
        <v>200</v>
      </c>
      <c r="AD17" s="190">
        <v>160</v>
      </c>
      <c r="AE17" s="190">
        <v>140</v>
      </c>
      <c r="AF17" s="190">
        <v>120</v>
      </c>
      <c r="AG17" s="190">
        <v>110</v>
      </c>
      <c r="AH17" s="190">
        <v>100</v>
      </c>
      <c r="AI17" s="190">
        <v>90</v>
      </c>
      <c r="AJ17" s="190">
        <v>80</v>
      </c>
      <c r="AK17" s="190">
        <v>70</v>
      </c>
    </row>
    <row r="18" spans="1:37" x14ac:dyDescent="0.25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Y18" s="190"/>
      <c r="Z18" s="190"/>
      <c r="AA18" s="190" t="s">
        <v>74</v>
      </c>
      <c r="AB18" s="190">
        <v>200</v>
      </c>
      <c r="AC18" s="190">
        <v>150</v>
      </c>
      <c r="AD18" s="190">
        <v>130</v>
      </c>
      <c r="AE18" s="190">
        <v>110</v>
      </c>
      <c r="AF18" s="190">
        <v>95</v>
      </c>
      <c r="AG18" s="190">
        <v>80</v>
      </c>
      <c r="AH18" s="190">
        <v>70</v>
      </c>
      <c r="AI18" s="190">
        <v>60</v>
      </c>
      <c r="AJ18" s="190">
        <v>55</v>
      </c>
      <c r="AK18" s="190">
        <v>50</v>
      </c>
    </row>
    <row r="19" spans="1:37" x14ac:dyDescent="0.25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8"/>
      <c r="L19" s="208"/>
      <c r="M19" s="208"/>
      <c r="Y19" s="190"/>
      <c r="Z19" s="190"/>
      <c r="AA19" s="190" t="s">
        <v>84</v>
      </c>
      <c r="AB19" s="190">
        <v>150</v>
      </c>
      <c r="AC19" s="190">
        <v>120</v>
      </c>
      <c r="AD19" s="190">
        <v>100</v>
      </c>
      <c r="AE19" s="190">
        <v>80</v>
      </c>
      <c r="AF19" s="190">
        <v>70</v>
      </c>
      <c r="AG19" s="190">
        <v>60</v>
      </c>
      <c r="AH19" s="190">
        <v>55</v>
      </c>
      <c r="AI19" s="190">
        <v>50</v>
      </c>
      <c r="AJ19" s="190">
        <v>45</v>
      </c>
      <c r="AK19" s="190">
        <v>40</v>
      </c>
    </row>
    <row r="20" spans="1:37" x14ac:dyDescent="0.25">
      <c r="A20" s="208"/>
      <c r="B20" s="208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Y20" s="190"/>
      <c r="Z20" s="190"/>
      <c r="AA20" s="190" t="s">
        <v>85</v>
      </c>
      <c r="AB20" s="190">
        <v>120</v>
      </c>
      <c r="AC20" s="190">
        <v>90</v>
      </c>
      <c r="AD20" s="190">
        <v>65</v>
      </c>
      <c r="AE20" s="190">
        <v>55</v>
      </c>
      <c r="AF20" s="190">
        <v>50</v>
      </c>
      <c r="AG20" s="190">
        <v>45</v>
      </c>
      <c r="AH20" s="190">
        <v>40</v>
      </c>
      <c r="AI20" s="190">
        <v>35</v>
      </c>
      <c r="AJ20" s="190">
        <v>25</v>
      </c>
      <c r="AK20" s="190">
        <v>20</v>
      </c>
    </row>
    <row r="21" spans="1:37" x14ac:dyDescent="0.25">
      <c r="A21" s="208"/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Y21" s="190"/>
      <c r="Z21" s="190"/>
      <c r="AA21" s="190" t="s">
        <v>86</v>
      </c>
      <c r="AB21" s="190">
        <v>90</v>
      </c>
      <c r="AC21" s="190">
        <v>60</v>
      </c>
      <c r="AD21" s="190">
        <v>45</v>
      </c>
      <c r="AE21" s="190">
        <v>34</v>
      </c>
      <c r="AF21" s="190">
        <v>27</v>
      </c>
      <c r="AG21" s="190">
        <v>22</v>
      </c>
      <c r="AH21" s="190">
        <v>18</v>
      </c>
      <c r="AI21" s="190">
        <v>15</v>
      </c>
      <c r="AJ21" s="190">
        <v>12</v>
      </c>
      <c r="AK21" s="190">
        <v>9</v>
      </c>
    </row>
    <row r="22" spans="1:37" ht="18.75" customHeight="1" x14ac:dyDescent="0.25">
      <c r="A22" s="208"/>
      <c r="B22" s="414"/>
      <c r="C22" s="414"/>
      <c r="D22" s="415" t="str">
        <f>E7</f>
        <v>KOVÁCS</v>
      </c>
      <c r="E22" s="415"/>
      <c r="F22" s="415" t="str">
        <f>E9</f>
        <v xml:space="preserve">FABÓ </v>
      </c>
      <c r="G22" s="415"/>
      <c r="H22" s="415" t="str">
        <f>E11</f>
        <v>OLÁH</v>
      </c>
      <c r="I22" s="415"/>
      <c r="J22" s="208"/>
      <c r="K22" s="208"/>
      <c r="L22" s="208"/>
      <c r="M22" s="290" t="s">
        <v>79</v>
      </c>
      <c r="Y22" s="190"/>
      <c r="Z22" s="190"/>
      <c r="AA22" s="190" t="s">
        <v>87</v>
      </c>
      <c r="AB22" s="190">
        <v>60</v>
      </c>
      <c r="AC22" s="190">
        <v>40</v>
      </c>
      <c r="AD22" s="190">
        <v>30</v>
      </c>
      <c r="AE22" s="190">
        <v>20</v>
      </c>
      <c r="AF22" s="190">
        <v>18</v>
      </c>
      <c r="AG22" s="190">
        <v>15</v>
      </c>
      <c r="AH22" s="190">
        <v>12</v>
      </c>
      <c r="AI22" s="190">
        <v>10</v>
      </c>
      <c r="AJ22" s="190">
        <v>8</v>
      </c>
      <c r="AK22" s="190">
        <v>6</v>
      </c>
    </row>
    <row r="23" spans="1:37" ht="18.75" customHeight="1" x14ac:dyDescent="0.25">
      <c r="A23" s="221" t="s">
        <v>68</v>
      </c>
      <c r="B23" s="406" t="str">
        <f>E7</f>
        <v>KOVÁCS</v>
      </c>
      <c r="C23" s="406"/>
      <c r="D23" s="409"/>
      <c r="E23" s="409"/>
      <c r="F23" s="407" t="s">
        <v>325</v>
      </c>
      <c r="G23" s="408"/>
      <c r="H23" s="407" t="s">
        <v>303</v>
      </c>
      <c r="I23" s="408"/>
      <c r="J23" s="208"/>
      <c r="K23" s="208"/>
      <c r="L23" s="208"/>
      <c r="M23" s="291">
        <v>1</v>
      </c>
      <c r="Y23" s="190"/>
      <c r="Z23" s="190"/>
      <c r="AA23" s="190" t="s">
        <v>89</v>
      </c>
      <c r="AB23" s="190">
        <v>40</v>
      </c>
      <c r="AC23" s="190">
        <v>25</v>
      </c>
      <c r="AD23" s="190">
        <v>18</v>
      </c>
      <c r="AE23" s="190">
        <v>13</v>
      </c>
      <c r="AF23" s="190">
        <v>8</v>
      </c>
      <c r="AG23" s="190">
        <v>7</v>
      </c>
      <c r="AH23" s="190">
        <v>6</v>
      </c>
      <c r="AI23" s="190">
        <v>5</v>
      </c>
      <c r="AJ23" s="190">
        <v>4</v>
      </c>
      <c r="AK23" s="190">
        <v>3</v>
      </c>
    </row>
    <row r="24" spans="1:37" ht="18.75" customHeight="1" x14ac:dyDescent="0.25">
      <c r="A24" s="221" t="s">
        <v>88</v>
      </c>
      <c r="B24" s="406" t="str">
        <f>E9</f>
        <v xml:space="preserve">FABÓ </v>
      </c>
      <c r="C24" s="406"/>
      <c r="D24" s="407" t="s">
        <v>326</v>
      </c>
      <c r="E24" s="408"/>
      <c r="F24" s="409"/>
      <c r="G24" s="409"/>
      <c r="H24" s="407" t="s">
        <v>306</v>
      </c>
      <c r="I24" s="408"/>
      <c r="J24" s="208"/>
      <c r="K24" s="208"/>
      <c r="L24" s="208"/>
      <c r="M24" s="291"/>
      <c r="Y24" s="190"/>
      <c r="Z24" s="190"/>
      <c r="AA24" s="190" t="s">
        <v>90</v>
      </c>
      <c r="AB24" s="190">
        <v>25</v>
      </c>
      <c r="AC24" s="190">
        <v>15</v>
      </c>
      <c r="AD24" s="190">
        <v>13</v>
      </c>
      <c r="AE24" s="190">
        <v>7</v>
      </c>
      <c r="AF24" s="190">
        <v>6</v>
      </c>
      <c r="AG24" s="190">
        <v>5</v>
      </c>
      <c r="AH24" s="190">
        <v>4</v>
      </c>
      <c r="AI24" s="190">
        <v>3</v>
      </c>
      <c r="AJ24" s="190">
        <v>2</v>
      </c>
      <c r="AK24" s="190">
        <v>1</v>
      </c>
    </row>
    <row r="25" spans="1:37" ht="18.75" customHeight="1" x14ac:dyDescent="0.25">
      <c r="A25" s="221" t="s">
        <v>91</v>
      </c>
      <c r="B25" s="406" t="str">
        <f>E11</f>
        <v>OLÁH</v>
      </c>
      <c r="C25" s="406"/>
      <c r="D25" s="407" t="s">
        <v>304</v>
      </c>
      <c r="E25" s="408"/>
      <c r="F25" s="407" t="s">
        <v>305</v>
      </c>
      <c r="G25" s="408"/>
      <c r="H25" s="409"/>
      <c r="I25" s="409"/>
      <c r="J25" s="208"/>
      <c r="K25" s="208"/>
      <c r="L25" s="208"/>
      <c r="M25" s="291"/>
      <c r="Y25" s="190"/>
      <c r="Z25" s="190"/>
      <c r="AA25" s="190" t="s">
        <v>92</v>
      </c>
      <c r="AB25" s="190">
        <v>15</v>
      </c>
      <c r="AC25" s="190">
        <v>10</v>
      </c>
      <c r="AD25" s="190">
        <v>8</v>
      </c>
      <c r="AE25" s="190">
        <v>4</v>
      </c>
      <c r="AF25" s="190">
        <v>3</v>
      </c>
      <c r="AG25" s="190">
        <v>2</v>
      </c>
      <c r="AH25" s="190">
        <v>1</v>
      </c>
      <c r="AI25" s="190">
        <v>0</v>
      </c>
      <c r="AJ25" s="190">
        <v>0</v>
      </c>
      <c r="AK25" s="190">
        <v>0</v>
      </c>
    </row>
    <row r="26" spans="1:37" x14ac:dyDescent="0.25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92"/>
      <c r="Y26" s="190"/>
      <c r="Z26" s="190"/>
      <c r="AA26" s="190" t="s">
        <v>93</v>
      </c>
      <c r="AB26" s="190">
        <v>10</v>
      </c>
      <c r="AC26" s="190">
        <v>6</v>
      </c>
      <c r="AD26" s="190">
        <v>4</v>
      </c>
      <c r="AE26" s="190">
        <v>2</v>
      </c>
      <c r="AF26" s="190">
        <v>1</v>
      </c>
      <c r="AG26" s="190">
        <v>0</v>
      </c>
      <c r="AH26" s="190">
        <v>0</v>
      </c>
      <c r="AI26" s="190">
        <v>0</v>
      </c>
      <c r="AJ26" s="190">
        <v>0</v>
      </c>
      <c r="AK26" s="190">
        <v>0</v>
      </c>
    </row>
    <row r="27" spans="1:37" ht="18.75" customHeight="1" x14ac:dyDescent="0.25">
      <c r="A27" s="208"/>
      <c r="B27" s="414"/>
      <c r="C27" s="414"/>
      <c r="D27" s="415" t="str">
        <f>E13</f>
        <v xml:space="preserve">RÉZMŰVES </v>
      </c>
      <c r="E27" s="415"/>
      <c r="F27" s="415" t="str">
        <f>E15</f>
        <v xml:space="preserve">SCHRIFFERT </v>
      </c>
      <c r="G27" s="415"/>
      <c r="H27" s="415" t="str">
        <f>E17</f>
        <v>DÓRA</v>
      </c>
      <c r="I27" s="415"/>
      <c r="J27" s="208"/>
      <c r="K27" s="208"/>
      <c r="L27" s="208"/>
      <c r="M27" s="292"/>
      <c r="Y27" s="190"/>
      <c r="Z27" s="190"/>
      <c r="AA27" s="190" t="s">
        <v>94</v>
      </c>
      <c r="AB27" s="190">
        <v>3</v>
      </c>
      <c r="AC27" s="190">
        <v>2</v>
      </c>
      <c r="AD27" s="190">
        <v>1</v>
      </c>
      <c r="AE27" s="190">
        <v>0</v>
      </c>
      <c r="AF27" s="190">
        <v>0</v>
      </c>
      <c r="AG27" s="190">
        <v>0</v>
      </c>
      <c r="AH27" s="190">
        <v>0</v>
      </c>
      <c r="AI27" s="190">
        <v>0</v>
      </c>
      <c r="AJ27" s="190">
        <v>0</v>
      </c>
      <c r="AK27" s="190">
        <v>0</v>
      </c>
    </row>
    <row r="28" spans="1:37" ht="18.75" customHeight="1" x14ac:dyDescent="0.25">
      <c r="A28" s="221" t="s">
        <v>115</v>
      </c>
      <c r="B28" s="406" t="str">
        <f>E13</f>
        <v xml:space="preserve">RÉZMŰVES </v>
      </c>
      <c r="C28" s="406"/>
      <c r="D28" s="409"/>
      <c r="E28" s="409"/>
      <c r="F28" s="407" t="s">
        <v>331</v>
      </c>
      <c r="G28" s="408"/>
      <c r="H28" s="407" t="s">
        <v>306</v>
      </c>
      <c r="I28" s="408"/>
      <c r="J28" s="208"/>
      <c r="K28" s="208"/>
      <c r="L28" s="208"/>
      <c r="M28" s="291"/>
    </row>
    <row r="29" spans="1:37" ht="18.75" customHeight="1" x14ac:dyDescent="0.25">
      <c r="A29" s="221" t="s">
        <v>117</v>
      </c>
      <c r="B29" s="406" t="str">
        <f>E15</f>
        <v xml:space="preserve">SCHRIFFERT </v>
      </c>
      <c r="C29" s="406"/>
      <c r="D29" s="407" t="s">
        <v>331</v>
      </c>
      <c r="E29" s="408"/>
      <c r="F29" s="409"/>
      <c r="G29" s="409"/>
      <c r="H29" s="407" t="s">
        <v>310</v>
      </c>
      <c r="I29" s="408"/>
      <c r="J29" s="208"/>
      <c r="K29" s="208"/>
      <c r="L29" s="208"/>
      <c r="M29" s="291"/>
    </row>
    <row r="30" spans="1:37" ht="18.75" customHeight="1" x14ac:dyDescent="0.25">
      <c r="A30" s="221" t="s">
        <v>120</v>
      </c>
      <c r="B30" s="406" t="str">
        <f>E17</f>
        <v>DÓRA</v>
      </c>
      <c r="C30" s="406"/>
      <c r="D30" s="407" t="s">
        <v>305</v>
      </c>
      <c r="E30" s="408"/>
      <c r="F30" s="407" t="s">
        <v>309</v>
      </c>
      <c r="G30" s="408"/>
      <c r="H30" s="409"/>
      <c r="I30" s="409"/>
      <c r="J30" s="208"/>
      <c r="K30" s="208"/>
      <c r="L30" s="208"/>
      <c r="M30" s="291">
        <v>1</v>
      </c>
    </row>
    <row r="31" spans="1:37" x14ac:dyDescent="0.25">
      <c r="A31" s="208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208"/>
    </row>
    <row r="32" spans="1:37" x14ac:dyDescent="0.25">
      <c r="A32" s="208" t="s">
        <v>121</v>
      </c>
      <c r="B32" s="208"/>
      <c r="C32" s="411" t="str">
        <f>IF(M23=1,B23,IF(M24=1,B24,IF(M25=1,B25,"")))</f>
        <v>KOVÁCS</v>
      </c>
      <c r="D32" s="411"/>
      <c r="E32" s="209" t="s">
        <v>122</v>
      </c>
      <c r="F32" s="411" t="str">
        <f>IF(M28=1,B28,IF(M29=1,B29,IF(M30=1,B30,"")))</f>
        <v>DÓRA</v>
      </c>
      <c r="G32" s="411"/>
      <c r="H32" s="208"/>
      <c r="I32" s="222"/>
      <c r="J32" s="208"/>
      <c r="K32" s="208"/>
      <c r="L32" s="208"/>
      <c r="M32" s="208"/>
    </row>
    <row r="33" spans="1:18" x14ac:dyDescent="0.25">
      <c r="A33" s="208"/>
      <c r="B33" s="208"/>
      <c r="C33" s="208"/>
      <c r="D33" s="208"/>
      <c r="E33" s="208"/>
      <c r="F33" s="209"/>
      <c r="G33" s="209"/>
      <c r="H33" s="208"/>
      <c r="I33" s="208"/>
      <c r="J33" s="208"/>
      <c r="K33" s="208"/>
      <c r="L33" s="208"/>
      <c r="M33" s="208"/>
    </row>
    <row r="34" spans="1:18" x14ac:dyDescent="0.25">
      <c r="A34" s="208" t="s">
        <v>123</v>
      </c>
      <c r="B34" s="208"/>
      <c r="C34" s="411" t="str">
        <f>IF(M23=2,B23,IF(M24=2,B24,IF(M25=2,B25,"")))</f>
        <v/>
      </c>
      <c r="D34" s="411"/>
      <c r="E34" s="209" t="s">
        <v>122</v>
      </c>
      <c r="F34" s="411" t="str">
        <f>IF(M28=2,B28,IF(M29=2,B29,IF(M30=2,B30,"")))</f>
        <v/>
      </c>
      <c r="G34" s="411"/>
      <c r="H34" s="208"/>
      <c r="I34" s="222"/>
      <c r="J34" s="208"/>
      <c r="K34" s="208"/>
      <c r="L34" s="208"/>
      <c r="M34" s="208"/>
    </row>
    <row r="35" spans="1:18" x14ac:dyDescent="0.25">
      <c r="A35" s="208"/>
      <c r="B35" s="208"/>
      <c r="C35" s="209"/>
      <c r="D35" s="209"/>
      <c r="E35" s="209"/>
      <c r="F35" s="209"/>
      <c r="G35" s="209"/>
      <c r="H35" s="208"/>
      <c r="I35" s="208"/>
      <c r="J35" s="208"/>
      <c r="K35" s="208"/>
      <c r="L35" s="208"/>
      <c r="M35" s="208"/>
    </row>
    <row r="36" spans="1:18" x14ac:dyDescent="0.25">
      <c r="A36" s="208" t="s">
        <v>124</v>
      </c>
      <c r="B36" s="208"/>
      <c r="C36" s="411" t="str">
        <f>IF(M23=3,B23,IF(M24=3,B24,IF(M25=3,B25,"")))</f>
        <v/>
      </c>
      <c r="D36" s="411"/>
      <c r="E36" s="209" t="s">
        <v>122</v>
      </c>
      <c r="F36" s="411" t="str">
        <f>IF(M28=3,B28,IF(M29=3,B29,IF(M30=3,B30,"")))</f>
        <v/>
      </c>
      <c r="G36" s="411"/>
      <c r="H36" s="208"/>
      <c r="I36" s="222"/>
      <c r="J36" s="208"/>
      <c r="K36" s="208"/>
      <c r="L36" s="208"/>
      <c r="M36" s="208"/>
    </row>
    <row r="37" spans="1:18" x14ac:dyDescent="0.25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</row>
    <row r="38" spans="1:18" x14ac:dyDescent="0.25">
      <c r="A38" s="208"/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22"/>
      <c r="M38" s="208"/>
    </row>
    <row r="39" spans="1:18" x14ac:dyDescent="0.25">
      <c r="A39" s="223" t="s">
        <v>77</v>
      </c>
      <c r="B39" s="224"/>
      <c r="C39" s="225"/>
      <c r="D39" s="226" t="s">
        <v>95</v>
      </c>
      <c r="E39" s="227" t="s">
        <v>96</v>
      </c>
      <c r="F39" s="228"/>
      <c r="G39" s="226" t="s">
        <v>95</v>
      </c>
      <c r="H39" s="227" t="s">
        <v>97</v>
      </c>
      <c r="I39" s="229"/>
      <c r="J39" s="227" t="s">
        <v>98</v>
      </c>
      <c r="K39" s="230" t="s">
        <v>99</v>
      </c>
      <c r="L39" s="30"/>
      <c r="M39" s="228"/>
      <c r="P39" s="233"/>
      <c r="Q39" s="233"/>
      <c r="R39" s="193"/>
    </row>
    <row r="40" spans="1:18" x14ac:dyDescent="0.25">
      <c r="A40" s="234" t="s">
        <v>100</v>
      </c>
      <c r="B40" s="235"/>
      <c r="C40" s="236"/>
      <c r="D40" s="237">
        <v>1</v>
      </c>
      <c r="E40" s="413" t="str">
        <f>IF(D40&gt;$R$47,0,UPPER(VLOOKUP(D40,'Lány 1 kcs B ELO'!$A$7:$Q$134,2)))</f>
        <v>NAGY</v>
      </c>
      <c r="F40" s="413"/>
      <c r="G40" s="238" t="s">
        <v>101</v>
      </c>
      <c r="H40" s="235"/>
      <c r="I40" s="239"/>
      <c r="J40" s="240"/>
      <c r="K40" s="241" t="s">
        <v>102</v>
      </c>
      <c r="L40" s="242"/>
      <c r="M40" s="260"/>
      <c r="P40" s="194"/>
      <c r="Q40" s="194"/>
      <c r="R40" s="244"/>
    </row>
    <row r="41" spans="1:18" x14ac:dyDescent="0.25">
      <c r="A41" s="245" t="s">
        <v>103</v>
      </c>
      <c r="B41" s="246"/>
      <c r="C41" s="247"/>
      <c r="D41" s="248">
        <v>2</v>
      </c>
      <c r="E41" s="405" t="str">
        <f>IF(D41&gt;$R$47,0,UPPER(VLOOKUP(D41,'Lány 1 kcs B ELO'!$A$7:$Q$134,2)))</f>
        <v xml:space="preserve">FABÓ </v>
      </c>
      <c r="F41" s="405"/>
      <c r="G41" s="249" t="s">
        <v>104</v>
      </c>
      <c r="H41" s="250"/>
      <c r="I41" s="251"/>
      <c r="J41" s="252"/>
      <c r="K41" s="253"/>
      <c r="L41" s="222"/>
      <c r="M41" s="254"/>
      <c r="P41" s="244"/>
      <c r="Q41" s="255"/>
      <c r="R41" s="244"/>
    </row>
    <row r="42" spans="1:18" x14ac:dyDescent="0.25">
      <c r="A42" s="256"/>
      <c r="B42" s="257"/>
      <c r="C42" s="258"/>
      <c r="D42" s="248"/>
      <c r="E42" s="259"/>
      <c r="F42" s="208"/>
      <c r="G42" s="249" t="s">
        <v>105</v>
      </c>
      <c r="H42" s="250"/>
      <c r="I42" s="251"/>
      <c r="J42" s="252"/>
      <c r="K42" s="241" t="s">
        <v>106</v>
      </c>
      <c r="L42" s="242"/>
      <c r="M42" s="260"/>
      <c r="P42" s="194"/>
      <c r="Q42" s="194"/>
      <c r="R42" s="244"/>
    </row>
    <row r="43" spans="1:18" x14ac:dyDescent="0.25">
      <c r="A43" s="261"/>
      <c r="B43" s="262"/>
      <c r="C43" s="263"/>
      <c r="D43" s="248"/>
      <c r="E43" s="259"/>
      <c r="F43" s="208"/>
      <c r="G43" s="249" t="s">
        <v>107</v>
      </c>
      <c r="H43" s="250"/>
      <c r="I43" s="251"/>
      <c r="J43" s="252"/>
      <c r="K43" s="264"/>
      <c r="L43" s="208"/>
      <c r="M43" s="243"/>
      <c r="P43" s="244"/>
      <c r="Q43" s="255"/>
      <c r="R43" s="244"/>
    </row>
    <row r="44" spans="1:18" x14ac:dyDescent="0.25">
      <c r="A44" s="265"/>
      <c r="B44" s="49"/>
      <c r="C44" s="266"/>
      <c r="D44" s="248"/>
      <c r="E44" s="259"/>
      <c r="F44" s="208"/>
      <c r="G44" s="249" t="s">
        <v>108</v>
      </c>
      <c r="H44" s="250"/>
      <c r="I44" s="251"/>
      <c r="J44" s="252"/>
      <c r="K44" s="245"/>
      <c r="L44" s="222"/>
      <c r="M44" s="254"/>
      <c r="P44" s="244"/>
      <c r="Q44" s="255"/>
      <c r="R44" s="244"/>
    </row>
    <row r="45" spans="1:18" x14ac:dyDescent="0.25">
      <c r="A45" s="267"/>
      <c r="B45" s="14"/>
      <c r="C45" s="263"/>
      <c r="D45" s="248"/>
      <c r="E45" s="259"/>
      <c r="F45" s="208"/>
      <c r="G45" s="249" t="s">
        <v>109</v>
      </c>
      <c r="H45" s="250"/>
      <c r="I45" s="251"/>
      <c r="J45" s="252"/>
      <c r="K45" s="241" t="s">
        <v>33</v>
      </c>
      <c r="L45" s="242"/>
      <c r="M45" s="260"/>
      <c r="P45" s="194"/>
      <c r="Q45" s="194"/>
      <c r="R45" s="244"/>
    </row>
    <row r="46" spans="1:18" x14ac:dyDescent="0.25">
      <c r="A46" s="267"/>
      <c r="B46" s="14"/>
      <c r="C46" s="268"/>
      <c r="D46" s="248"/>
      <c r="E46" s="259"/>
      <c r="F46" s="208"/>
      <c r="G46" s="249" t="s">
        <v>110</v>
      </c>
      <c r="H46" s="250"/>
      <c r="I46" s="251"/>
      <c r="J46" s="252"/>
      <c r="K46" s="264"/>
      <c r="L46" s="208"/>
      <c r="M46" s="243"/>
      <c r="P46" s="244"/>
      <c r="Q46" s="255"/>
      <c r="R46" s="244"/>
    </row>
    <row r="47" spans="1:18" x14ac:dyDescent="0.25">
      <c r="A47" s="269"/>
      <c r="B47" s="270"/>
      <c r="C47" s="271"/>
      <c r="D47" s="272"/>
      <c r="E47" s="273"/>
      <c r="F47" s="222"/>
      <c r="G47" s="274" t="s">
        <v>111</v>
      </c>
      <c r="H47" s="246"/>
      <c r="I47" s="275"/>
      <c r="J47" s="276"/>
      <c r="K47" s="245">
        <f>L4</f>
        <v>0</v>
      </c>
      <c r="L47" s="222"/>
      <c r="M47" s="254"/>
      <c r="P47" s="244"/>
      <c r="Q47" s="255"/>
      <c r="R47" s="277">
        <f>MIN(4,'Lány 1 kcs B ELO'!Q5)</f>
        <v>4</v>
      </c>
    </row>
  </sheetData>
  <sheetProtection selectLockedCells="1" selectUnlockedCells="1"/>
  <mergeCells count="42">
    <mergeCell ref="H22:I22"/>
    <mergeCell ref="A1:F1"/>
    <mergeCell ref="A4:C4"/>
    <mergeCell ref="B22:C22"/>
    <mergeCell ref="D22:E22"/>
    <mergeCell ref="F22:G22"/>
    <mergeCell ref="B23:C23"/>
    <mergeCell ref="D23:E23"/>
    <mergeCell ref="F23:G23"/>
    <mergeCell ref="H23:I23"/>
    <mergeCell ref="B24:C24"/>
    <mergeCell ref="D24:E24"/>
    <mergeCell ref="F24:G24"/>
    <mergeCell ref="H24:I24"/>
    <mergeCell ref="B25:C25"/>
    <mergeCell ref="D25:E25"/>
    <mergeCell ref="F25:G25"/>
    <mergeCell ref="H25:I25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E41:F41"/>
    <mergeCell ref="B30:C30"/>
    <mergeCell ref="D30:E30"/>
    <mergeCell ref="F30:G30"/>
    <mergeCell ref="H30:I30"/>
    <mergeCell ref="C32:D32"/>
    <mergeCell ref="F32:G32"/>
    <mergeCell ref="C34:D34"/>
    <mergeCell ref="F34:G34"/>
    <mergeCell ref="C36:D36"/>
    <mergeCell ref="F36:G36"/>
    <mergeCell ref="E40:F40"/>
  </mergeCells>
  <conditionalFormatting sqref="E7 E9 E11 E13 E15 E17">
    <cfRule type="cellIs" dxfId="92" priority="2" stopIfTrue="1" operator="equal">
      <formula>"Bye"</formula>
    </cfRule>
  </conditionalFormatting>
  <conditionalFormatting sqref="R47">
    <cfRule type="expression" dxfId="91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48</vt:i4>
      </vt:variant>
    </vt:vector>
  </HeadingPairs>
  <TitlesOfParts>
    <vt:vector size="69" baseType="lpstr">
      <vt:lpstr>Altalanos</vt:lpstr>
      <vt:lpstr>Birók</vt:lpstr>
      <vt:lpstr>Lány 1  kcs A ELO</vt:lpstr>
      <vt:lpstr>Lány 1 kcs B ELO</vt:lpstr>
      <vt:lpstr>Lány 1 kcs A</vt:lpstr>
      <vt:lpstr>Lány 1 kcs B 1 cs.</vt:lpstr>
      <vt:lpstr>Lány 1 kcs. B 2 cs.</vt:lpstr>
      <vt:lpstr>Lány 1 kcs 3 csop.</vt:lpstr>
      <vt:lpstr>Lány 1 kcs. 4-5 csop.</vt:lpstr>
      <vt:lpstr>Lány 1 kcs 6-7. csop</vt:lpstr>
      <vt:lpstr>Lány 1 kcs B Döntő</vt:lpstr>
      <vt:lpstr>Fiú 1 kcs. A ELO</vt:lpstr>
      <vt:lpstr>Fiú 1 kcs A 1 csop.</vt:lpstr>
      <vt:lpstr>Fiú 1 kcs A 2-3 csop.</vt:lpstr>
      <vt:lpstr>Fiú 1 kcs A Döntő</vt:lpstr>
      <vt:lpstr>Fiú 1 kcs. B ELO</vt:lpstr>
      <vt:lpstr>Fiú 1 kcs B 1 csop.</vt:lpstr>
      <vt:lpstr>Fiú 1 kcs B 2-3 csop.</vt:lpstr>
      <vt:lpstr>Fiú 1 kcs. 4-5 csop.</vt:lpstr>
      <vt:lpstr>Fiú 1 kcs B 6-7 csop.</vt:lpstr>
      <vt:lpstr>Fiú 1 kcs B Döntő</vt:lpstr>
      <vt:lpstr>Birók!Excel_BuiltIn_Print_Area</vt:lpstr>
      <vt:lpstr>'Fiú 1 kcs A 1 csop.'!Excel_BuiltIn_Print_Area</vt:lpstr>
      <vt:lpstr>'Fiú 1 kcs A 2-3 csop.'!Excel_BuiltIn_Print_Area</vt:lpstr>
      <vt:lpstr>'Fiú 1 kcs A Döntő'!Excel_BuiltIn_Print_Area</vt:lpstr>
      <vt:lpstr>'Fiú 1 kcs B 1 csop.'!Excel_BuiltIn_Print_Area</vt:lpstr>
      <vt:lpstr>'Fiú 1 kcs B 2-3 csop.'!Excel_BuiltIn_Print_Area</vt:lpstr>
      <vt:lpstr>'Fiú 1 kcs B 6-7 csop.'!Excel_BuiltIn_Print_Area</vt:lpstr>
      <vt:lpstr>'Fiú 1 kcs B Döntő'!Excel_BuiltIn_Print_Area</vt:lpstr>
      <vt:lpstr>'Fiú 1 kcs. 4-5 csop.'!Excel_BuiltIn_Print_Area</vt:lpstr>
      <vt:lpstr>'Fiú 1 kcs. A ELO'!Excel_BuiltIn_Print_Area</vt:lpstr>
      <vt:lpstr>'Fiú 1 kcs. B ELO'!Excel_BuiltIn_Print_Area</vt:lpstr>
      <vt:lpstr>'Lány 1  kcs A ELO'!Excel_BuiltIn_Print_Area</vt:lpstr>
      <vt:lpstr>'Lány 1 kcs 3 csop.'!Excel_BuiltIn_Print_Area</vt:lpstr>
      <vt:lpstr>'Lány 1 kcs 6-7. csop'!Excel_BuiltIn_Print_Area</vt:lpstr>
      <vt:lpstr>'Lány 1 kcs A'!Excel_BuiltIn_Print_Area</vt:lpstr>
      <vt:lpstr>'Lány 1 kcs B 1 cs.'!Excel_BuiltIn_Print_Area</vt:lpstr>
      <vt:lpstr>'Lány 1 kcs B Döntő'!Excel_BuiltIn_Print_Area</vt:lpstr>
      <vt:lpstr>'Lány 1 kcs B ELO'!Excel_BuiltIn_Print_Area</vt:lpstr>
      <vt:lpstr>'Lány 1 kcs. 4-5 csop.'!Excel_BuiltIn_Print_Area</vt:lpstr>
      <vt:lpstr>'Lány 1 kcs. B 2 cs.'!Excel_BuiltIn_Print_Area</vt:lpstr>
      <vt:lpstr>'Fiú 1 kcs. A ELO'!Excel_BuiltIn_Print_Titles</vt:lpstr>
      <vt:lpstr>'Fiú 1 kcs. B ELO'!Excel_BuiltIn_Print_Titles</vt:lpstr>
      <vt:lpstr>'Lány 1  kcs A ELO'!Excel_BuiltIn_Print_Titles</vt:lpstr>
      <vt:lpstr>'Lány 1 kcs B ELO'!Excel_BuiltIn_Print_Titles</vt:lpstr>
      <vt:lpstr>'Fiú 1 kcs. A ELO'!Nyomtatási_cím</vt:lpstr>
      <vt:lpstr>'Fiú 1 kcs. B ELO'!Nyomtatási_cím</vt:lpstr>
      <vt:lpstr>'Lány 1  kcs A ELO'!Nyomtatási_cím</vt:lpstr>
      <vt:lpstr>'Lány 1 kcs B ELO'!Nyomtatási_cím</vt:lpstr>
      <vt:lpstr>Birók!Nyomtatási_terület</vt:lpstr>
      <vt:lpstr>'Fiú 1 kcs A 1 csop.'!Nyomtatási_terület</vt:lpstr>
      <vt:lpstr>'Fiú 1 kcs A 2-3 csop.'!Nyomtatási_terület</vt:lpstr>
      <vt:lpstr>'Fiú 1 kcs A Döntő'!Nyomtatási_terület</vt:lpstr>
      <vt:lpstr>'Fiú 1 kcs B 1 csop.'!Nyomtatási_terület</vt:lpstr>
      <vt:lpstr>'Fiú 1 kcs B 2-3 csop.'!Nyomtatási_terület</vt:lpstr>
      <vt:lpstr>'Fiú 1 kcs B 6-7 csop.'!Nyomtatási_terület</vt:lpstr>
      <vt:lpstr>'Fiú 1 kcs B Döntő'!Nyomtatási_terület</vt:lpstr>
      <vt:lpstr>'Fiú 1 kcs. 4-5 csop.'!Nyomtatási_terület</vt:lpstr>
      <vt:lpstr>'Fiú 1 kcs. A ELO'!Nyomtatási_terület</vt:lpstr>
      <vt:lpstr>'Fiú 1 kcs. B ELO'!Nyomtatási_terület</vt:lpstr>
      <vt:lpstr>'Lány 1  kcs A ELO'!Nyomtatási_terület</vt:lpstr>
      <vt:lpstr>'Lány 1 kcs 3 csop.'!Nyomtatási_terület</vt:lpstr>
      <vt:lpstr>'Lány 1 kcs 6-7. csop'!Nyomtatási_terület</vt:lpstr>
      <vt:lpstr>'Lány 1 kcs A'!Nyomtatási_terület</vt:lpstr>
      <vt:lpstr>'Lány 1 kcs B 1 cs.'!Nyomtatási_terület</vt:lpstr>
      <vt:lpstr>'Lány 1 kcs B Döntő'!Nyomtatási_terület</vt:lpstr>
      <vt:lpstr>'Lány 1 kcs B ELO'!Nyomtatási_terület</vt:lpstr>
      <vt:lpstr>'Lány 1 kcs. 4-5 csop.'!Nyomtatási_terület</vt:lpstr>
      <vt:lpstr>'Lány 1 kcs. B 2 cs.'!Nyomtatási_terület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János Guti</cp:lastModifiedBy>
  <dcterms:created xsi:type="dcterms:W3CDTF">2026-05-21T06:54:00Z</dcterms:created>
  <dcterms:modified xsi:type="dcterms:W3CDTF">2026-06-03T13:23:28Z</dcterms:modified>
</cp:coreProperties>
</file>